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55" tabRatio="669" activeTab="4"/>
  </bookViews>
  <sheets>
    <sheet name="Пр 2 доход на 2020г" sheetId="1" r:id="rId1"/>
    <sheet name="Пр 5 функ" sheetId="26" r:id="rId2"/>
    <sheet name="Пр 6 вед " sheetId="30" r:id="rId3"/>
    <sheet name="Пр 9 КЦП" sheetId="4" r:id="rId4"/>
    <sheet name="Пр 13 " sheetId="29" r:id="rId5"/>
  </sheets>
  <definedNames>
    <definedName name="_xlnm._FilterDatabase" localSheetId="1" hidden="1">'Пр 5 функ'!$B$11:$E$844</definedName>
    <definedName name="_xlnm._FilterDatabase" localSheetId="2" hidden="1">'Пр 6 вед '!$A$13:$Q$885</definedName>
    <definedName name="_xlnm.Print_Titles" localSheetId="1">'Пр 5 функ'!$11:$11</definedName>
    <definedName name="_xlnm.Print_Titles" localSheetId="2">'Пр 6 вед '!$13:$13</definedName>
    <definedName name="_xlnm.Print_Titles" localSheetId="3">'Пр 9 КЦП'!$14:$15</definedName>
    <definedName name="_xlnm.Print_Area" localSheetId="0">'Пр 2 доход на 2020г'!$A$1:$I$101</definedName>
    <definedName name="_xlnm.Print_Area" localSheetId="1">'Пр 5 функ'!$A$1:$L$844</definedName>
    <definedName name="_xlnm.Print_Area" localSheetId="2">'Пр 6 вед '!$A$1:$M$885</definedName>
    <definedName name="_xlnm.Print_Area" localSheetId="3">'Пр 9 КЦП'!$A$1:$I$63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5" i="30" l="1"/>
  <c r="D40" i="4" l="1"/>
  <c r="E40" i="4"/>
  <c r="F40" i="4"/>
  <c r="G40" i="4"/>
  <c r="H40" i="4"/>
  <c r="I40" i="4"/>
  <c r="C40" i="4"/>
  <c r="D61" i="4"/>
  <c r="E61" i="4"/>
  <c r="F61" i="4"/>
  <c r="G61" i="4"/>
  <c r="H61" i="4"/>
  <c r="I61" i="4"/>
  <c r="C61" i="4"/>
  <c r="G15" i="26"/>
  <c r="H15" i="26"/>
  <c r="I15" i="26"/>
  <c r="J15" i="26"/>
  <c r="K15" i="26"/>
  <c r="L15" i="26"/>
  <c r="F15" i="26"/>
  <c r="G23" i="26"/>
  <c r="H23" i="26"/>
  <c r="H22" i="26" s="1"/>
  <c r="H21" i="26" s="1"/>
  <c r="I23" i="26"/>
  <c r="I22" i="26" s="1"/>
  <c r="I21" i="26" s="1"/>
  <c r="J23" i="26"/>
  <c r="K23" i="26"/>
  <c r="L23" i="26"/>
  <c r="L22" i="26" s="1"/>
  <c r="L21" i="26" s="1"/>
  <c r="F23" i="26"/>
  <c r="K22" i="26"/>
  <c r="K21" i="26" s="1"/>
  <c r="J22" i="26"/>
  <c r="G22" i="26"/>
  <c r="G21" i="26" s="1"/>
  <c r="F22" i="26"/>
  <c r="F21" i="26" s="1"/>
  <c r="J21" i="26"/>
  <c r="H846" i="30"/>
  <c r="I846" i="30"/>
  <c r="J846" i="30"/>
  <c r="K846" i="30"/>
  <c r="L846" i="30"/>
  <c r="M846" i="30"/>
  <c r="G846" i="30"/>
  <c r="M854" i="30"/>
  <c r="M853" i="30" s="1"/>
  <c r="M852" i="30" s="1"/>
  <c r="L853" i="30"/>
  <c r="L852" i="30" s="1"/>
  <c r="J853" i="30"/>
  <c r="J852" i="30" s="1"/>
  <c r="H853" i="30"/>
  <c r="H852" i="30" s="1"/>
  <c r="G853" i="30"/>
  <c r="G852" i="30"/>
  <c r="D22" i="4"/>
  <c r="F22" i="4"/>
  <c r="H22" i="4"/>
  <c r="C22" i="4"/>
  <c r="D25" i="4"/>
  <c r="E25" i="4"/>
  <c r="F25" i="4"/>
  <c r="G25" i="4"/>
  <c r="H25" i="4"/>
  <c r="I25" i="4"/>
  <c r="C25" i="4"/>
  <c r="I853" i="30" l="1"/>
  <c r="I852" i="30" s="1"/>
  <c r="K853" i="30"/>
  <c r="K852" i="30" s="1"/>
  <c r="G351" i="26" l="1"/>
  <c r="I351" i="26"/>
  <c r="K351" i="26"/>
  <c r="H45" i="4" s="1"/>
  <c r="G354" i="26"/>
  <c r="I354" i="26"/>
  <c r="K354" i="26"/>
  <c r="F354" i="26"/>
  <c r="G105" i="26"/>
  <c r="I105" i="26"/>
  <c r="K105" i="26"/>
  <c r="F105" i="26"/>
  <c r="G844" i="26"/>
  <c r="I844" i="26"/>
  <c r="K844" i="26"/>
  <c r="F844" i="26"/>
  <c r="G838" i="26"/>
  <c r="I838" i="26"/>
  <c r="K838" i="26"/>
  <c r="F838" i="26"/>
  <c r="G834" i="26"/>
  <c r="I834" i="26"/>
  <c r="K834" i="26"/>
  <c r="F834" i="26"/>
  <c r="G826" i="26"/>
  <c r="I826" i="26"/>
  <c r="K826" i="26"/>
  <c r="G827" i="26"/>
  <c r="I827" i="26"/>
  <c r="K827" i="26"/>
  <c r="F827" i="26"/>
  <c r="F826" i="26"/>
  <c r="G823" i="26"/>
  <c r="I823" i="26"/>
  <c r="K823" i="26"/>
  <c r="F823" i="26"/>
  <c r="G817" i="26"/>
  <c r="I817" i="26"/>
  <c r="K817" i="26"/>
  <c r="F817" i="26"/>
  <c r="G812" i="26"/>
  <c r="I812" i="26"/>
  <c r="K812" i="26"/>
  <c r="F812" i="26"/>
  <c r="G808" i="26"/>
  <c r="I808" i="26"/>
  <c r="K808" i="26"/>
  <c r="F808" i="26"/>
  <c r="G804" i="26"/>
  <c r="I804" i="26"/>
  <c r="K804" i="26"/>
  <c r="F804" i="26"/>
  <c r="G797" i="26"/>
  <c r="I797" i="26"/>
  <c r="K797" i="26"/>
  <c r="F797" i="26"/>
  <c r="G794" i="26"/>
  <c r="I794" i="26"/>
  <c r="K794" i="26"/>
  <c r="F794" i="26"/>
  <c r="G789" i="26"/>
  <c r="I789" i="26"/>
  <c r="K789" i="26"/>
  <c r="G790" i="26"/>
  <c r="I790" i="26"/>
  <c r="K790" i="26"/>
  <c r="F790" i="26"/>
  <c r="F789" i="26"/>
  <c r="G783" i="26"/>
  <c r="I783" i="26"/>
  <c r="K783" i="26"/>
  <c r="G784" i="26"/>
  <c r="I784" i="26"/>
  <c r="K784" i="26"/>
  <c r="F784" i="26"/>
  <c r="F783" i="26"/>
  <c r="G779" i="26"/>
  <c r="I779" i="26"/>
  <c r="K779" i="26"/>
  <c r="G780" i="26"/>
  <c r="I780" i="26"/>
  <c r="K780" i="26"/>
  <c r="F780" i="26"/>
  <c r="F779" i="26"/>
  <c r="G772" i="26"/>
  <c r="I772" i="26"/>
  <c r="K772" i="26"/>
  <c r="G773" i="26"/>
  <c r="I773" i="26"/>
  <c r="K773" i="26"/>
  <c r="F773" i="26"/>
  <c r="F772" i="26"/>
  <c r="G764" i="26"/>
  <c r="I764" i="26"/>
  <c r="K764" i="26"/>
  <c r="F764" i="26"/>
  <c r="G757" i="26"/>
  <c r="I757" i="26"/>
  <c r="K757" i="26"/>
  <c r="F757" i="26"/>
  <c r="G753" i="26"/>
  <c r="I753" i="26"/>
  <c r="K753" i="26"/>
  <c r="F753" i="26"/>
  <c r="G749" i="26"/>
  <c r="I749" i="26"/>
  <c r="K749" i="26"/>
  <c r="F749" i="26"/>
  <c r="G745" i="26"/>
  <c r="I745" i="26"/>
  <c r="K745" i="26"/>
  <c r="F745" i="26"/>
  <c r="G741" i="26"/>
  <c r="I741" i="26"/>
  <c r="K741" i="26"/>
  <c r="F741" i="26"/>
  <c r="G737" i="26"/>
  <c r="I737" i="26"/>
  <c r="K737" i="26"/>
  <c r="F737" i="26"/>
  <c r="G731" i="26"/>
  <c r="I731" i="26"/>
  <c r="K731" i="26"/>
  <c r="F731" i="26"/>
  <c r="G727" i="26"/>
  <c r="H727" i="26"/>
  <c r="I727" i="26"/>
  <c r="J727" i="26"/>
  <c r="K727" i="26"/>
  <c r="F727" i="26"/>
  <c r="G723" i="26"/>
  <c r="I723" i="26"/>
  <c r="K723" i="26"/>
  <c r="F723" i="26"/>
  <c r="G718" i="26"/>
  <c r="I718" i="26"/>
  <c r="K718" i="26"/>
  <c r="F718" i="26"/>
  <c r="G714" i="26"/>
  <c r="I714" i="26"/>
  <c r="K714" i="26"/>
  <c r="F714" i="26"/>
  <c r="G710" i="26"/>
  <c r="I710" i="26"/>
  <c r="K710" i="26"/>
  <c r="F710" i="26"/>
  <c r="G706" i="26"/>
  <c r="I706" i="26"/>
  <c r="K706" i="26"/>
  <c r="F706" i="26"/>
  <c r="G702" i="26"/>
  <c r="I702" i="26"/>
  <c r="K702" i="26"/>
  <c r="F702" i="26"/>
  <c r="G698" i="26"/>
  <c r="I698" i="26"/>
  <c r="K698" i="26"/>
  <c r="F698" i="26"/>
  <c r="G694" i="26"/>
  <c r="I694" i="26"/>
  <c r="K694" i="26"/>
  <c r="F694" i="26"/>
  <c r="G689" i="26"/>
  <c r="I689" i="26"/>
  <c r="K689" i="26"/>
  <c r="G690" i="26"/>
  <c r="I690" i="26"/>
  <c r="K690" i="26"/>
  <c r="F690" i="26"/>
  <c r="F689" i="26"/>
  <c r="G686" i="26"/>
  <c r="I686" i="26"/>
  <c r="K686" i="26"/>
  <c r="F686" i="26"/>
  <c r="G682" i="26"/>
  <c r="I682" i="26"/>
  <c r="K682" i="26"/>
  <c r="F682" i="26"/>
  <c r="G677" i="26"/>
  <c r="I677" i="26"/>
  <c r="K677" i="26"/>
  <c r="F677" i="26"/>
  <c r="G673" i="26"/>
  <c r="I673" i="26"/>
  <c r="K673" i="26"/>
  <c r="F673" i="26"/>
  <c r="G670" i="26"/>
  <c r="I670" i="26"/>
  <c r="K670" i="26"/>
  <c r="F670" i="26"/>
  <c r="G665" i="26"/>
  <c r="I665" i="26"/>
  <c r="K665" i="26"/>
  <c r="F665" i="26"/>
  <c r="G660" i="26"/>
  <c r="I660" i="26"/>
  <c r="K660" i="26"/>
  <c r="F660" i="26"/>
  <c r="G657" i="26"/>
  <c r="I657" i="26"/>
  <c r="K657" i="26"/>
  <c r="F657" i="26"/>
  <c r="G651" i="26"/>
  <c r="I651" i="26"/>
  <c r="K651" i="26"/>
  <c r="F651" i="26"/>
  <c r="G646" i="26"/>
  <c r="I646" i="26"/>
  <c r="K646" i="26"/>
  <c r="F646" i="26"/>
  <c r="G641" i="26"/>
  <c r="I641" i="26"/>
  <c r="K641" i="26"/>
  <c r="F641" i="26"/>
  <c r="G638" i="26"/>
  <c r="I638" i="26"/>
  <c r="K638" i="26"/>
  <c r="F638" i="26"/>
  <c r="G633" i="26"/>
  <c r="I633" i="26"/>
  <c r="K633" i="26"/>
  <c r="F633" i="26"/>
  <c r="G626" i="26"/>
  <c r="D37" i="4" s="1"/>
  <c r="I626" i="26"/>
  <c r="F37" i="4" s="1"/>
  <c r="K626" i="26"/>
  <c r="H37" i="4" s="1"/>
  <c r="F626" i="26"/>
  <c r="G619" i="26"/>
  <c r="D47" i="4" s="1"/>
  <c r="I619" i="26"/>
  <c r="F47" i="4" s="1"/>
  <c r="K619" i="26"/>
  <c r="H47" i="4" s="1"/>
  <c r="F619" i="26"/>
  <c r="G606" i="26"/>
  <c r="I606" i="26"/>
  <c r="K606" i="26"/>
  <c r="F606" i="26"/>
  <c r="G609" i="26"/>
  <c r="I609" i="26"/>
  <c r="K609" i="26"/>
  <c r="G610" i="26"/>
  <c r="I610" i="26"/>
  <c r="K610" i="26"/>
  <c r="G611" i="26"/>
  <c r="I611" i="26"/>
  <c r="K611" i="26"/>
  <c r="F610" i="26"/>
  <c r="F611" i="26"/>
  <c r="F609" i="26"/>
  <c r="G604" i="26"/>
  <c r="I604" i="26"/>
  <c r="K604" i="26"/>
  <c r="G605" i="26"/>
  <c r="H605" i="26"/>
  <c r="I605" i="26"/>
  <c r="K605" i="26"/>
  <c r="F605" i="26"/>
  <c r="F604" i="26"/>
  <c r="G600" i="26"/>
  <c r="I600" i="26"/>
  <c r="K600" i="26"/>
  <c r="G601" i="26"/>
  <c r="I601" i="26"/>
  <c r="K601" i="26"/>
  <c r="F601" i="26"/>
  <c r="F600" i="26"/>
  <c r="G595" i="26"/>
  <c r="I595" i="26"/>
  <c r="K595" i="26"/>
  <c r="G596" i="26"/>
  <c r="I596" i="26"/>
  <c r="K596" i="26"/>
  <c r="F596" i="26"/>
  <c r="F595" i="26"/>
  <c r="G588" i="26"/>
  <c r="I588" i="26"/>
  <c r="K588" i="26"/>
  <c r="F588" i="26"/>
  <c r="G590" i="26"/>
  <c r="I590" i="26"/>
  <c r="K590" i="26"/>
  <c r="F590" i="26"/>
  <c r="G582" i="26"/>
  <c r="I582" i="26"/>
  <c r="K582" i="26"/>
  <c r="F582" i="26"/>
  <c r="G578" i="26"/>
  <c r="I578" i="26"/>
  <c r="K578" i="26"/>
  <c r="F578" i="26"/>
  <c r="G574" i="26"/>
  <c r="I574" i="26"/>
  <c r="K574" i="26"/>
  <c r="F574" i="26"/>
  <c r="G571" i="26"/>
  <c r="I571" i="26"/>
  <c r="K571" i="26"/>
  <c r="F571" i="26"/>
  <c r="G566" i="26"/>
  <c r="I566" i="26"/>
  <c r="K566" i="26"/>
  <c r="F566" i="26"/>
  <c r="G561" i="26"/>
  <c r="I561" i="26"/>
  <c r="K561" i="26"/>
  <c r="F561" i="26"/>
  <c r="G557" i="26"/>
  <c r="I557" i="26"/>
  <c r="K557" i="26"/>
  <c r="G558" i="26"/>
  <c r="I558" i="26"/>
  <c r="K558" i="26"/>
  <c r="F558" i="26"/>
  <c r="F557" i="26"/>
  <c r="G552" i="26"/>
  <c r="D27" i="4" s="1"/>
  <c r="I552" i="26"/>
  <c r="F27" i="4" s="1"/>
  <c r="K552" i="26"/>
  <c r="H27" i="4" s="1"/>
  <c r="F552" i="26"/>
  <c r="G543" i="26"/>
  <c r="I543" i="26"/>
  <c r="K543" i="26"/>
  <c r="G544" i="26"/>
  <c r="I544" i="26"/>
  <c r="K544" i="26"/>
  <c r="F544" i="26"/>
  <c r="F543" i="26"/>
  <c r="G539" i="26"/>
  <c r="I539" i="26"/>
  <c r="K539" i="26"/>
  <c r="G540" i="26"/>
  <c r="I540" i="26"/>
  <c r="K540" i="26"/>
  <c r="F540" i="26"/>
  <c r="F539" i="26"/>
  <c r="G538" i="26"/>
  <c r="I538" i="26"/>
  <c r="K538" i="26"/>
  <c r="F538" i="26"/>
  <c r="G534" i="26"/>
  <c r="I534" i="26"/>
  <c r="K534" i="26"/>
  <c r="F534" i="26"/>
  <c r="G532" i="26"/>
  <c r="I532" i="26"/>
  <c r="K532" i="26"/>
  <c r="F532" i="26"/>
  <c r="G526" i="26"/>
  <c r="I526" i="26"/>
  <c r="K526" i="26"/>
  <c r="G527" i="26"/>
  <c r="I527" i="26"/>
  <c r="K527" i="26"/>
  <c r="G528" i="26"/>
  <c r="I528" i="26"/>
  <c r="K528" i="26"/>
  <c r="F527" i="26"/>
  <c r="F528" i="26"/>
  <c r="F526" i="26"/>
  <c r="G522" i="26"/>
  <c r="I522" i="26"/>
  <c r="K522" i="26"/>
  <c r="G523" i="26"/>
  <c r="I523" i="26"/>
  <c r="K523" i="26"/>
  <c r="F523" i="26"/>
  <c r="F522" i="26"/>
  <c r="G518" i="26"/>
  <c r="I518" i="26"/>
  <c r="K518" i="26"/>
  <c r="G519" i="26"/>
  <c r="I519" i="26"/>
  <c r="K519" i="26"/>
  <c r="F519" i="26"/>
  <c r="F518" i="26"/>
  <c r="G513" i="26"/>
  <c r="I513" i="26"/>
  <c r="K513" i="26"/>
  <c r="G514" i="26"/>
  <c r="I514" i="26"/>
  <c r="K514" i="26"/>
  <c r="F514" i="26"/>
  <c r="F513" i="26"/>
  <c r="G507" i="26"/>
  <c r="I507" i="26"/>
  <c r="K507" i="26"/>
  <c r="F507" i="26"/>
  <c r="G502" i="26"/>
  <c r="I502" i="26"/>
  <c r="K502" i="26"/>
  <c r="F502" i="26"/>
  <c r="G500" i="26"/>
  <c r="I500" i="26"/>
  <c r="K500" i="26"/>
  <c r="F500" i="26"/>
  <c r="G497" i="26"/>
  <c r="I497" i="26"/>
  <c r="F21" i="4" s="1"/>
  <c r="K497" i="26"/>
  <c r="F497" i="26"/>
  <c r="G490" i="26"/>
  <c r="D29" i="4" s="1"/>
  <c r="H490" i="26"/>
  <c r="E29" i="4" s="1"/>
  <c r="I490" i="26"/>
  <c r="F29" i="4" s="1"/>
  <c r="J490" i="26"/>
  <c r="G29" i="4" s="1"/>
  <c r="K490" i="26"/>
  <c r="H29" i="4" s="1"/>
  <c r="F490" i="26"/>
  <c r="C29" i="4" s="1"/>
  <c r="G484" i="26"/>
  <c r="I484" i="26"/>
  <c r="K484" i="26"/>
  <c r="F484" i="26"/>
  <c r="G479" i="26"/>
  <c r="D20" i="4" s="1"/>
  <c r="I479" i="26"/>
  <c r="F20" i="4" s="1"/>
  <c r="K479" i="26"/>
  <c r="H20" i="4" s="1"/>
  <c r="F479" i="26"/>
  <c r="C20" i="4" s="1"/>
  <c r="G472" i="26"/>
  <c r="I472" i="26"/>
  <c r="K472" i="26"/>
  <c r="F472" i="26"/>
  <c r="G470" i="26"/>
  <c r="I470" i="26"/>
  <c r="K470" i="26"/>
  <c r="F470" i="26"/>
  <c r="G467" i="26"/>
  <c r="I467" i="26"/>
  <c r="K467" i="26"/>
  <c r="F467" i="26"/>
  <c r="G462" i="26"/>
  <c r="I462" i="26"/>
  <c r="K462" i="26"/>
  <c r="F462" i="26"/>
  <c r="G460" i="26"/>
  <c r="I460" i="26"/>
  <c r="K460" i="26"/>
  <c r="F460" i="26"/>
  <c r="G457" i="26"/>
  <c r="I457" i="26"/>
  <c r="K457" i="26"/>
  <c r="F457" i="26"/>
  <c r="F454" i="26"/>
  <c r="G454" i="26"/>
  <c r="I454" i="26"/>
  <c r="K454" i="26"/>
  <c r="G453" i="26"/>
  <c r="I453" i="26"/>
  <c r="K453" i="26"/>
  <c r="F453" i="26"/>
  <c r="G449" i="26"/>
  <c r="I449" i="26"/>
  <c r="J449" i="26"/>
  <c r="K449" i="26"/>
  <c r="F449" i="26"/>
  <c r="G447" i="26"/>
  <c r="I447" i="26"/>
  <c r="J447" i="26"/>
  <c r="K447" i="26"/>
  <c r="F447" i="26"/>
  <c r="G444" i="26"/>
  <c r="I444" i="26"/>
  <c r="J444" i="26"/>
  <c r="K444" i="26"/>
  <c r="F444" i="26"/>
  <c r="G440" i="26"/>
  <c r="I440" i="26"/>
  <c r="K440" i="26"/>
  <c r="F440" i="26"/>
  <c r="G438" i="26"/>
  <c r="I438" i="26"/>
  <c r="K438" i="26"/>
  <c r="F438" i="26"/>
  <c r="G434" i="26"/>
  <c r="I434" i="26"/>
  <c r="K434" i="26"/>
  <c r="G435" i="26"/>
  <c r="I435" i="26"/>
  <c r="K435" i="26"/>
  <c r="F435" i="26"/>
  <c r="F434" i="26"/>
  <c r="G429" i="26"/>
  <c r="I429" i="26"/>
  <c r="K429" i="26"/>
  <c r="G430" i="26"/>
  <c r="I430" i="26"/>
  <c r="K430" i="26"/>
  <c r="F430" i="26"/>
  <c r="F429" i="26"/>
  <c r="G426" i="26"/>
  <c r="I426" i="26"/>
  <c r="K426" i="26"/>
  <c r="F426" i="26"/>
  <c r="G424" i="26"/>
  <c r="I424" i="26"/>
  <c r="K424" i="26"/>
  <c r="F424" i="26"/>
  <c r="G420" i="26"/>
  <c r="I420" i="26"/>
  <c r="K420" i="26"/>
  <c r="G421" i="26"/>
  <c r="I421" i="26"/>
  <c r="K421" i="26"/>
  <c r="F421" i="26"/>
  <c r="F420" i="26"/>
  <c r="G414" i="26"/>
  <c r="I414" i="26"/>
  <c r="K414" i="26"/>
  <c r="F414" i="26"/>
  <c r="G411" i="26"/>
  <c r="I411" i="26"/>
  <c r="K411" i="26"/>
  <c r="F411" i="26"/>
  <c r="G406" i="26"/>
  <c r="I406" i="26"/>
  <c r="K406" i="26"/>
  <c r="F406" i="26"/>
  <c r="G403" i="26"/>
  <c r="I403" i="26"/>
  <c r="K403" i="26"/>
  <c r="F403" i="26"/>
  <c r="G399" i="26"/>
  <c r="I399" i="26"/>
  <c r="K399" i="26"/>
  <c r="G400" i="26"/>
  <c r="I400" i="26"/>
  <c r="K400" i="26"/>
  <c r="F400" i="26"/>
  <c r="F399" i="26"/>
  <c r="G394" i="26"/>
  <c r="I394" i="26"/>
  <c r="K394" i="26"/>
  <c r="G395" i="26"/>
  <c r="I395" i="26"/>
  <c r="K395" i="26"/>
  <c r="F395" i="26"/>
  <c r="F394" i="26"/>
  <c r="G391" i="26"/>
  <c r="I391" i="26"/>
  <c r="K391" i="26"/>
  <c r="F391" i="26"/>
  <c r="G387" i="26"/>
  <c r="I387" i="26"/>
  <c r="K387" i="26"/>
  <c r="G388" i="26"/>
  <c r="I388" i="26"/>
  <c r="K388" i="26"/>
  <c r="F388" i="26"/>
  <c r="F387" i="26"/>
  <c r="G383" i="26"/>
  <c r="I383" i="26"/>
  <c r="K383" i="26"/>
  <c r="G384" i="26"/>
  <c r="I384" i="26"/>
  <c r="K384" i="26"/>
  <c r="F384" i="26"/>
  <c r="F383" i="26"/>
  <c r="G375" i="26"/>
  <c r="I375" i="26"/>
  <c r="K375" i="26"/>
  <c r="F375" i="26"/>
  <c r="G371" i="26"/>
  <c r="I371" i="26"/>
  <c r="K371" i="26"/>
  <c r="F371" i="26"/>
  <c r="G367" i="26"/>
  <c r="I367" i="26"/>
  <c r="K367" i="26"/>
  <c r="F367" i="26"/>
  <c r="G363" i="26"/>
  <c r="I363" i="26"/>
  <c r="K363" i="26"/>
  <c r="F363" i="26"/>
  <c r="G359" i="26"/>
  <c r="I359" i="26"/>
  <c r="K359" i="26"/>
  <c r="F359" i="26"/>
  <c r="F351" i="26"/>
  <c r="G346" i="26"/>
  <c r="H346" i="26"/>
  <c r="I346" i="26"/>
  <c r="J346" i="26"/>
  <c r="K346" i="26"/>
  <c r="F346" i="26"/>
  <c r="G339" i="26"/>
  <c r="I339" i="26"/>
  <c r="K339" i="26"/>
  <c r="G340" i="26"/>
  <c r="I340" i="26"/>
  <c r="K340" i="26"/>
  <c r="F340" i="26"/>
  <c r="F339" i="26"/>
  <c r="G334" i="26"/>
  <c r="I334" i="26"/>
  <c r="K334" i="26"/>
  <c r="F334" i="26"/>
  <c r="G330" i="26"/>
  <c r="I330" i="26"/>
  <c r="K330" i="26"/>
  <c r="F330" i="26"/>
  <c r="G324" i="26"/>
  <c r="I324" i="26"/>
  <c r="K324" i="26"/>
  <c r="F324" i="26"/>
  <c r="G320" i="26"/>
  <c r="I320" i="26"/>
  <c r="K320" i="26"/>
  <c r="F320" i="26"/>
  <c r="G316" i="26"/>
  <c r="I316" i="26"/>
  <c r="K316" i="26"/>
  <c r="F316" i="26"/>
  <c r="G310" i="26"/>
  <c r="I310" i="26"/>
  <c r="K310" i="26"/>
  <c r="G311" i="26"/>
  <c r="I311" i="26"/>
  <c r="K311" i="26"/>
  <c r="F311" i="26"/>
  <c r="F310" i="26"/>
  <c r="G305" i="26"/>
  <c r="I305" i="26"/>
  <c r="K305" i="26"/>
  <c r="F305" i="26"/>
  <c r="G301" i="26"/>
  <c r="I301" i="26"/>
  <c r="K301" i="26"/>
  <c r="F301" i="26"/>
  <c r="G297" i="26"/>
  <c r="I297" i="26"/>
  <c r="K297" i="26"/>
  <c r="F297" i="26"/>
  <c r="G292" i="26"/>
  <c r="I292" i="26"/>
  <c r="K292" i="26"/>
  <c r="G293" i="26"/>
  <c r="H293" i="26"/>
  <c r="I293" i="26"/>
  <c r="J293" i="26"/>
  <c r="K293" i="26"/>
  <c r="F293" i="26"/>
  <c r="F292" i="26"/>
  <c r="G289" i="26"/>
  <c r="I289" i="26"/>
  <c r="K289" i="26"/>
  <c r="F289" i="26"/>
  <c r="G284" i="26"/>
  <c r="I284" i="26"/>
  <c r="K284" i="26"/>
  <c r="F284" i="26"/>
  <c r="G281" i="26"/>
  <c r="I281" i="26"/>
  <c r="K281" i="26"/>
  <c r="F281" i="26"/>
  <c r="G274" i="26"/>
  <c r="I274" i="26"/>
  <c r="K274" i="26"/>
  <c r="G275" i="26"/>
  <c r="I275" i="26"/>
  <c r="K275" i="26"/>
  <c r="F275" i="26"/>
  <c r="F274" i="26"/>
  <c r="G269" i="26"/>
  <c r="I269" i="26"/>
  <c r="K269" i="26"/>
  <c r="F269" i="26"/>
  <c r="G265" i="26"/>
  <c r="I265" i="26"/>
  <c r="K265" i="26"/>
  <c r="F265" i="26"/>
  <c r="G261" i="26"/>
  <c r="I261" i="26"/>
  <c r="K261" i="26"/>
  <c r="F261" i="26"/>
  <c r="G257" i="26"/>
  <c r="I257" i="26"/>
  <c r="K257" i="26"/>
  <c r="F257" i="26"/>
  <c r="G253" i="26"/>
  <c r="I253" i="26"/>
  <c r="K253" i="26"/>
  <c r="F253" i="26"/>
  <c r="G246" i="26"/>
  <c r="I246" i="26"/>
  <c r="J246" i="26"/>
  <c r="K246" i="26"/>
  <c r="F246" i="26"/>
  <c r="G242" i="26"/>
  <c r="D57" i="4" s="1"/>
  <c r="I242" i="26"/>
  <c r="F57" i="4" s="1"/>
  <c r="K242" i="26"/>
  <c r="H57" i="4" s="1"/>
  <c r="F242" i="26"/>
  <c r="G236" i="26"/>
  <c r="H236" i="26"/>
  <c r="I236" i="26"/>
  <c r="J236" i="26"/>
  <c r="K236" i="26"/>
  <c r="F236" i="26"/>
  <c r="G230" i="26"/>
  <c r="I230" i="26"/>
  <c r="K230" i="26"/>
  <c r="G231" i="26"/>
  <c r="I231" i="26"/>
  <c r="K231" i="26"/>
  <c r="F231" i="26"/>
  <c r="F230" i="26"/>
  <c r="G226" i="26"/>
  <c r="I226" i="26"/>
  <c r="K226" i="26"/>
  <c r="G227" i="26"/>
  <c r="I227" i="26"/>
  <c r="K227" i="26"/>
  <c r="F227" i="26"/>
  <c r="F226" i="26"/>
  <c r="G223" i="26"/>
  <c r="I223" i="26"/>
  <c r="K223" i="26"/>
  <c r="F223" i="26"/>
  <c r="G219" i="26"/>
  <c r="I219" i="26"/>
  <c r="K219" i="26"/>
  <c r="G220" i="26"/>
  <c r="I220" i="26"/>
  <c r="K220" i="26"/>
  <c r="F220" i="26"/>
  <c r="F219" i="26"/>
  <c r="G214" i="26"/>
  <c r="I214" i="26"/>
  <c r="K214" i="26"/>
  <c r="F214" i="26"/>
  <c r="G207" i="26"/>
  <c r="I207" i="26"/>
  <c r="K207" i="26"/>
  <c r="F207" i="26"/>
  <c r="G203" i="26"/>
  <c r="I203" i="26"/>
  <c r="K203" i="26"/>
  <c r="F203" i="26"/>
  <c r="G193" i="26"/>
  <c r="I193" i="26"/>
  <c r="K193" i="26"/>
  <c r="F193" i="26"/>
  <c r="G189" i="26"/>
  <c r="I189" i="26"/>
  <c r="K189" i="26"/>
  <c r="F189" i="26"/>
  <c r="G185" i="26"/>
  <c r="I185" i="26"/>
  <c r="K185" i="26"/>
  <c r="F185" i="26"/>
  <c r="G181" i="26"/>
  <c r="I181" i="26"/>
  <c r="K181" i="26"/>
  <c r="F181" i="26"/>
  <c r="G175" i="26"/>
  <c r="I175" i="26"/>
  <c r="K175" i="26"/>
  <c r="G176" i="26"/>
  <c r="I176" i="26"/>
  <c r="K176" i="26"/>
  <c r="F176" i="26"/>
  <c r="F175" i="26"/>
  <c r="G171" i="26"/>
  <c r="I171" i="26"/>
  <c r="K171" i="26"/>
  <c r="G172" i="26"/>
  <c r="I172" i="26"/>
  <c r="K172" i="26"/>
  <c r="F172" i="26"/>
  <c r="F171" i="26"/>
  <c r="G165" i="26"/>
  <c r="I165" i="26"/>
  <c r="K165" i="26"/>
  <c r="F165" i="26"/>
  <c r="G162" i="26"/>
  <c r="I162" i="26"/>
  <c r="K162" i="26"/>
  <c r="G163" i="26"/>
  <c r="I163" i="26"/>
  <c r="K163" i="26"/>
  <c r="F163" i="26"/>
  <c r="F162" i="26"/>
  <c r="G159" i="26"/>
  <c r="I159" i="26"/>
  <c r="K159" i="26"/>
  <c r="F159" i="26"/>
  <c r="G157" i="26"/>
  <c r="I157" i="26"/>
  <c r="K157" i="26"/>
  <c r="G158" i="26"/>
  <c r="I158" i="26"/>
  <c r="K158" i="26"/>
  <c r="F158" i="26"/>
  <c r="F157" i="26"/>
  <c r="F156" i="26" s="1"/>
  <c r="G150" i="26"/>
  <c r="H150" i="26"/>
  <c r="I150" i="26"/>
  <c r="J150" i="26"/>
  <c r="K150" i="26"/>
  <c r="F150" i="26"/>
  <c r="G145" i="26"/>
  <c r="I145" i="26"/>
  <c r="K145" i="26"/>
  <c r="F145" i="26"/>
  <c r="G142" i="26"/>
  <c r="I142" i="26"/>
  <c r="K142" i="26"/>
  <c r="F142" i="26"/>
  <c r="G140" i="26"/>
  <c r="I140" i="26"/>
  <c r="K140" i="26"/>
  <c r="G141" i="26"/>
  <c r="I141" i="26"/>
  <c r="K141" i="26"/>
  <c r="F141" i="26"/>
  <c r="F140" i="26"/>
  <c r="G136" i="26"/>
  <c r="I136" i="26"/>
  <c r="K136" i="26"/>
  <c r="F136" i="26"/>
  <c r="G134" i="26"/>
  <c r="I134" i="26"/>
  <c r="K134" i="26"/>
  <c r="F134" i="26"/>
  <c r="G130" i="26"/>
  <c r="I130" i="26"/>
  <c r="K130" i="26"/>
  <c r="F130" i="26"/>
  <c r="G126" i="26"/>
  <c r="I126" i="26"/>
  <c r="K126" i="26"/>
  <c r="F126" i="26"/>
  <c r="G122" i="26"/>
  <c r="I122" i="26"/>
  <c r="K122" i="26"/>
  <c r="F122" i="26"/>
  <c r="G108" i="26"/>
  <c r="I108" i="26"/>
  <c r="K108" i="26"/>
  <c r="F108" i="26"/>
  <c r="G100" i="26"/>
  <c r="I100" i="26"/>
  <c r="K100" i="26"/>
  <c r="G101" i="26"/>
  <c r="I101" i="26"/>
  <c r="K101" i="26"/>
  <c r="F101" i="26"/>
  <c r="F100" i="26"/>
  <c r="G97" i="26"/>
  <c r="I97" i="26"/>
  <c r="K97" i="26"/>
  <c r="F97" i="26"/>
  <c r="G93" i="26"/>
  <c r="I93" i="26"/>
  <c r="K93" i="26"/>
  <c r="G94" i="26"/>
  <c r="I94" i="26"/>
  <c r="K94" i="26"/>
  <c r="F94" i="26"/>
  <c r="F93" i="26"/>
  <c r="G88" i="26"/>
  <c r="I88" i="26"/>
  <c r="K88" i="26"/>
  <c r="G89" i="26"/>
  <c r="I89" i="26"/>
  <c r="K89" i="26"/>
  <c r="F89" i="26"/>
  <c r="F88" i="26"/>
  <c r="G81" i="26"/>
  <c r="I81" i="26"/>
  <c r="K81" i="26"/>
  <c r="F81" i="26"/>
  <c r="G77" i="26"/>
  <c r="I77" i="26"/>
  <c r="K77" i="26"/>
  <c r="G78" i="26"/>
  <c r="I78" i="26"/>
  <c r="K78" i="26"/>
  <c r="F78" i="26"/>
  <c r="F77" i="26"/>
  <c r="G70" i="26"/>
  <c r="I70" i="26"/>
  <c r="K70" i="26"/>
  <c r="F70" i="26"/>
  <c r="G56" i="26"/>
  <c r="I56" i="26"/>
  <c r="K56" i="26"/>
  <c r="G57" i="26"/>
  <c r="I57" i="26"/>
  <c r="K57" i="26"/>
  <c r="F57" i="26"/>
  <c r="F56" i="26"/>
  <c r="G53" i="26"/>
  <c r="I53" i="26"/>
  <c r="K53" i="26"/>
  <c r="F53" i="26"/>
  <c r="G49" i="26"/>
  <c r="I49" i="26"/>
  <c r="K49" i="26"/>
  <c r="G50" i="26"/>
  <c r="I50" i="26"/>
  <c r="K50" i="26"/>
  <c r="F50" i="26"/>
  <c r="F49" i="26"/>
  <c r="G44" i="26"/>
  <c r="I44" i="26"/>
  <c r="K44" i="26"/>
  <c r="G45" i="26"/>
  <c r="I45" i="26"/>
  <c r="K45" i="26"/>
  <c r="F45" i="26"/>
  <c r="F44" i="26"/>
  <c r="G39" i="26"/>
  <c r="I39" i="26"/>
  <c r="K39" i="26"/>
  <c r="F39" i="26"/>
  <c r="G35" i="26"/>
  <c r="I35" i="26"/>
  <c r="K35" i="26"/>
  <c r="G36" i="26"/>
  <c r="I36" i="26"/>
  <c r="K36" i="26"/>
  <c r="F36" i="26"/>
  <c r="F35" i="26"/>
  <c r="G32" i="26"/>
  <c r="I32" i="26"/>
  <c r="K32" i="26"/>
  <c r="F32" i="26"/>
  <c r="G28" i="26"/>
  <c r="I28" i="26"/>
  <c r="K28" i="26"/>
  <c r="G29" i="26"/>
  <c r="I29" i="26"/>
  <c r="K29" i="26"/>
  <c r="F29" i="26"/>
  <c r="F28" i="26"/>
  <c r="G19" i="26"/>
  <c r="I19" i="26"/>
  <c r="K19" i="26"/>
  <c r="G20" i="26"/>
  <c r="I20" i="26"/>
  <c r="K20" i="26"/>
  <c r="F20" i="26"/>
  <c r="F19" i="26"/>
  <c r="D45" i="4" l="1"/>
  <c r="C45" i="4"/>
  <c r="D18" i="4"/>
  <c r="H18" i="4"/>
  <c r="C33" i="4"/>
  <c r="F587" i="26"/>
  <c r="F18" i="4"/>
  <c r="F33" i="4"/>
  <c r="I587" i="26"/>
  <c r="H21" i="4"/>
  <c r="D21" i="4"/>
  <c r="H33" i="4"/>
  <c r="K587" i="26"/>
  <c r="D33" i="4"/>
  <c r="G587" i="26"/>
  <c r="F45" i="4"/>
  <c r="H46" i="4"/>
  <c r="D24" i="4"/>
  <c r="E24" i="4"/>
  <c r="F24" i="4"/>
  <c r="G24" i="4"/>
  <c r="H24" i="4"/>
  <c r="I24" i="4"/>
  <c r="L338" i="30" l="1"/>
  <c r="G84" i="26"/>
  <c r="I84" i="26"/>
  <c r="K84" i="26"/>
  <c r="G85" i="26"/>
  <c r="I85" i="26"/>
  <c r="K85" i="26"/>
  <c r="F85" i="26"/>
  <c r="F84" i="26"/>
  <c r="L458" i="30"/>
  <c r="L482" i="30"/>
  <c r="O458" i="30"/>
  <c r="G116" i="26" l="1"/>
  <c r="I116" i="26"/>
  <c r="K116" i="26"/>
  <c r="F116" i="26"/>
  <c r="G113" i="26"/>
  <c r="I113" i="26"/>
  <c r="K113" i="26"/>
  <c r="F113" i="26"/>
  <c r="G63" i="26"/>
  <c r="I63" i="26"/>
  <c r="K63" i="26"/>
  <c r="G64" i="26"/>
  <c r="I64" i="26"/>
  <c r="K64" i="26"/>
  <c r="G65" i="26"/>
  <c r="I65" i="26"/>
  <c r="K65" i="26"/>
  <c r="F64" i="26"/>
  <c r="F65" i="26"/>
  <c r="F63" i="26"/>
  <c r="G60" i="26"/>
  <c r="I60" i="26"/>
  <c r="K60" i="26"/>
  <c r="F60" i="26"/>
  <c r="G197" i="26"/>
  <c r="I197" i="26"/>
  <c r="I196" i="26" s="1"/>
  <c r="I195" i="26" s="1"/>
  <c r="I194" i="26" s="1"/>
  <c r="K197" i="26"/>
  <c r="K196" i="26" s="1"/>
  <c r="K195" i="26" s="1"/>
  <c r="K194" i="26" s="1"/>
  <c r="F197" i="26"/>
  <c r="G196" i="26"/>
  <c r="F196" i="26"/>
  <c r="F195" i="26" s="1"/>
  <c r="F194" i="26" s="1"/>
  <c r="H196" i="26" l="1"/>
  <c r="G195" i="26"/>
  <c r="H195" i="26" s="1"/>
  <c r="H194" i="26" s="1"/>
  <c r="G345" i="26"/>
  <c r="G344" i="26" s="1"/>
  <c r="G343" i="26" s="1"/>
  <c r="G342" i="26" s="1"/>
  <c r="I345" i="26"/>
  <c r="I344" i="26" s="1"/>
  <c r="I343" i="26" s="1"/>
  <c r="I342" i="26" s="1"/>
  <c r="K345" i="26"/>
  <c r="K344" i="26" s="1"/>
  <c r="K343" i="26" s="1"/>
  <c r="K342" i="26" s="1"/>
  <c r="L346" i="26"/>
  <c r="G787" i="26"/>
  <c r="G786" i="26" s="1"/>
  <c r="H787" i="26"/>
  <c r="H786" i="26" s="1"/>
  <c r="I787" i="26"/>
  <c r="I786" i="26" s="1"/>
  <c r="J787" i="26"/>
  <c r="J786" i="26" s="1"/>
  <c r="K787" i="26"/>
  <c r="K786" i="26" s="1"/>
  <c r="F787" i="26"/>
  <c r="F786" i="26" s="1"/>
  <c r="G353" i="26"/>
  <c r="I353" i="26"/>
  <c r="I352" i="26" s="1"/>
  <c r="K353" i="26"/>
  <c r="K352" i="26" s="1"/>
  <c r="G443" i="26"/>
  <c r="I443" i="26"/>
  <c r="I442" i="26" s="1"/>
  <c r="J443" i="26"/>
  <c r="J442" i="26" s="1"/>
  <c r="K443" i="26"/>
  <c r="K442" i="26" s="1"/>
  <c r="L444" i="26"/>
  <c r="L443" i="26" s="1"/>
  <c r="L442" i="26" s="1"/>
  <c r="G446" i="26"/>
  <c r="I446" i="26"/>
  <c r="J446" i="26"/>
  <c r="K446" i="26"/>
  <c r="L447" i="26"/>
  <c r="L446" i="26" s="1"/>
  <c r="G448" i="26"/>
  <c r="I448" i="26"/>
  <c r="J448" i="26"/>
  <c r="K448" i="26"/>
  <c r="L449" i="26"/>
  <c r="L448" i="26" s="1"/>
  <c r="F448" i="26"/>
  <c r="F446" i="26"/>
  <c r="F443" i="26"/>
  <c r="F442" i="26" s="1"/>
  <c r="K439" i="26"/>
  <c r="K437" i="26"/>
  <c r="G739" i="26"/>
  <c r="I740" i="26"/>
  <c r="K739" i="26"/>
  <c r="K738" i="26" s="1"/>
  <c r="K837" i="26"/>
  <c r="K836" i="26" s="1"/>
  <c r="K835" i="26" s="1"/>
  <c r="K833" i="26"/>
  <c r="K832" i="26" s="1"/>
  <c r="K816" i="26"/>
  <c r="K807" i="26"/>
  <c r="K806" i="26" s="1"/>
  <c r="K805" i="26" s="1"/>
  <c r="K803" i="26"/>
  <c r="K796" i="26"/>
  <c r="K793" i="26"/>
  <c r="K763" i="26"/>
  <c r="K762" i="26" s="1"/>
  <c r="K751" i="26"/>
  <c r="K748" i="26"/>
  <c r="K744" i="26"/>
  <c r="K722" i="26"/>
  <c r="K717" i="26"/>
  <c r="K716" i="26" s="1"/>
  <c r="K715" i="26" s="1"/>
  <c r="K713" i="26"/>
  <c r="K712" i="26" s="1"/>
  <c r="K711" i="26" s="1"/>
  <c r="K701" i="26"/>
  <c r="K700" i="26" s="1"/>
  <c r="K697" i="26"/>
  <c r="K696" i="26" s="1"/>
  <c r="K695" i="26" s="1"/>
  <c r="K688" i="26"/>
  <c r="K685" i="26"/>
  <c r="K681" i="26"/>
  <c r="K680" i="26" s="1"/>
  <c r="K679" i="26" s="1"/>
  <c r="K676" i="26"/>
  <c r="K675" i="26" s="1"/>
  <c r="K672" i="26"/>
  <c r="K671" i="26" s="1"/>
  <c r="K669" i="26"/>
  <c r="K668" i="26" s="1"/>
  <c r="K664" i="26"/>
  <c r="K659" i="26"/>
  <c r="K656" i="26"/>
  <c r="K650" i="26"/>
  <c r="K637" i="26"/>
  <c r="K636" i="26" s="1"/>
  <c r="K632" i="26"/>
  <c r="K586" i="26"/>
  <c r="K560" i="26"/>
  <c r="K559" i="26" s="1"/>
  <c r="K551" i="26"/>
  <c r="K550" i="26" s="1"/>
  <c r="K531" i="26"/>
  <c r="K530" i="26" s="1"/>
  <c r="K499" i="26"/>
  <c r="K489" i="26"/>
  <c r="K488" i="26" s="1"/>
  <c r="K487" i="26" s="1"/>
  <c r="K483" i="26"/>
  <c r="K478" i="26"/>
  <c r="K471" i="26"/>
  <c r="K466" i="26"/>
  <c r="K465" i="26" s="1"/>
  <c r="K459" i="26"/>
  <c r="K456" i="26"/>
  <c r="K455" i="26" s="1"/>
  <c r="K425" i="26"/>
  <c r="K413" i="26"/>
  <c r="K410" i="26"/>
  <c r="K405" i="26"/>
  <c r="K402" i="26"/>
  <c r="K390" i="26"/>
  <c r="K389" i="26" s="1"/>
  <c r="K374" i="26"/>
  <c r="K373" i="26" s="1"/>
  <c r="K370" i="26"/>
  <c r="K369" i="26" s="1"/>
  <c r="K366" i="26"/>
  <c r="K358" i="26"/>
  <c r="K333" i="26"/>
  <c r="K332" i="26" s="1"/>
  <c r="K329" i="26"/>
  <c r="K304" i="26"/>
  <c r="K300" i="26"/>
  <c r="K296" i="26"/>
  <c r="K295" i="26" s="1"/>
  <c r="K294" i="26" s="1"/>
  <c r="K288" i="26"/>
  <c r="K280" i="26"/>
  <c r="K268" i="26"/>
  <c r="K264" i="26"/>
  <c r="K263" i="26" s="1"/>
  <c r="K260" i="26"/>
  <c r="K259" i="26" s="1"/>
  <c r="K258" i="26" s="1"/>
  <c r="K252" i="26"/>
  <c r="K245" i="26"/>
  <c r="K244" i="26" s="1"/>
  <c r="K243" i="26" s="1"/>
  <c r="K241" i="26"/>
  <c r="K240" i="26" s="1"/>
  <c r="K239" i="26" s="1"/>
  <c r="K213" i="26"/>
  <c r="K212" i="26" s="1"/>
  <c r="K202" i="26"/>
  <c r="K192" i="26"/>
  <c r="K191" i="26" s="1"/>
  <c r="K190" i="26" s="1"/>
  <c r="K184" i="26"/>
  <c r="K180" i="26"/>
  <c r="K164" i="26"/>
  <c r="K161" i="26"/>
  <c r="K160" i="26" s="1"/>
  <c r="K144" i="26"/>
  <c r="K129" i="26"/>
  <c r="K121" i="26"/>
  <c r="K120" i="26" s="1"/>
  <c r="K115" i="26"/>
  <c r="K114" i="26" s="1"/>
  <c r="K112" i="26"/>
  <c r="K104" i="26"/>
  <c r="K103" i="26" s="1"/>
  <c r="K69" i="26"/>
  <c r="K59" i="26"/>
  <c r="K31" i="26"/>
  <c r="L884" i="30"/>
  <c r="G194" i="26" l="1"/>
  <c r="H345" i="26"/>
  <c r="H344" i="26" s="1"/>
  <c r="H343" i="26" s="1"/>
  <c r="H342" i="26" s="1"/>
  <c r="F345" i="26"/>
  <c r="F344" i="26" s="1"/>
  <c r="F343" i="26" s="1"/>
  <c r="F342" i="26" s="1"/>
  <c r="K433" i="26"/>
  <c r="K432" i="26" s="1"/>
  <c r="I739" i="26"/>
  <c r="I738" i="26" s="1"/>
  <c r="G445" i="26"/>
  <c r="F353" i="26"/>
  <c r="F352" i="26" s="1"/>
  <c r="K445" i="26"/>
  <c r="K441" i="26" s="1"/>
  <c r="G352" i="26"/>
  <c r="I445" i="26"/>
  <c r="I441" i="26" s="1"/>
  <c r="J445" i="26"/>
  <c r="J441" i="26" s="1"/>
  <c r="L445" i="26"/>
  <c r="L441" i="26" s="1"/>
  <c r="F445" i="26"/>
  <c r="F441" i="26" s="1"/>
  <c r="H448" i="26"/>
  <c r="H446" i="26"/>
  <c r="H443" i="26"/>
  <c r="G442" i="26"/>
  <c r="H442" i="26" s="1"/>
  <c r="K398" i="26"/>
  <c r="K397" i="26" s="1"/>
  <c r="K603" i="26"/>
  <c r="K747" i="26"/>
  <c r="K746" i="26" s="1"/>
  <c r="G740" i="26"/>
  <c r="K740" i="26"/>
  <c r="F739" i="26"/>
  <c r="F738" i="26" s="1"/>
  <c r="F740" i="26"/>
  <c r="G738" i="26"/>
  <c r="K83" i="26"/>
  <c r="K743" i="26"/>
  <c r="K742" i="26" s="1"/>
  <c r="K771" i="26"/>
  <c r="K770" i="26" s="1"/>
  <c r="K542" i="26"/>
  <c r="K541" i="26" s="1"/>
  <c r="K382" i="26"/>
  <c r="K381" i="26" s="1"/>
  <c r="K436" i="26"/>
  <c r="K18" i="26"/>
  <c r="K17" i="26" s="1"/>
  <c r="K16" i="26" s="1"/>
  <c r="K309" i="26"/>
  <c r="K308" i="26" s="1"/>
  <c r="K386" i="26"/>
  <c r="K482" i="26"/>
  <c r="K481" i="26" s="1"/>
  <c r="K537" i="26"/>
  <c r="K536" i="26" s="1"/>
  <c r="K556" i="26"/>
  <c r="K555" i="26" s="1"/>
  <c r="K599" i="26"/>
  <c r="K598" i="26" s="1"/>
  <c r="K594" i="26"/>
  <c r="K593" i="26" s="1"/>
  <c r="K55" i="26"/>
  <c r="K54" i="26" s="1"/>
  <c r="K183" i="26"/>
  <c r="K385" i="26"/>
  <c r="K486" i="26"/>
  <c r="K792" i="26"/>
  <c r="K38" i="26"/>
  <c r="K82" i="26"/>
  <c r="K119" i="26"/>
  <c r="K149" i="26"/>
  <c r="K256" i="26"/>
  <c r="K262" i="26"/>
  <c r="K299" i="26"/>
  <c r="K315" i="26"/>
  <c r="K328" i="26"/>
  <c r="K338" i="26"/>
  <c r="K401" i="26"/>
  <c r="K521" i="26"/>
  <c r="K549" i="26"/>
  <c r="K674" i="26"/>
  <c r="K684" i="26"/>
  <c r="K693" i="26"/>
  <c r="K736" i="26"/>
  <c r="K756" i="26"/>
  <c r="K782" i="26"/>
  <c r="K27" i="26"/>
  <c r="K58" i="26"/>
  <c r="K111" i="26"/>
  <c r="K110" i="26" s="1"/>
  <c r="K125" i="26"/>
  <c r="K133" i="26"/>
  <c r="K139" i="26"/>
  <c r="K188" i="26"/>
  <c r="K211" i="26"/>
  <c r="K225" i="26"/>
  <c r="K238" i="26"/>
  <c r="K251" i="26"/>
  <c r="K273" i="26"/>
  <c r="K287" i="26"/>
  <c r="K365" i="26"/>
  <c r="K372" i="26"/>
  <c r="K428" i="26"/>
  <c r="K477" i="26"/>
  <c r="K525" i="26"/>
  <c r="K570" i="26"/>
  <c r="K581" i="26"/>
  <c r="K589" i="26"/>
  <c r="K585" i="26" s="1"/>
  <c r="K608" i="26"/>
  <c r="K618" i="26"/>
  <c r="K663" i="26"/>
  <c r="K667" i="26"/>
  <c r="K730" i="26"/>
  <c r="K752" i="26"/>
  <c r="K761" i="26"/>
  <c r="K788" i="26"/>
  <c r="K785" i="26" s="1"/>
  <c r="K795" i="26"/>
  <c r="K811" i="26"/>
  <c r="K822" i="26"/>
  <c r="K843" i="26"/>
  <c r="K30" i="26"/>
  <c r="K34" i="26"/>
  <c r="K43" i="26"/>
  <c r="K52" i="26"/>
  <c r="K68" i="26"/>
  <c r="K143" i="26"/>
  <c r="K201" i="26"/>
  <c r="K222" i="26"/>
  <c r="K279" i="26"/>
  <c r="K303" i="26"/>
  <c r="K350" i="26"/>
  <c r="K368" i="26"/>
  <c r="K404" i="26"/>
  <c r="K412" i="26"/>
  <c r="K496" i="26"/>
  <c r="K506" i="26"/>
  <c r="K573" i="26"/>
  <c r="K631" i="26"/>
  <c r="K649" i="26"/>
  <c r="K658" i="26"/>
  <c r="K705" i="26"/>
  <c r="K721" i="26"/>
  <c r="K778" i="26"/>
  <c r="K815" i="26"/>
  <c r="K831" i="26"/>
  <c r="K62" i="26"/>
  <c r="K80" i="26"/>
  <c r="K87" i="26"/>
  <c r="K92" i="26"/>
  <c r="K99" i="26"/>
  <c r="K107" i="26"/>
  <c r="K128" i="26"/>
  <c r="K156" i="26"/>
  <c r="K170" i="26"/>
  <c r="K179" i="26"/>
  <c r="K229" i="26"/>
  <c r="K267" i="26"/>
  <c r="K283" i="26"/>
  <c r="K291" i="26"/>
  <c r="K323" i="26"/>
  <c r="K357" i="26"/>
  <c r="K362" i="26"/>
  <c r="K409" i="26"/>
  <c r="K423" i="26"/>
  <c r="K461" i="26"/>
  <c r="K458" i="26" s="1"/>
  <c r="K469" i="26"/>
  <c r="K512" i="26"/>
  <c r="K533" i="26"/>
  <c r="K529" i="26" s="1"/>
  <c r="K565" i="26"/>
  <c r="K577" i="26"/>
  <c r="K625" i="26"/>
  <c r="K640" i="26"/>
  <c r="K645" i="26"/>
  <c r="K655" i="26"/>
  <c r="K687" i="26"/>
  <c r="K699" i="26"/>
  <c r="K709" i="26"/>
  <c r="K735" i="26"/>
  <c r="K750" i="26"/>
  <c r="K755" i="26"/>
  <c r="K802" i="26"/>
  <c r="K825" i="26"/>
  <c r="K96" i="26"/>
  <c r="K135" i="26"/>
  <c r="K206" i="26"/>
  <c r="K218" i="26"/>
  <c r="K235" i="26"/>
  <c r="K319" i="26"/>
  <c r="K331" i="26"/>
  <c r="K393" i="26"/>
  <c r="K501" i="26"/>
  <c r="K517" i="26"/>
  <c r="K726" i="26"/>
  <c r="K48" i="26"/>
  <c r="K76" i="26"/>
  <c r="K174" i="26"/>
  <c r="K760" i="26"/>
  <c r="K419" i="26"/>
  <c r="K452" i="26"/>
  <c r="L718" i="30"/>
  <c r="L792" i="30"/>
  <c r="L791" i="30" s="1"/>
  <c r="L790" i="30" s="1"/>
  <c r="I885" i="30"/>
  <c r="I884" i="30"/>
  <c r="L883" i="30"/>
  <c r="J883" i="30"/>
  <c r="J882" i="30" s="1"/>
  <c r="I883" i="30"/>
  <c r="H883" i="30"/>
  <c r="G883" i="30"/>
  <c r="L882" i="30"/>
  <c r="H882" i="30"/>
  <c r="G882" i="30"/>
  <c r="I881" i="30"/>
  <c r="L880" i="30"/>
  <c r="J880" i="30"/>
  <c r="I880" i="30"/>
  <c r="H880" i="30"/>
  <c r="G880" i="30"/>
  <c r="G879" i="30" s="1"/>
  <c r="L879" i="30"/>
  <c r="J879" i="30"/>
  <c r="H879" i="30"/>
  <c r="I879" i="30" s="1"/>
  <c r="I878" i="30"/>
  <c r="H94" i="26" s="1"/>
  <c r="I877" i="30"/>
  <c r="L876" i="30"/>
  <c r="J876" i="30"/>
  <c r="J875" i="30" s="1"/>
  <c r="J874" i="30" s="1"/>
  <c r="I876" i="30"/>
  <c r="H876" i="30"/>
  <c r="G876" i="30"/>
  <c r="G875" i="30" s="1"/>
  <c r="L875" i="30"/>
  <c r="H875" i="30"/>
  <c r="J873" i="30"/>
  <c r="J872" i="30" s="1"/>
  <c r="J871" i="30" s="1"/>
  <c r="I870" i="30"/>
  <c r="L869" i="30"/>
  <c r="L868" i="30" s="1"/>
  <c r="J869" i="30"/>
  <c r="H869" i="30"/>
  <c r="G869" i="30"/>
  <c r="G868" i="30" s="1"/>
  <c r="J868" i="30"/>
  <c r="I867" i="30"/>
  <c r="H36" i="26" s="1"/>
  <c r="I866" i="30"/>
  <c r="L865" i="30"/>
  <c r="L864" i="30" s="1"/>
  <c r="J865" i="30"/>
  <c r="H865" i="30"/>
  <c r="G865" i="30"/>
  <c r="G864" i="30" s="1"/>
  <c r="J864" i="30"/>
  <c r="I863" i="30"/>
  <c r="H32" i="26" s="1"/>
  <c r="L862" i="30"/>
  <c r="J862" i="30"/>
  <c r="H862" i="30"/>
  <c r="I862" i="30" s="1"/>
  <c r="G862" i="30"/>
  <c r="L861" i="30"/>
  <c r="J861" i="30"/>
  <c r="H861" i="30"/>
  <c r="I861" i="30" s="1"/>
  <c r="G861" i="30"/>
  <c r="I860" i="30"/>
  <c r="I859" i="30"/>
  <c r="H28" i="26" s="1"/>
  <c r="L858" i="30"/>
  <c r="L857" i="30" s="1"/>
  <c r="J858" i="30"/>
  <c r="H858" i="30"/>
  <c r="G858" i="30"/>
  <c r="G857" i="30" s="1"/>
  <c r="J857" i="30"/>
  <c r="J856" i="30" s="1"/>
  <c r="J855" i="30" s="1"/>
  <c r="H857" i="30"/>
  <c r="I851" i="30"/>
  <c r="I850" i="30"/>
  <c r="H19" i="26" s="1"/>
  <c r="L849" i="30"/>
  <c r="J849" i="30"/>
  <c r="J848" i="30" s="1"/>
  <c r="J847" i="30" s="1"/>
  <c r="J845" i="30" s="1"/>
  <c r="H849" i="30"/>
  <c r="G849" i="30"/>
  <c r="L848" i="30"/>
  <c r="L847" i="30" s="1"/>
  <c r="L845" i="30" s="1"/>
  <c r="H848" i="30"/>
  <c r="H847" i="30" s="1"/>
  <c r="J844" i="30"/>
  <c r="J843" i="30" s="1"/>
  <c r="I842" i="30"/>
  <c r="H817" i="26" s="1"/>
  <c r="L841" i="30"/>
  <c r="J841" i="30"/>
  <c r="H841" i="30"/>
  <c r="G841" i="30"/>
  <c r="L840" i="30"/>
  <c r="L838" i="30" s="1"/>
  <c r="J840" i="30"/>
  <c r="H840" i="30"/>
  <c r="L839" i="30"/>
  <c r="H839" i="30"/>
  <c r="H838" i="30"/>
  <c r="I837" i="30"/>
  <c r="L836" i="30"/>
  <c r="L835" i="30" s="1"/>
  <c r="L834" i="30" s="1"/>
  <c r="J836" i="30"/>
  <c r="J835" i="30" s="1"/>
  <c r="H836" i="30"/>
  <c r="G836" i="30"/>
  <c r="G835" i="30" s="1"/>
  <c r="G834" i="30" s="1"/>
  <c r="J834" i="30"/>
  <c r="I833" i="30"/>
  <c r="L832" i="30"/>
  <c r="L831" i="30" s="1"/>
  <c r="L830" i="30" s="1"/>
  <c r="J832" i="30"/>
  <c r="J831" i="30" s="1"/>
  <c r="H832" i="30"/>
  <c r="G832" i="30"/>
  <c r="H831" i="30"/>
  <c r="H830" i="30" s="1"/>
  <c r="G831" i="30"/>
  <c r="G830" i="30" s="1"/>
  <c r="J830" i="30"/>
  <c r="I829" i="30"/>
  <c r="L828" i="30"/>
  <c r="L827" i="30" s="1"/>
  <c r="L826" i="30" s="1"/>
  <c r="J828" i="30"/>
  <c r="J827" i="30" s="1"/>
  <c r="H828" i="30"/>
  <c r="H827" i="30" s="1"/>
  <c r="G828" i="30"/>
  <c r="G827" i="30" s="1"/>
  <c r="G826" i="30" s="1"/>
  <c r="J826" i="30"/>
  <c r="I822" i="30"/>
  <c r="L821" i="30"/>
  <c r="J821" i="30"/>
  <c r="J820" i="30" s="1"/>
  <c r="J819" i="30" s="1"/>
  <c r="I821" i="30"/>
  <c r="H821" i="30"/>
  <c r="G821" i="30"/>
  <c r="G820" i="30" s="1"/>
  <c r="G819" i="30" s="1"/>
  <c r="L820" i="30"/>
  <c r="L819" i="30" s="1"/>
  <c r="H820" i="30"/>
  <c r="I818" i="30"/>
  <c r="K818" i="30" s="1"/>
  <c r="L817" i="30"/>
  <c r="J817" i="30"/>
  <c r="J816" i="30" s="1"/>
  <c r="J815" i="30" s="1"/>
  <c r="H817" i="30"/>
  <c r="H816" i="30" s="1"/>
  <c r="H815" i="30" s="1"/>
  <c r="G817" i="30"/>
  <c r="G816" i="30" s="1"/>
  <c r="G815" i="30" s="1"/>
  <c r="L816" i="30"/>
  <c r="L815" i="30" s="1"/>
  <c r="H814" i="30"/>
  <c r="I814" i="30" s="1"/>
  <c r="L813" i="30"/>
  <c r="L812" i="30" s="1"/>
  <c r="J813" i="30"/>
  <c r="J812" i="30" s="1"/>
  <c r="J811" i="30" s="1"/>
  <c r="G813" i="30"/>
  <c r="G812" i="30" s="1"/>
  <c r="G811" i="30" s="1"/>
  <c r="G810" i="30" s="1"/>
  <c r="L811" i="30"/>
  <c r="L810" i="30" s="1"/>
  <c r="I809" i="30"/>
  <c r="L808" i="30"/>
  <c r="L807" i="30" s="1"/>
  <c r="L806" i="30" s="1"/>
  <c r="J808" i="30"/>
  <c r="J807" i="30" s="1"/>
  <c r="H808" i="30"/>
  <c r="I808" i="30" s="1"/>
  <c r="G808" i="30"/>
  <c r="G807" i="30"/>
  <c r="G806" i="30" s="1"/>
  <c r="J806" i="30"/>
  <c r="I805" i="30"/>
  <c r="L804" i="30"/>
  <c r="J804" i="30"/>
  <c r="J803" i="30" s="1"/>
  <c r="J802" i="30" s="1"/>
  <c r="H804" i="30"/>
  <c r="G804" i="30"/>
  <c r="L803" i="30"/>
  <c r="L802" i="30" s="1"/>
  <c r="H803" i="30"/>
  <c r="G803" i="30"/>
  <c r="G802" i="30" s="1"/>
  <c r="J801" i="30"/>
  <c r="I801" i="30"/>
  <c r="L800" i="30"/>
  <c r="L799" i="30" s="1"/>
  <c r="L798" i="30" s="1"/>
  <c r="J800" i="30"/>
  <c r="J799" i="30" s="1"/>
  <c r="J798" i="30" s="1"/>
  <c r="H800" i="30"/>
  <c r="I800" i="30" s="1"/>
  <c r="G800" i="30"/>
  <c r="G799" i="30" s="1"/>
  <c r="G798" i="30" s="1"/>
  <c r="H799" i="30"/>
  <c r="I797" i="30"/>
  <c r="L796" i="30"/>
  <c r="L795" i="30" s="1"/>
  <c r="L794" i="30" s="1"/>
  <c r="J796" i="30"/>
  <c r="J795" i="30" s="1"/>
  <c r="J794" i="30" s="1"/>
  <c r="H796" i="30"/>
  <c r="I796" i="30" s="1"/>
  <c r="G796" i="30"/>
  <c r="G795" i="30" s="1"/>
  <c r="G794" i="30"/>
  <c r="I793" i="30"/>
  <c r="J792" i="30"/>
  <c r="J791" i="30" s="1"/>
  <c r="J790" i="30" s="1"/>
  <c r="H792" i="30"/>
  <c r="I792" i="30" s="1"/>
  <c r="G792" i="30"/>
  <c r="G791" i="30" s="1"/>
  <c r="G790" i="30"/>
  <c r="I789" i="30"/>
  <c r="L788" i="30"/>
  <c r="J788" i="30"/>
  <c r="J787" i="30" s="1"/>
  <c r="J786" i="30" s="1"/>
  <c r="I788" i="30"/>
  <c r="H788" i="30"/>
  <c r="G788" i="30"/>
  <c r="G787" i="30" s="1"/>
  <c r="G786" i="30" s="1"/>
  <c r="L787" i="30"/>
  <c r="L786" i="30" s="1"/>
  <c r="H787" i="30"/>
  <c r="I785" i="30"/>
  <c r="L784" i="30"/>
  <c r="J784" i="30"/>
  <c r="J783" i="30" s="1"/>
  <c r="J782" i="30" s="1"/>
  <c r="J769" i="30" s="1"/>
  <c r="I784" i="30"/>
  <c r="H784" i="30"/>
  <c r="G784" i="30"/>
  <c r="G783" i="30" s="1"/>
  <c r="L783" i="30"/>
  <c r="L782" i="30" s="1"/>
  <c r="H783" i="30"/>
  <c r="H782" i="30"/>
  <c r="G782" i="30"/>
  <c r="I781" i="30"/>
  <c r="I780" i="30"/>
  <c r="L779" i="30"/>
  <c r="J779" i="30"/>
  <c r="J778" i="30" s="1"/>
  <c r="J774" i="30" s="1"/>
  <c r="I779" i="30"/>
  <c r="H779" i="30"/>
  <c r="G779" i="30"/>
  <c r="L778" i="30"/>
  <c r="H778" i="30"/>
  <c r="G778" i="30"/>
  <c r="G774" i="30" s="1"/>
  <c r="I777" i="30"/>
  <c r="L776" i="30"/>
  <c r="L775" i="30" s="1"/>
  <c r="J776" i="30"/>
  <c r="I776" i="30"/>
  <c r="H776" i="30"/>
  <c r="G776" i="30"/>
  <c r="G775" i="30" s="1"/>
  <c r="J775" i="30"/>
  <c r="H775" i="30"/>
  <c r="I775" i="30" s="1"/>
  <c r="H774" i="30"/>
  <c r="I773" i="30"/>
  <c r="L772" i="30"/>
  <c r="L771" i="30" s="1"/>
  <c r="L770" i="30" s="1"/>
  <c r="J772" i="30"/>
  <c r="I772" i="30"/>
  <c r="H772" i="30"/>
  <c r="G772" i="30"/>
  <c r="G771" i="30" s="1"/>
  <c r="J771" i="30"/>
  <c r="J770" i="30" s="1"/>
  <c r="H771" i="30"/>
  <c r="I771" i="30" s="1"/>
  <c r="G770" i="30"/>
  <c r="I766" i="30"/>
  <c r="L765" i="30"/>
  <c r="L764" i="30" s="1"/>
  <c r="L763" i="30" s="1"/>
  <c r="J765" i="30"/>
  <c r="J764" i="30" s="1"/>
  <c r="J763" i="30" s="1"/>
  <c r="J762" i="30" s="1"/>
  <c r="J761" i="30" s="1"/>
  <c r="J760" i="30" s="1"/>
  <c r="J759" i="30" s="1"/>
  <c r="H765" i="30"/>
  <c r="G765" i="30"/>
  <c r="G764" i="30" s="1"/>
  <c r="G763" i="30" s="1"/>
  <c r="G762" i="30" s="1"/>
  <c r="G761" i="30" s="1"/>
  <c r="G760" i="30" s="1"/>
  <c r="G759" i="30" s="1"/>
  <c r="L762" i="30"/>
  <c r="L761" i="30" s="1"/>
  <c r="L760" i="30" s="1"/>
  <c r="L759" i="30" s="1"/>
  <c r="K758" i="30"/>
  <c r="J544" i="26" s="1"/>
  <c r="I758" i="30"/>
  <c r="H544" i="26" s="1"/>
  <c r="I757" i="30"/>
  <c r="L756" i="30"/>
  <c r="J756" i="30"/>
  <c r="J755" i="30" s="1"/>
  <c r="J749" i="30" s="1"/>
  <c r="J748" i="30" s="1"/>
  <c r="I756" i="30"/>
  <c r="H756" i="30"/>
  <c r="G756" i="30"/>
  <c r="G755" i="30" s="1"/>
  <c r="L755" i="30"/>
  <c r="H755" i="30"/>
  <c r="I754" i="30"/>
  <c r="H540" i="26" s="1"/>
  <c r="I753" i="30"/>
  <c r="I752" i="30"/>
  <c r="L751" i="30"/>
  <c r="J751" i="30"/>
  <c r="J750" i="30" s="1"/>
  <c r="I751" i="30"/>
  <c r="H751" i="30"/>
  <c r="G751" i="30"/>
  <c r="L750" i="30"/>
  <c r="L749" i="30" s="1"/>
  <c r="L748" i="30" s="1"/>
  <c r="H750" i="30"/>
  <c r="G750" i="30"/>
  <c r="G749" i="30" s="1"/>
  <c r="G748" i="30" s="1"/>
  <c r="I747" i="30"/>
  <c r="H507" i="26" s="1"/>
  <c r="L746" i="30"/>
  <c r="L745" i="30" s="1"/>
  <c r="L744" i="30" s="1"/>
  <c r="J746" i="30"/>
  <c r="H746" i="30"/>
  <c r="G746" i="30"/>
  <c r="G745" i="30" s="1"/>
  <c r="G744" i="30" s="1"/>
  <c r="G743" i="30" s="1"/>
  <c r="G742" i="30" s="1"/>
  <c r="J745" i="30"/>
  <c r="J744" i="30" s="1"/>
  <c r="J743" i="30" s="1"/>
  <c r="J742" i="30" s="1"/>
  <c r="L743" i="30"/>
  <c r="L742" i="30" s="1"/>
  <c r="L741" i="30" s="1"/>
  <c r="J740" i="30"/>
  <c r="I740" i="30"/>
  <c r="L739" i="30"/>
  <c r="L738" i="30" s="1"/>
  <c r="L737" i="30" s="1"/>
  <c r="L720" i="30" s="1"/>
  <c r="L719" i="30" s="1"/>
  <c r="J739" i="30"/>
  <c r="J738" i="30" s="1"/>
  <c r="J737" i="30" s="1"/>
  <c r="H739" i="30"/>
  <c r="I739" i="30" s="1"/>
  <c r="G739" i="30"/>
  <c r="G738" i="30" s="1"/>
  <c r="G737" i="30"/>
  <c r="J736" i="30"/>
  <c r="I736" i="30"/>
  <c r="L735" i="30"/>
  <c r="L734" i="30" s="1"/>
  <c r="J735" i="30"/>
  <c r="J734" i="30" s="1"/>
  <c r="J733" i="30" s="1"/>
  <c r="H735" i="30"/>
  <c r="I735" i="30" s="1"/>
  <c r="G735" i="30"/>
  <c r="G734" i="30" s="1"/>
  <c r="G733" i="30" s="1"/>
  <c r="L733" i="30"/>
  <c r="I732" i="30"/>
  <c r="L731" i="30"/>
  <c r="L730" i="30" s="1"/>
  <c r="L729" i="30" s="1"/>
  <c r="J731" i="30"/>
  <c r="H731" i="30"/>
  <c r="G731" i="30"/>
  <c r="G730" i="30" s="1"/>
  <c r="G729" i="30" s="1"/>
  <c r="J730" i="30"/>
  <c r="J729" i="30" s="1"/>
  <c r="I728" i="30"/>
  <c r="L727" i="30"/>
  <c r="L726" i="30" s="1"/>
  <c r="L725" i="30" s="1"/>
  <c r="J727" i="30"/>
  <c r="H727" i="30"/>
  <c r="G727" i="30"/>
  <c r="G726" i="30" s="1"/>
  <c r="G725" i="30" s="1"/>
  <c r="J726" i="30"/>
  <c r="J725" i="30" s="1"/>
  <c r="I724" i="30"/>
  <c r="H724" i="30"/>
  <c r="L723" i="30"/>
  <c r="L722" i="30" s="1"/>
  <c r="L721" i="30" s="1"/>
  <c r="J723" i="30"/>
  <c r="H723" i="30"/>
  <c r="G723" i="30"/>
  <c r="J722" i="30"/>
  <c r="J721" i="30" s="1"/>
  <c r="G722" i="30"/>
  <c r="G721" i="30" s="1"/>
  <c r="K718" i="30"/>
  <c r="I718" i="30"/>
  <c r="I717" i="30" s="1"/>
  <c r="L717" i="30"/>
  <c r="J717" i="30"/>
  <c r="J716" i="30" s="1"/>
  <c r="J715" i="30" s="1"/>
  <c r="J714" i="30" s="1"/>
  <c r="H717" i="30"/>
  <c r="G717" i="30"/>
  <c r="G716" i="30" s="1"/>
  <c r="G715" i="30" s="1"/>
  <c r="L716" i="30"/>
  <c r="L715" i="30" s="1"/>
  <c r="L714" i="30" s="1"/>
  <c r="I716" i="30"/>
  <c r="I715" i="30" s="1"/>
  <c r="I714" i="30" s="1"/>
  <c r="H716" i="30"/>
  <c r="H715" i="30"/>
  <c r="H714" i="30" s="1"/>
  <c r="G714" i="30"/>
  <c r="I712" i="30"/>
  <c r="I711" i="30"/>
  <c r="H339" i="26" s="1"/>
  <c r="L710" i="30"/>
  <c r="L709" i="30" s="1"/>
  <c r="L708" i="30" s="1"/>
  <c r="L707" i="30" s="1"/>
  <c r="J710" i="30"/>
  <c r="H710" i="30"/>
  <c r="G710" i="30"/>
  <c r="G709" i="30" s="1"/>
  <c r="G708" i="30" s="1"/>
  <c r="G707" i="30" s="1"/>
  <c r="J709" i="30"/>
  <c r="J708" i="30" s="1"/>
  <c r="J707" i="30" s="1"/>
  <c r="I706" i="30"/>
  <c r="L705" i="30"/>
  <c r="J705" i="30"/>
  <c r="H705" i="30"/>
  <c r="G705" i="30"/>
  <c r="L704" i="30"/>
  <c r="L703" i="30" s="1"/>
  <c r="J704" i="30"/>
  <c r="J703" i="30" s="1"/>
  <c r="J697" i="30" s="1"/>
  <c r="H704" i="30"/>
  <c r="H703" i="30" s="1"/>
  <c r="I702" i="30"/>
  <c r="L701" i="30"/>
  <c r="J701" i="30"/>
  <c r="H701" i="30"/>
  <c r="G701" i="30"/>
  <c r="G700" i="30" s="1"/>
  <c r="G699" i="30" s="1"/>
  <c r="L700" i="30"/>
  <c r="J700" i="30"/>
  <c r="J699" i="30" s="1"/>
  <c r="J698" i="30" s="1"/>
  <c r="H700" i="30"/>
  <c r="H699" i="30" s="1"/>
  <c r="H697" i="30" s="1"/>
  <c r="L699" i="30"/>
  <c r="L698" i="30" s="1"/>
  <c r="G698" i="30"/>
  <c r="I696" i="30"/>
  <c r="L695" i="30"/>
  <c r="J695" i="30"/>
  <c r="J694" i="30" s="1"/>
  <c r="J693" i="30" s="1"/>
  <c r="I695" i="30"/>
  <c r="H695" i="30"/>
  <c r="H694" i="30" s="1"/>
  <c r="G695" i="30"/>
  <c r="G694" i="30" s="1"/>
  <c r="G693" i="30" s="1"/>
  <c r="L694" i="30"/>
  <c r="L693" i="30" s="1"/>
  <c r="M692" i="30"/>
  <c r="M691" i="30" s="1"/>
  <c r="M690" i="30" s="1"/>
  <c r="M689" i="30" s="1"/>
  <c r="K692" i="30"/>
  <c r="J320" i="26" s="1"/>
  <c r="I692" i="30"/>
  <c r="H320" i="26" s="1"/>
  <c r="L691" i="30"/>
  <c r="K691" i="30"/>
  <c r="K690" i="30" s="1"/>
  <c r="K689" i="30" s="1"/>
  <c r="J691" i="30"/>
  <c r="J690" i="30" s="1"/>
  <c r="J689" i="30" s="1"/>
  <c r="H691" i="30"/>
  <c r="G691" i="30"/>
  <c r="L690" i="30"/>
  <c r="L689" i="30" s="1"/>
  <c r="H690" i="30"/>
  <c r="G690" i="30"/>
  <c r="G689" i="30" s="1"/>
  <c r="I688" i="30"/>
  <c r="L687" i="30"/>
  <c r="J687" i="30"/>
  <c r="H687" i="30"/>
  <c r="I687" i="30" s="1"/>
  <c r="G687" i="30"/>
  <c r="G686" i="30" s="1"/>
  <c r="G685" i="30" s="1"/>
  <c r="L686" i="30"/>
  <c r="L685" i="30" s="1"/>
  <c r="J686" i="30"/>
  <c r="J685" i="30"/>
  <c r="I683" i="30"/>
  <c r="H311" i="26" s="1"/>
  <c r="I682" i="30"/>
  <c r="L681" i="30"/>
  <c r="L680" i="30" s="1"/>
  <c r="L679" i="30" s="1"/>
  <c r="L678" i="30" s="1"/>
  <c r="J681" i="30"/>
  <c r="H681" i="30"/>
  <c r="G681" i="30"/>
  <c r="G680" i="30" s="1"/>
  <c r="G679" i="30" s="1"/>
  <c r="G678" i="30" s="1"/>
  <c r="J680" i="30"/>
  <c r="J679" i="30" s="1"/>
  <c r="J678" i="30" s="1"/>
  <c r="I677" i="30"/>
  <c r="L676" i="30"/>
  <c r="L675" i="30" s="1"/>
  <c r="L674" i="30" s="1"/>
  <c r="J676" i="30"/>
  <c r="J675" i="30" s="1"/>
  <c r="J674" i="30" s="1"/>
  <c r="H676" i="30"/>
  <c r="I676" i="30" s="1"/>
  <c r="G676" i="30"/>
  <c r="G675" i="30" s="1"/>
  <c r="G674" i="30" s="1"/>
  <c r="I673" i="30"/>
  <c r="L672" i="30"/>
  <c r="L671" i="30" s="1"/>
  <c r="L670" i="30" s="1"/>
  <c r="J672" i="30"/>
  <c r="J671" i="30" s="1"/>
  <c r="J670" i="30" s="1"/>
  <c r="H672" i="30"/>
  <c r="I672" i="30" s="1"/>
  <c r="G672" i="30"/>
  <c r="G671" i="30" s="1"/>
  <c r="G670" i="30" s="1"/>
  <c r="I669" i="30"/>
  <c r="L668" i="30"/>
  <c r="J668" i="30"/>
  <c r="J667" i="30" s="1"/>
  <c r="J666" i="30" s="1"/>
  <c r="I668" i="30"/>
  <c r="H668" i="30"/>
  <c r="G668" i="30"/>
  <c r="G667" i="30" s="1"/>
  <c r="G666" i="30" s="1"/>
  <c r="L667" i="30"/>
  <c r="L666" i="30" s="1"/>
  <c r="H667" i="30"/>
  <c r="K665" i="30"/>
  <c r="I664" i="30"/>
  <c r="L663" i="30"/>
  <c r="L662" i="30" s="1"/>
  <c r="J663" i="30"/>
  <c r="I663" i="30"/>
  <c r="H663" i="30"/>
  <c r="H662" i="30" s="1"/>
  <c r="I662" i="30" s="1"/>
  <c r="G663" i="30"/>
  <c r="J662" i="30"/>
  <c r="G662" i="30"/>
  <c r="I661" i="30"/>
  <c r="H289" i="26" s="1"/>
  <c r="L660" i="30"/>
  <c r="L659" i="30" s="1"/>
  <c r="J660" i="30"/>
  <c r="H660" i="30"/>
  <c r="G660" i="30"/>
  <c r="J659" i="30"/>
  <c r="J658" i="30" s="1"/>
  <c r="J657" i="30" s="1"/>
  <c r="G659" i="30"/>
  <c r="G658" i="30" s="1"/>
  <c r="I656" i="30"/>
  <c r="H284" i="26" s="1"/>
  <c r="L655" i="30"/>
  <c r="L654" i="30" s="1"/>
  <c r="J655" i="30"/>
  <c r="J654" i="30" s="1"/>
  <c r="H655" i="30"/>
  <c r="G655" i="30"/>
  <c r="G654" i="30" s="1"/>
  <c r="K653" i="30"/>
  <c r="J281" i="26" s="1"/>
  <c r="I653" i="30"/>
  <c r="H281" i="26" s="1"/>
  <c r="L652" i="30"/>
  <c r="L651" i="30" s="1"/>
  <c r="J652" i="30"/>
  <c r="J651" i="30" s="1"/>
  <c r="H652" i="30"/>
  <c r="G652" i="30"/>
  <c r="G651" i="30"/>
  <c r="G650" i="30" s="1"/>
  <c r="G649" i="30" s="1"/>
  <c r="M646" i="30"/>
  <c r="I646" i="30"/>
  <c r="H246" i="26" s="1"/>
  <c r="I645" i="30"/>
  <c r="K645" i="30" s="1"/>
  <c r="M645" i="30" s="1"/>
  <c r="I644" i="30"/>
  <c r="K644" i="30" s="1"/>
  <c r="M644" i="30" s="1"/>
  <c r="M643" i="30"/>
  <c r="I643" i="30"/>
  <c r="K643" i="30" s="1"/>
  <c r="I642" i="30"/>
  <c r="H242" i="26" s="1"/>
  <c r="E57" i="4" s="1"/>
  <c r="L641" i="30"/>
  <c r="L640" i="30" s="1"/>
  <c r="L639" i="30" s="1"/>
  <c r="L638" i="30" s="1"/>
  <c r="L637" i="30" s="1"/>
  <c r="J641" i="30"/>
  <c r="H641" i="30"/>
  <c r="G641" i="30"/>
  <c r="J640" i="30"/>
  <c r="J639" i="30" s="1"/>
  <c r="J638" i="30" s="1"/>
  <c r="J637" i="30" s="1"/>
  <c r="G640" i="30"/>
  <c r="G639" i="30" s="1"/>
  <c r="G638" i="30" s="1"/>
  <c r="G637" i="30" s="1"/>
  <c r="I635" i="30"/>
  <c r="L634" i="30"/>
  <c r="L633" i="30" s="1"/>
  <c r="L632" i="30" s="1"/>
  <c r="J634" i="30"/>
  <c r="H634" i="30"/>
  <c r="I634" i="30" s="1"/>
  <c r="G634" i="30"/>
  <c r="J633" i="30"/>
  <c r="J632" i="30" s="1"/>
  <c r="H633" i="30"/>
  <c r="G633" i="30"/>
  <c r="G632" i="30" s="1"/>
  <c r="I631" i="30"/>
  <c r="L630" i="30"/>
  <c r="L629" i="30" s="1"/>
  <c r="L628" i="30" s="1"/>
  <c r="J630" i="30"/>
  <c r="H630" i="30"/>
  <c r="I630" i="30" s="1"/>
  <c r="G630" i="30"/>
  <c r="G629" i="30" s="1"/>
  <c r="G628" i="30" s="1"/>
  <c r="G627" i="30" s="1"/>
  <c r="G626" i="30" s="1"/>
  <c r="J629" i="30"/>
  <c r="J628" i="30"/>
  <c r="I625" i="30"/>
  <c r="L624" i="30"/>
  <c r="J624" i="30"/>
  <c r="H624" i="30"/>
  <c r="G624" i="30"/>
  <c r="L623" i="30"/>
  <c r="L622" i="30" s="1"/>
  <c r="J623" i="30"/>
  <c r="J622" i="30" s="1"/>
  <c r="H623" i="30"/>
  <c r="H622" i="30" s="1"/>
  <c r="I621" i="30"/>
  <c r="L620" i="30"/>
  <c r="J620" i="30"/>
  <c r="H620" i="30"/>
  <c r="G620" i="30"/>
  <c r="L619" i="30"/>
  <c r="J619" i="30"/>
  <c r="J618" i="30" s="1"/>
  <c r="H619" i="30"/>
  <c r="L618" i="30"/>
  <c r="H618" i="30"/>
  <c r="I617" i="30"/>
  <c r="L616" i="30"/>
  <c r="J616" i="30"/>
  <c r="H616" i="30"/>
  <c r="G616" i="30"/>
  <c r="L615" i="30"/>
  <c r="L614" i="30" s="1"/>
  <c r="J615" i="30"/>
  <c r="J614" i="30" s="1"/>
  <c r="H615" i="30"/>
  <c r="H614" i="30" s="1"/>
  <c r="I613" i="30"/>
  <c r="L612" i="30"/>
  <c r="J612" i="30"/>
  <c r="H612" i="30"/>
  <c r="G612" i="30"/>
  <c r="L611" i="30"/>
  <c r="J611" i="30"/>
  <c r="J610" i="30" s="1"/>
  <c r="H611" i="30"/>
  <c r="L610" i="30"/>
  <c r="H610" i="30"/>
  <c r="I609" i="30"/>
  <c r="L608" i="30"/>
  <c r="J608" i="30"/>
  <c r="H608" i="30"/>
  <c r="G608" i="30"/>
  <c r="L607" i="30"/>
  <c r="L606" i="30" s="1"/>
  <c r="J607" i="30"/>
  <c r="J606" i="30" s="1"/>
  <c r="J605" i="30" s="1"/>
  <c r="H607" i="30"/>
  <c r="H606" i="30" s="1"/>
  <c r="I604" i="30"/>
  <c r="I603" i="30"/>
  <c r="L602" i="30"/>
  <c r="J602" i="30"/>
  <c r="I602" i="30"/>
  <c r="H602" i="30"/>
  <c r="G602" i="30"/>
  <c r="L601" i="30"/>
  <c r="J601" i="30"/>
  <c r="H601" i="30"/>
  <c r="G601" i="30"/>
  <c r="I600" i="30"/>
  <c r="I599" i="30"/>
  <c r="L598" i="30"/>
  <c r="L597" i="30" s="1"/>
  <c r="L596" i="30" s="1"/>
  <c r="J598" i="30"/>
  <c r="H598" i="30"/>
  <c r="G598" i="30"/>
  <c r="J597" i="30"/>
  <c r="G597" i="30"/>
  <c r="J596" i="30"/>
  <c r="G596" i="30"/>
  <c r="K593" i="30"/>
  <c r="J163" i="26" s="1"/>
  <c r="I593" i="30"/>
  <c r="H163" i="26" s="1"/>
  <c r="I592" i="30"/>
  <c r="L591" i="30"/>
  <c r="J591" i="30"/>
  <c r="J590" i="30" s="1"/>
  <c r="H591" i="30"/>
  <c r="G591" i="30"/>
  <c r="L590" i="30"/>
  <c r="I590" i="30"/>
  <c r="H590" i="30"/>
  <c r="G590" i="30"/>
  <c r="I589" i="30"/>
  <c r="I588" i="30"/>
  <c r="I587" i="30"/>
  <c r="L586" i="30"/>
  <c r="L585" i="30" s="1"/>
  <c r="L584" i="30" s="1"/>
  <c r="L583" i="30" s="1"/>
  <c r="L582" i="30" s="1"/>
  <c r="J586" i="30"/>
  <c r="H586" i="30"/>
  <c r="I586" i="30" s="1"/>
  <c r="G586" i="30"/>
  <c r="J585" i="30"/>
  <c r="G585" i="30"/>
  <c r="J584" i="30"/>
  <c r="J583" i="30" s="1"/>
  <c r="J582" i="30" s="1"/>
  <c r="J581" i="30" s="1"/>
  <c r="G584" i="30"/>
  <c r="G583" i="30" s="1"/>
  <c r="G582" i="30" s="1"/>
  <c r="L581" i="30"/>
  <c r="G581" i="30"/>
  <c r="I580" i="30"/>
  <c r="K580" i="30" s="1"/>
  <c r="L579" i="30"/>
  <c r="J579" i="30"/>
  <c r="J578" i="30" s="1"/>
  <c r="J577" i="30" s="1"/>
  <c r="J576" i="30" s="1"/>
  <c r="H579" i="30"/>
  <c r="G579" i="30"/>
  <c r="L578" i="30"/>
  <c r="L577" i="30" s="1"/>
  <c r="L576" i="30" s="1"/>
  <c r="H578" i="30"/>
  <c r="H577" i="30" s="1"/>
  <c r="H576" i="30" s="1"/>
  <c r="G578" i="30"/>
  <c r="G577" i="30"/>
  <c r="G576" i="30" s="1"/>
  <c r="I575" i="30"/>
  <c r="L574" i="30"/>
  <c r="L573" i="30" s="1"/>
  <c r="J574" i="30"/>
  <c r="J573" i="30" s="1"/>
  <c r="I574" i="30"/>
  <c r="H574" i="30"/>
  <c r="G574" i="30"/>
  <c r="H573" i="30"/>
  <c r="G573" i="30"/>
  <c r="I572" i="30"/>
  <c r="I571" i="30"/>
  <c r="K570" i="30"/>
  <c r="J140" i="26" s="1"/>
  <c r="I570" i="30"/>
  <c r="H140" i="26" s="1"/>
  <c r="L569" i="30"/>
  <c r="L568" i="30" s="1"/>
  <c r="J569" i="30"/>
  <c r="H569" i="30"/>
  <c r="G569" i="30"/>
  <c r="J568" i="30"/>
  <c r="J567" i="30" s="1"/>
  <c r="G568" i="30"/>
  <c r="G567" i="30" s="1"/>
  <c r="M566" i="30"/>
  <c r="M565" i="30" s="1"/>
  <c r="M564" i="30" s="1"/>
  <c r="K566" i="30"/>
  <c r="J134" i="26" s="1"/>
  <c r="I566" i="30"/>
  <c r="H134" i="26" s="1"/>
  <c r="L565" i="30"/>
  <c r="K565" i="30"/>
  <c r="K563" i="30" s="1"/>
  <c r="J565" i="30"/>
  <c r="J563" i="30" s="1"/>
  <c r="H565" i="30"/>
  <c r="G565" i="30"/>
  <c r="K564" i="30"/>
  <c r="J564" i="30"/>
  <c r="K562" i="30"/>
  <c r="J130" i="26" s="1"/>
  <c r="I562" i="30"/>
  <c r="H130" i="26" s="1"/>
  <c r="L561" i="30"/>
  <c r="L560" i="30" s="1"/>
  <c r="L559" i="30" s="1"/>
  <c r="J561" i="30"/>
  <c r="J560" i="30" s="1"/>
  <c r="J559" i="30" s="1"/>
  <c r="H561" i="30"/>
  <c r="G561" i="30"/>
  <c r="G560" i="30" s="1"/>
  <c r="G559" i="30" s="1"/>
  <c r="H558" i="30"/>
  <c r="I558" i="30" s="1"/>
  <c r="L557" i="30"/>
  <c r="L556" i="30" s="1"/>
  <c r="L555" i="30" s="1"/>
  <c r="J557" i="30"/>
  <c r="J556" i="30" s="1"/>
  <c r="H557" i="30"/>
  <c r="G557" i="30"/>
  <c r="G556" i="30" s="1"/>
  <c r="G555" i="30" s="1"/>
  <c r="J555" i="30"/>
  <c r="I554" i="30"/>
  <c r="L553" i="30"/>
  <c r="J553" i="30"/>
  <c r="J552" i="30" s="1"/>
  <c r="J551" i="30" s="1"/>
  <c r="J550" i="30" s="1"/>
  <c r="H553" i="30"/>
  <c r="I553" i="30" s="1"/>
  <c r="G553" i="30"/>
  <c r="L552" i="30"/>
  <c r="L551" i="30" s="1"/>
  <c r="H552" i="30"/>
  <c r="G552" i="30"/>
  <c r="G551" i="30" s="1"/>
  <c r="I548" i="30"/>
  <c r="H116" i="26" s="1"/>
  <c r="L547" i="30"/>
  <c r="L546" i="30" s="1"/>
  <c r="J547" i="30"/>
  <c r="H547" i="30"/>
  <c r="G547" i="30"/>
  <c r="G546" i="30" s="1"/>
  <c r="G542" i="30" s="1"/>
  <c r="G541" i="30" s="1"/>
  <c r="J546" i="30"/>
  <c r="I545" i="30"/>
  <c r="L544" i="30"/>
  <c r="L543" i="30" s="1"/>
  <c r="J544" i="30"/>
  <c r="J543" i="30" s="1"/>
  <c r="H544" i="30"/>
  <c r="G544" i="30"/>
  <c r="G543" i="30"/>
  <c r="I540" i="30"/>
  <c r="H108" i="26" s="1"/>
  <c r="L539" i="30"/>
  <c r="L538" i="30" s="1"/>
  <c r="J539" i="30"/>
  <c r="H539" i="30"/>
  <c r="G539" i="30"/>
  <c r="G538" i="30" s="1"/>
  <c r="J538" i="30"/>
  <c r="J534" i="30" s="1"/>
  <c r="I537" i="30"/>
  <c r="L536" i="30"/>
  <c r="J536" i="30"/>
  <c r="J535" i="30" s="1"/>
  <c r="H536" i="30"/>
  <c r="I536" i="30" s="1"/>
  <c r="G536" i="30"/>
  <c r="L535" i="30"/>
  <c r="G535" i="30"/>
  <c r="I533" i="30"/>
  <c r="L532" i="30"/>
  <c r="L531" i="30" s="1"/>
  <c r="L530" i="30" s="1"/>
  <c r="L529" i="30" s="1"/>
  <c r="J532" i="30"/>
  <c r="J531" i="30" s="1"/>
  <c r="J530" i="30" s="1"/>
  <c r="J529" i="30" s="1"/>
  <c r="H532" i="30"/>
  <c r="I532" i="30" s="1"/>
  <c r="G532" i="30"/>
  <c r="G531" i="30"/>
  <c r="G530" i="30" s="1"/>
  <c r="G529" i="30" s="1"/>
  <c r="I528" i="30"/>
  <c r="H65" i="26" s="1"/>
  <c r="I527" i="30"/>
  <c r="H527" i="30"/>
  <c r="I526" i="30"/>
  <c r="L525" i="30"/>
  <c r="L524" i="30" s="1"/>
  <c r="J525" i="30"/>
  <c r="H525" i="30"/>
  <c r="G525" i="30"/>
  <c r="G524" i="30" s="1"/>
  <c r="J524" i="30"/>
  <c r="K523" i="30"/>
  <c r="I523" i="30"/>
  <c r="H60" i="26" s="1"/>
  <c r="L522" i="30"/>
  <c r="L521" i="30" s="1"/>
  <c r="J522" i="30"/>
  <c r="I522" i="30"/>
  <c r="I521" i="30" s="1"/>
  <c r="H522" i="30"/>
  <c r="H521" i="30" s="1"/>
  <c r="G522" i="30"/>
  <c r="G521" i="30" s="1"/>
  <c r="J521" i="30"/>
  <c r="I520" i="30"/>
  <c r="I519" i="30"/>
  <c r="H56" i="26" s="1"/>
  <c r="L518" i="30"/>
  <c r="L517" i="30" s="1"/>
  <c r="J518" i="30"/>
  <c r="H518" i="30"/>
  <c r="G518" i="30"/>
  <c r="J517" i="30"/>
  <c r="G517" i="30"/>
  <c r="I516" i="30"/>
  <c r="L515" i="30"/>
  <c r="J515" i="30"/>
  <c r="J514" i="30" s="1"/>
  <c r="H515" i="30"/>
  <c r="I515" i="30" s="1"/>
  <c r="G515" i="30"/>
  <c r="L514" i="30"/>
  <c r="H514" i="30"/>
  <c r="G514" i="30"/>
  <c r="K512" i="30"/>
  <c r="I512" i="30"/>
  <c r="H50" i="26" s="1"/>
  <c r="I511" i="30"/>
  <c r="L510" i="30"/>
  <c r="L509" i="30" s="1"/>
  <c r="J510" i="30"/>
  <c r="H510" i="30"/>
  <c r="G510" i="30"/>
  <c r="G509" i="30" s="1"/>
  <c r="J509" i="30"/>
  <c r="I507" i="30"/>
  <c r="I506" i="30"/>
  <c r="L505" i="30"/>
  <c r="J505" i="30"/>
  <c r="J504" i="30" s="1"/>
  <c r="J503" i="30" s="1"/>
  <c r="I505" i="30"/>
  <c r="H505" i="30"/>
  <c r="G505" i="30"/>
  <c r="G504" i="30" s="1"/>
  <c r="L504" i="30"/>
  <c r="H504" i="30"/>
  <c r="L503" i="30"/>
  <c r="G503" i="30"/>
  <c r="K499" i="30"/>
  <c r="J844" i="26" s="1"/>
  <c r="I499" i="30"/>
  <c r="H844" i="26" s="1"/>
  <c r="L498" i="30"/>
  <c r="L497" i="30" s="1"/>
  <c r="L496" i="30" s="1"/>
  <c r="J498" i="30"/>
  <c r="H498" i="30"/>
  <c r="G498" i="30"/>
  <c r="J497" i="30"/>
  <c r="J496" i="30" s="1"/>
  <c r="J495" i="30" s="1"/>
  <c r="J494" i="30" s="1"/>
  <c r="G497" i="30"/>
  <c r="G496" i="30" s="1"/>
  <c r="G495" i="30" s="1"/>
  <c r="G494" i="30" s="1"/>
  <c r="L495" i="30"/>
  <c r="L494" i="30" s="1"/>
  <c r="I493" i="30"/>
  <c r="G493" i="30"/>
  <c r="L492" i="30"/>
  <c r="L491" i="30" s="1"/>
  <c r="L490" i="30" s="1"/>
  <c r="J492" i="30"/>
  <c r="H492" i="30"/>
  <c r="G492" i="30"/>
  <c r="G491" i="30" s="1"/>
  <c r="G490" i="30" s="1"/>
  <c r="J491" i="30"/>
  <c r="J490" i="30" s="1"/>
  <c r="I489" i="30"/>
  <c r="L488" i="30"/>
  <c r="L487" i="30" s="1"/>
  <c r="L486" i="30" s="1"/>
  <c r="L485" i="30" s="1"/>
  <c r="L484" i="30" s="1"/>
  <c r="J488" i="30"/>
  <c r="J487" i="30" s="1"/>
  <c r="J486" i="30" s="1"/>
  <c r="J485" i="30" s="1"/>
  <c r="J484" i="30" s="1"/>
  <c r="J483" i="30" s="1"/>
  <c r="H488" i="30"/>
  <c r="G488" i="30"/>
  <c r="G487" i="30" s="1"/>
  <c r="G486" i="30" s="1"/>
  <c r="G485" i="30"/>
  <c r="G484" i="30" s="1"/>
  <c r="I482" i="30"/>
  <c r="H354" i="26" s="1"/>
  <c r="L481" i="30"/>
  <c r="L480" i="30" s="1"/>
  <c r="J481" i="30"/>
  <c r="H481" i="30"/>
  <c r="G481" i="30"/>
  <c r="J480" i="30"/>
  <c r="G480" i="30"/>
  <c r="J479" i="30"/>
  <c r="I479" i="30"/>
  <c r="L478" i="30"/>
  <c r="L477" i="30" s="1"/>
  <c r="J478" i="30"/>
  <c r="J477" i="30" s="1"/>
  <c r="H478" i="30"/>
  <c r="I478" i="30" s="1"/>
  <c r="G478" i="30"/>
  <c r="G477" i="30" s="1"/>
  <c r="K473" i="30"/>
  <c r="J165" i="26" s="1"/>
  <c r="I473" i="30"/>
  <c r="H165" i="26" s="1"/>
  <c r="L472" i="30"/>
  <c r="L471" i="30" s="1"/>
  <c r="L470" i="30" s="1"/>
  <c r="J472" i="30"/>
  <c r="H472" i="30"/>
  <c r="G472" i="30"/>
  <c r="G471" i="30" s="1"/>
  <c r="G470" i="30" s="1"/>
  <c r="G469" i="30" s="1"/>
  <c r="G468" i="30" s="1"/>
  <c r="J471" i="30"/>
  <c r="J470" i="30" s="1"/>
  <c r="J469" i="30" s="1"/>
  <c r="J468" i="30" s="1"/>
  <c r="L469" i="30"/>
  <c r="L468" i="30" s="1"/>
  <c r="I467" i="30"/>
  <c r="L466" i="30"/>
  <c r="L465" i="30" s="1"/>
  <c r="L464" i="30" s="1"/>
  <c r="L463" i="30" s="1"/>
  <c r="J466" i="30"/>
  <c r="J465" i="30" s="1"/>
  <c r="J464" i="30" s="1"/>
  <c r="H466" i="30"/>
  <c r="I466" i="30" s="1"/>
  <c r="G466" i="30"/>
  <c r="H465" i="30"/>
  <c r="I465" i="30" s="1"/>
  <c r="G465" i="30"/>
  <c r="G464" i="30" s="1"/>
  <c r="G463" i="30" s="1"/>
  <c r="J463" i="30"/>
  <c r="I462" i="30"/>
  <c r="I461" i="30"/>
  <c r="H88" i="26" s="1"/>
  <c r="L460" i="30"/>
  <c r="L459" i="30" s="1"/>
  <c r="J460" i="30"/>
  <c r="H460" i="30"/>
  <c r="G460" i="30"/>
  <c r="G459" i="30" s="1"/>
  <c r="J459" i="30"/>
  <c r="I458" i="30"/>
  <c r="K457" i="30"/>
  <c r="J84" i="26" s="1"/>
  <c r="I457" i="30"/>
  <c r="H84" i="26" s="1"/>
  <c r="L456" i="30"/>
  <c r="L455" i="30" s="1"/>
  <c r="J456" i="30"/>
  <c r="H456" i="30"/>
  <c r="G456" i="30"/>
  <c r="G455" i="30" s="1"/>
  <c r="G447" i="30" s="1"/>
  <c r="G446" i="30" s="1"/>
  <c r="G445" i="30" s="1"/>
  <c r="G444" i="30" s="1"/>
  <c r="J455" i="30"/>
  <c r="I454" i="30"/>
  <c r="H81" i="26" s="1"/>
  <c r="L453" i="30"/>
  <c r="L452" i="30" s="1"/>
  <c r="J453" i="30"/>
  <c r="H453" i="30"/>
  <c r="I453" i="30" s="1"/>
  <c r="G453" i="30"/>
  <c r="J452" i="30"/>
  <c r="H452" i="30"/>
  <c r="I452" i="30" s="1"/>
  <c r="G452" i="30"/>
  <c r="I451" i="30"/>
  <c r="K450" i="30"/>
  <c r="J77" i="26" s="1"/>
  <c r="I450" i="30"/>
  <c r="H77" i="26" s="1"/>
  <c r="L449" i="30"/>
  <c r="L448" i="30" s="1"/>
  <c r="J449" i="30"/>
  <c r="H449" i="30"/>
  <c r="I449" i="30" s="1"/>
  <c r="G449" i="30"/>
  <c r="J448" i="30"/>
  <c r="H448" i="30"/>
  <c r="G448" i="30"/>
  <c r="I441" i="30"/>
  <c r="H626" i="26" s="1"/>
  <c r="E37" i="4" s="1"/>
  <c r="L440" i="30"/>
  <c r="L439" i="30" s="1"/>
  <c r="L438" i="30" s="1"/>
  <c r="J440" i="30"/>
  <c r="J439" i="30" s="1"/>
  <c r="J438" i="30" s="1"/>
  <c r="J437" i="30" s="1"/>
  <c r="J436" i="30" s="1"/>
  <c r="J435" i="30" s="1"/>
  <c r="H440" i="30"/>
  <c r="G440" i="30"/>
  <c r="G439" i="30"/>
  <c r="G438" i="30" s="1"/>
  <c r="G437" i="30" s="1"/>
  <c r="G436" i="30" s="1"/>
  <c r="G435" i="30" s="1"/>
  <c r="L437" i="30"/>
  <c r="L436" i="30"/>
  <c r="L435" i="30" s="1"/>
  <c r="J434" i="30"/>
  <c r="I434" i="30"/>
  <c r="I433" i="30"/>
  <c r="L432" i="30"/>
  <c r="L431" i="30" s="1"/>
  <c r="L430" i="30" s="1"/>
  <c r="L429" i="30" s="1"/>
  <c r="J432" i="30"/>
  <c r="H432" i="30"/>
  <c r="I432" i="30" s="1"/>
  <c r="G432" i="30"/>
  <c r="J431" i="30"/>
  <c r="G431" i="30"/>
  <c r="J430" i="30"/>
  <c r="J429" i="30" s="1"/>
  <c r="G430" i="30"/>
  <c r="G429" i="30" s="1"/>
  <c r="I428" i="30"/>
  <c r="H269" i="26" s="1"/>
  <c r="L427" i="30"/>
  <c r="L426" i="30" s="1"/>
  <c r="L425" i="30" s="1"/>
  <c r="J427" i="30"/>
  <c r="H427" i="30"/>
  <c r="G427" i="30"/>
  <c r="G426" i="30" s="1"/>
  <c r="G425" i="30" s="1"/>
  <c r="J426" i="30"/>
  <c r="J425" i="30"/>
  <c r="I424" i="30"/>
  <c r="H265" i="26" s="1"/>
  <c r="L423" i="30"/>
  <c r="L422" i="30" s="1"/>
  <c r="L421" i="30" s="1"/>
  <c r="J423" i="30"/>
  <c r="J422" i="30" s="1"/>
  <c r="J421" i="30" s="1"/>
  <c r="H423" i="30"/>
  <c r="G423" i="30"/>
  <c r="G422" i="30"/>
  <c r="G421" i="30" s="1"/>
  <c r="I420" i="30"/>
  <c r="H261" i="26" s="1"/>
  <c r="L419" i="30"/>
  <c r="L418" i="30" s="1"/>
  <c r="L417" i="30" s="1"/>
  <c r="L408" i="30" s="1"/>
  <c r="L407" i="30" s="1"/>
  <c r="L406" i="30" s="1"/>
  <c r="J419" i="30"/>
  <c r="H419" i="30"/>
  <c r="G419" i="30"/>
  <c r="G418" i="30" s="1"/>
  <c r="G417" i="30" s="1"/>
  <c r="J418" i="30"/>
  <c r="J417" i="30"/>
  <c r="K416" i="30"/>
  <c r="J257" i="26" s="1"/>
  <c r="I416" i="30"/>
  <c r="H257" i="26" s="1"/>
  <c r="L415" i="30"/>
  <c r="L414" i="30" s="1"/>
  <c r="L413" i="30" s="1"/>
  <c r="J415" i="30"/>
  <c r="J414" i="30" s="1"/>
  <c r="J413" i="30" s="1"/>
  <c r="H415" i="30"/>
  <c r="G415" i="30"/>
  <c r="G414" i="30"/>
  <c r="G413" i="30" s="1"/>
  <c r="I412" i="30"/>
  <c r="H253" i="26" s="1"/>
  <c r="L411" i="30"/>
  <c r="L410" i="30" s="1"/>
  <c r="L409" i="30" s="1"/>
  <c r="J411" i="30"/>
  <c r="H411" i="30"/>
  <c r="G411" i="30"/>
  <c r="G410" i="30" s="1"/>
  <c r="G409" i="30" s="1"/>
  <c r="J410" i="30"/>
  <c r="J409" i="30"/>
  <c r="I405" i="30"/>
  <c r="K405" i="30" s="1"/>
  <c r="K404" i="30" s="1"/>
  <c r="K403" i="30" s="1"/>
  <c r="K402" i="30" s="1"/>
  <c r="K401" i="30" s="1"/>
  <c r="L404" i="30"/>
  <c r="L403" i="30" s="1"/>
  <c r="L402" i="30" s="1"/>
  <c r="L401" i="30" s="1"/>
  <c r="J404" i="30"/>
  <c r="I404" i="30"/>
  <c r="I403" i="30" s="1"/>
  <c r="I402" i="30" s="1"/>
  <c r="I401" i="30" s="1"/>
  <c r="H404" i="30"/>
  <c r="G404" i="30"/>
  <c r="J403" i="30"/>
  <c r="H403" i="30"/>
  <c r="H402" i="30" s="1"/>
  <c r="H401" i="30" s="1"/>
  <c r="G403" i="30"/>
  <c r="J402" i="30"/>
  <c r="J401" i="30" s="1"/>
  <c r="G402" i="30"/>
  <c r="G401" i="30" s="1"/>
  <c r="I400" i="30"/>
  <c r="H231" i="26" s="1"/>
  <c r="I399" i="30"/>
  <c r="H230" i="26" s="1"/>
  <c r="L398" i="30"/>
  <c r="J398" i="30"/>
  <c r="J397" i="30" s="1"/>
  <c r="H398" i="30"/>
  <c r="I398" i="30" s="1"/>
  <c r="G398" i="30"/>
  <c r="G397" i="30" s="1"/>
  <c r="L397" i="30"/>
  <c r="I397" i="30"/>
  <c r="H397" i="30"/>
  <c r="L396" i="30"/>
  <c r="L394" i="30" s="1"/>
  <c r="J396" i="30"/>
  <c r="I396" i="30"/>
  <c r="I395" i="30"/>
  <c r="J394" i="30"/>
  <c r="I394" i="30"/>
  <c r="H394" i="30"/>
  <c r="G394" i="30"/>
  <c r="L393" i="30"/>
  <c r="J393" i="30"/>
  <c r="H393" i="30"/>
  <c r="G393" i="30"/>
  <c r="G385" i="30" s="1"/>
  <c r="G384" i="30" s="1"/>
  <c r="G383" i="30" s="1"/>
  <c r="I392" i="30"/>
  <c r="L391" i="30"/>
  <c r="J391" i="30"/>
  <c r="J390" i="30" s="1"/>
  <c r="I391" i="30"/>
  <c r="H391" i="30"/>
  <c r="G391" i="30"/>
  <c r="L390" i="30"/>
  <c r="L385" i="30" s="1"/>
  <c r="L384" i="30" s="1"/>
  <c r="L383" i="30" s="1"/>
  <c r="H390" i="30"/>
  <c r="I390" i="30" s="1"/>
  <c r="G390" i="30"/>
  <c r="I389" i="30"/>
  <c r="H220" i="26" s="1"/>
  <c r="I388" i="30"/>
  <c r="L387" i="30"/>
  <c r="J387" i="30"/>
  <c r="J386" i="30" s="1"/>
  <c r="I387" i="30"/>
  <c r="H387" i="30"/>
  <c r="G387" i="30"/>
  <c r="L386" i="30"/>
  <c r="H386" i="30"/>
  <c r="I386" i="30" s="1"/>
  <c r="G386" i="30"/>
  <c r="K382" i="30"/>
  <c r="J382" i="30"/>
  <c r="I382" i="30"/>
  <c r="H214" i="26" s="1"/>
  <c r="L381" i="30"/>
  <c r="J381" i="30"/>
  <c r="J380" i="30" s="1"/>
  <c r="J379" i="30" s="1"/>
  <c r="I381" i="30"/>
  <c r="H381" i="30"/>
  <c r="H380" i="30" s="1"/>
  <c r="G381" i="30"/>
  <c r="L380" i="30"/>
  <c r="L379" i="30" s="1"/>
  <c r="G380" i="30"/>
  <c r="G379" i="30" s="1"/>
  <c r="I375" i="30"/>
  <c r="L374" i="30"/>
  <c r="J374" i="30"/>
  <c r="J373" i="30" s="1"/>
  <c r="I374" i="30"/>
  <c r="H374" i="30"/>
  <c r="G374" i="30"/>
  <c r="G373" i="30" s="1"/>
  <c r="L373" i="30"/>
  <c r="L371" i="30" s="1"/>
  <c r="L370" i="30" s="1"/>
  <c r="L369" i="30" s="1"/>
  <c r="L368" i="30" s="1"/>
  <c r="H373" i="30"/>
  <c r="I367" i="30"/>
  <c r="L366" i="30"/>
  <c r="J366" i="30"/>
  <c r="I366" i="30"/>
  <c r="H366" i="30"/>
  <c r="G366" i="30"/>
  <c r="I365" i="30"/>
  <c r="H532" i="26" s="1"/>
  <c r="L364" i="30"/>
  <c r="L363" i="30" s="1"/>
  <c r="L362" i="30" s="1"/>
  <c r="J364" i="30"/>
  <c r="J363" i="30" s="1"/>
  <c r="J362" i="30" s="1"/>
  <c r="H364" i="30"/>
  <c r="G364" i="30"/>
  <c r="G363" i="30"/>
  <c r="G362" i="30" s="1"/>
  <c r="I361" i="30"/>
  <c r="H528" i="26" s="1"/>
  <c r="I360" i="30"/>
  <c r="I359" i="30"/>
  <c r="L358" i="30"/>
  <c r="J358" i="30"/>
  <c r="J357" i="30" s="1"/>
  <c r="I358" i="30"/>
  <c r="H358" i="30"/>
  <c r="G358" i="30"/>
  <c r="G357" i="30" s="1"/>
  <c r="L357" i="30"/>
  <c r="H357" i="30"/>
  <c r="I357" i="30" s="1"/>
  <c r="L356" i="30"/>
  <c r="L354" i="30" s="1"/>
  <c r="L353" i="30" s="1"/>
  <c r="J356" i="30"/>
  <c r="H356" i="30"/>
  <c r="G355" i="30"/>
  <c r="J354" i="30"/>
  <c r="J353" i="30" s="1"/>
  <c r="I352" i="30"/>
  <c r="I351" i="30"/>
  <c r="L350" i="30"/>
  <c r="J350" i="30"/>
  <c r="J349" i="30" s="1"/>
  <c r="I350" i="30"/>
  <c r="H350" i="30"/>
  <c r="G350" i="30"/>
  <c r="G349" i="30" s="1"/>
  <c r="L349" i="30"/>
  <c r="L348" i="30" s="1"/>
  <c r="I349" i="30"/>
  <c r="H349" i="30"/>
  <c r="I347" i="30"/>
  <c r="I346" i="30"/>
  <c r="L345" i="30"/>
  <c r="J345" i="30"/>
  <c r="J344" i="30" s="1"/>
  <c r="I345" i="30"/>
  <c r="H345" i="30"/>
  <c r="G345" i="30"/>
  <c r="L344" i="30"/>
  <c r="L343" i="30" s="1"/>
  <c r="H344" i="30"/>
  <c r="G344" i="30"/>
  <c r="G343" i="30" s="1"/>
  <c r="J343" i="30"/>
  <c r="G340" i="30"/>
  <c r="I340" i="30" s="1"/>
  <c r="L339" i="30"/>
  <c r="J339" i="30"/>
  <c r="H339" i="30"/>
  <c r="I338" i="30"/>
  <c r="G338" i="30"/>
  <c r="L337" i="30"/>
  <c r="L336" i="30" s="1"/>
  <c r="J337" i="30"/>
  <c r="H337" i="30"/>
  <c r="G337" i="30"/>
  <c r="J336" i="30"/>
  <c r="I335" i="30"/>
  <c r="L334" i="30"/>
  <c r="J334" i="30"/>
  <c r="J333" i="30" s="1"/>
  <c r="H334" i="30"/>
  <c r="I334" i="30" s="1"/>
  <c r="G334" i="30"/>
  <c r="L333" i="30"/>
  <c r="H333" i="30"/>
  <c r="G333" i="30"/>
  <c r="I328" i="30"/>
  <c r="L327" i="30"/>
  <c r="L326" i="30" s="1"/>
  <c r="L325" i="30" s="1"/>
  <c r="L324" i="30" s="1"/>
  <c r="J327" i="30"/>
  <c r="J326" i="30" s="1"/>
  <c r="J325" i="30" s="1"/>
  <c r="J324" i="30" s="1"/>
  <c r="H327" i="30"/>
  <c r="G327" i="30"/>
  <c r="G326" i="30" s="1"/>
  <c r="G325" i="30" s="1"/>
  <c r="G324" i="30" s="1"/>
  <c r="I323" i="30"/>
  <c r="H323" i="30"/>
  <c r="H322" i="30" s="1"/>
  <c r="L322" i="30"/>
  <c r="L321" i="30" s="1"/>
  <c r="J322" i="30"/>
  <c r="J321" i="30" s="1"/>
  <c r="J320" i="30" s="1"/>
  <c r="G322" i="30"/>
  <c r="G321" i="30" s="1"/>
  <c r="G320" i="30" s="1"/>
  <c r="L320" i="30"/>
  <c r="I318" i="30"/>
  <c r="L317" i="30"/>
  <c r="J317" i="30"/>
  <c r="J314" i="30" s="1"/>
  <c r="J310" i="30" s="1"/>
  <c r="J309" i="30" s="1"/>
  <c r="I317" i="30"/>
  <c r="H317" i="30"/>
  <c r="G317" i="30"/>
  <c r="K316" i="30"/>
  <c r="J470" i="26" s="1"/>
  <c r="I316" i="30"/>
  <c r="H470" i="26" s="1"/>
  <c r="L315" i="30"/>
  <c r="L314" i="30" s="1"/>
  <c r="J315" i="30"/>
  <c r="H315" i="30"/>
  <c r="G315" i="30"/>
  <c r="G314" i="30" s="1"/>
  <c r="I313" i="30"/>
  <c r="L312" i="30"/>
  <c r="L311" i="30" s="1"/>
  <c r="L310" i="30" s="1"/>
  <c r="L309" i="30" s="1"/>
  <c r="J312" i="30"/>
  <c r="J311" i="30" s="1"/>
  <c r="I312" i="30"/>
  <c r="H312" i="30"/>
  <c r="G312" i="30"/>
  <c r="H311" i="30"/>
  <c r="G311" i="30"/>
  <c r="M308" i="30"/>
  <c r="M307" i="30" s="1"/>
  <c r="I308" i="30"/>
  <c r="H449" i="26" s="1"/>
  <c r="L307" i="30"/>
  <c r="K307" i="30"/>
  <c r="J307" i="30"/>
  <c r="H307" i="30"/>
  <c r="G307" i="30"/>
  <c r="M306" i="30"/>
  <c r="M305" i="30" s="1"/>
  <c r="M304" i="30" s="1"/>
  <c r="I306" i="30"/>
  <c r="H447" i="26" s="1"/>
  <c r="L305" i="30"/>
  <c r="L304" i="30" s="1"/>
  <c r="K305" i="30"/>
  <c r="K304" i="30" s="1"/>
  <c r="J305" i="30"/>
  <c r="H305" i="30"/>
  <c r="G305" i="30"/>
  <c r="G304" i="30" s="1"/>
  <c r="J304" i="30"/>
  <c r="M303" i="30"/>
  <c r="M302" i="30" s="1"/>
  <c r="M301" i="30" s="1"/>
  <c r="M300" i="30" s="1"/>
  <c r="I303" i="30"/>
  <c r="H444" i="26" s="1"/>
  <c r="L302" i="30"/>
  <c r="L301" i="30" s="1"/>
  <c r="L300" i="30" s="1"/>
  <c r="K302" i="30"/>
  <c r="J302" i="30"/>
  <c r="H302" i="30"/>
  <c r="G302" i="30"/>
  <c r="G301" i="30" s="1"/>
  <c r="G300" i="30" s="1"/>
  <c r="K301" i="30"/>
  <c r="J301" i="30"/>
  <c r="J300" i="30" s="1"/>
  <c r="I299" i="30"/>
  <c r="H440" i="26" s="1"/>
  <c r="L298" i="30"/>
  <c r="J298" i="30"/>
  <c r="H298" i="30"/>
  <c r="G298" i="30"/>
  <c r="I297" i="30"/>
  <c r="L296" i="30"/>
  <c r="J296" i="30"/>
  <c r="J295" i="30" s="1"/>
  <c r="I296" i="30"/>
  <c r="H296" i="30"/>
  <c r="G296" i="30"/>
  <c r="L295" i="30"/>
  <c r="H295" i="30"/>
  <c r="I294" i="30"/>
  <c r="I293" i="30"/>
  <c r="L292" i="30"/>
  <c r="J292" i="30"/>
  <c r="J291" i="30" s="1"/>
  <c r="J290" i="30" s="1"/>
  <c r="I292" i="30"/>
  <c r="H292" i="30"/>
  <c r="G292" i="30"/>
  <c r="G291" i="30" s="1"/>
  <c r="L291" i="30"/>
  <c r="L290" i="30" s="1"/>
  <c r="H291" i="30"/>
  <c r="I291" i="30" s="1"/>
  <c r="I289" i="30"/>
  <c r="L288" i="30"/>
  <c r="J288" i="30"/>
  <c r="I288" i="30"/>
  <c r="H288" i="30"/>
  <c r="G288" i="30"/>
  <c r="I287" i="30"/>
  <c r="H460" i="26" s="1"/>
  <c r="L286" i="30"/>
  <c r="L285" i="30" s="1"/>
  <c r="J286" i="30"/>
  <c r="H286" i="30"/>
  <c r="G286" i="30"/>
  <c r="J285" i="30"/>
  <c r="G285" i="30"/>
  <c r="I284" i="30"/>
  <c r="L283" i="30"/>
  <c r="L282" i="30" s="1"/>
  <c r="J283" i="30"/>
  <c r="J282" i="30" s="1"/>
  <c r="H283" i="30"/>
  <c r="I283" i="30" s="1"/>
  <c r="G283" i="30"/>
  <c r="G282" i="30"/>
  <c r="I281" i="30"/>
  <c r="I280" i="30"/>
  <c r="L279" i="30"/>
  <c r="J279" i="30"/>
  <c r="J278" i="30" s="1"/>
  <c r="H279" i="30"/>
  <c r="I279" i="30" s="1"/>
  <c r="G279" i="30"/>
  <c r="L278" i="30"/>
  <c r="G278" i="30"/>
  <c r="J277" i="30"/>
  <c r="G277" i="30"/>
  <c r="I276" i="30"/>
  <c r="I275" i="30"/>
  <c r="H429" i="26" s="1"/>
  <c r="L274" i="30"/>
  <c r="L273" i="30" s="1"/>
  <c r="L263" i="30" s="1"/>
  <c r="J274" i="30"/>
  <c r="H274" i="30"/>
  <c r="G274" i="30"/>
  <c r="G273" i="30" s="1"/>
  <c r="J273" i="30"/>
  <c r="L272" i="30"/>
  <c r="I272" i="30"/>
  <c r="G272" i="30"/>
  <c r="L271" i="30"/>
  <c r="J271" i="30"/>
  <c r="J268" i="30" s="1"/>
  <c r="H271" i="30"/>
  <c r="G271" i="30"/>
  <c r="L270" i="30"/>
  <c r="G270" i="30"/>
  <c r="I270" i="30" s="1"/>
  <c r="L269" i="30"/>
  <c r="J269" i="30"/>
  <c r="H269" i="30"/>
  <c r="G269" i="30"/>
  <c r="G268" i="30" s="1"/>
  <c r="I268" i="30" s="1"/>
  <c r="L268" i="30"/>
  <c r="H268" i="30"/>
  <c r="I267" i="30"/>
  <c r="H421" i="26" s="1"/>
  <c r="I266" i="30"/>
  <c r="H420" i="26" s="1"/>
  <c r="L265" i="30"/>
  <c r="J265" i="30"/>
  <c r="J264" i="30" s="1"/>
  <c r="J263" i="30" s="1"/>
  <c r="H265" i="30"/>
  <c r="G265" i="30"/>
  <c r="G264" i="30" s="1"/>
  <c r="L264" i="30"/>
  <c r="I264" i="30"/>
  <c r="H264" i="30"/>
  <c r="I260" i="30"/>
  <c r="L259" i="30"/>
  <c r="J259" i="30"/>
  <c r="J258" i="30" s="1"/>
  <c r="J254" i="30" s="1"/>
  <c r="J253" i="30" s="1"/>
  <c r="I259" i="30"/>
  <c r="H259" i="30"/>
  <c r="G259" i="30"/>
  <c r="L258" i="30"/>
  <c r="H258" i="30"/>
  <c r="G258" i="30"/>
  <c r="G254" i="30" s="1"/>
  <c r="G253" i="30" s="1"/>
  <c r="I257" i="30"/>
  <c r="L256" i="30"/>
  <c r="J256" i="30"/>
  <c r="I256" i="30"/>
  <c r="H256" i="30"/>
  <c r="G256" i="30"/>
  <c r="L255" i="30"/>
  <c r="J255" i="30"/>
  <c r="H255" i="30"/>
  <c r="I255" i="30" s="1"/>
  <c r="G255" i="30"/>
  <c r="H254" i="30"/>
  <c r="I252" i="30"/>
  <c r="L251" i="30"/>
  <c r="L250" i="30" s="1"/>
  <c r="L242" i="30" s="1"/>
  <c r="J251" i="30"/>
  <c r="H251" i="30"/>
  <c r="I251" i="30" s="1"/>
  <c r="G251" i="30"/>
  <c r="J250" i="30"/>
  <c r="H250" i="30"/>
  <c r="I250" i="30" s="1"/>
  <c r="G250" i="30"/>
  <c r="I249" i="30"/>
  <c r="L248" i="30"/>
  <c r="J248" i="30"/>
  <c r="J247" i="30" s="1"/>
  <c r="I248" i="30"/>
  <c r="H248" i="30"/>
  <c r="G248" i="30"/>
  <c r="L247" i="30"/>
  <c r="H247" i="30"/>
  <c r="I247" i="30" s="1"/>
  <c r="G247" i="30"/>
  <c r="I246" i="30"/>
  <c r="I245" i="30"/>
  <c r="L244" i="30"/>
  <c r="J244" i="30"/>
  <c r="J243" i="30" s="1"/>
  <c r="I244" i="30"/>
  <c r="H244" i="30"/>
  <c r="G244" i="30"/>
  <c r="L243" i="30"/>
  <c r="H243" i="30"/>
  <c r="I243" i="30" s="1"/>
  <c r="G243" i="30"/>
  <c r="G242" i="30"/>
  <c r="I241" i="30"/>
  <c r="I240" i="30"/>
  <c r="L239" i="30"/>
  <c r="L238" i="30" s="1"/>
  <c r="J239" i="30"/>
  <c r="H239" i="30"/>
  <c r="I239" i="30" s="1"/>
  <c r="G239" i="30"/>
  <c r="J238" i="30"/>
  <c r="H238" i="30"/>
  <c r="I238" i="30" s="1"/>
  <c r="G238" i="30"/>
  <c r="J237" i="30"/>
  <c r="J236" i="30" s="1"/>
  <c r="J235" i="30" s="1"/>
  <c r="J226" i="30" s="1"/>
  <c r="I237" i="30"/>
  <c r="H237" i="30"/>
  <c r="G237" i="30"/>
  <c r="L236" i="30"/>
  <c r="I236" i="30"/>
  <c r="H236" i="30"/>
  <c r="G236" i="30"/>
  <c r="L235" i="30"/>
  <c r="H235" i="30"/>
  <c r="G235" i="30"/>
  <c r="I234" i="30"/>
  <c r="I233" i="30"/>
  <c r="L232" i="30"/>
  <c r="J232" i="30"/>
  <c r="H232" i="30"/>
  <c r="I232" i="30" s="1"/>
  <c r="G232" i="30"/>
  <c r="L231" i="30"/>
  <c r="J231" i="30"/>
  <c r="H231" i="30"/>
  <c r="G231" i="30"/>
  <c r="I230" i="30"/>
  <c r="I229" i="30"/>
  <c r="L228" i="30"/>
  <c r="J228" i="30"/>
  <c r="H228" i="30"/>
  <c r="H227" i="30" s="1"/>
  <c r="G228" i="30"/>
  <c r="L227" i="30"/>
  <c r="J227" i="30"/>
  <c r="G227" i="30"/>
  <c r="G226" i="30" s="1"/>
  <c r="I220" i="30"/>
  <c r="L219" i="30"/>
  <c r="J219" i="30"/>
  <c r="H219" i="30"/>
  <c r="I219" i="30" s="1"/>
  <c r="G219" i="30"/>
  <c r="L218" i="30"/>
  <c r="J218" i="30"/>
  <c r="H218" i="30"/>
  <c r="G218" i="30"/>
  <c r="I217" i="30"/>
  <c r="L216" i="30"/>
  <c r="J216" i="30"/>
  <c r="J215" i="30" s="1"/>
  <c r="J214" i="30" s="1"/>
  <c r="I216" i="30"/>
  <c r="H216" i="30"/>
  <c r="G216" i="30"/>
  <c r="L215" i="30"/>
  <c r="H215" i="30"/>
  <c r="I215" i="30" s="1"/>
  <c r="G215" i="30"/>
  <c r="H214" i="30"/>
  <c r="G214" i="30"/>
  <c r="I213" i="30"/>
  <c r="I212" i="30"/>
  <c r="L211" i="30"/>
  <c r="J211" i="30"/>
  <c r="H211" i="30"/>
  <c r="H208" i="30" s="1"/>
  <c r="I208" i="30" s="1"/>
  <c r="G211" i="30"/>
  <c r="M210" i="30"/>
  <c r="L787" i="26" s="1"/>
  <c r="L786" i="26" s="1"/>
  <c r="M209" i="30"/>
  <c r="L209" i="30"/>
  <c r="K209" i="30"/>
  <c r="L208" i="30"/>
  <c r="J208" i="30"/>
  <c r="G208" i="30"/>
  <c r="I207" i="30"/>
  <c r="I206" i="30"/>
  <c r="L205" i="30"/>
  <c r="J205" i="30"/>
  <c r="H205" i="30"/>
  <c r="I205" i="30" s="1"/>
  <c r="G205" i="30"/>
  <c r="L204" i="30"/>
  <c r="J204" i="30"/>
  <c r="H204" i="30"/>
  <c r="G204" i="30"/>
  <c r="I203" i="30"/>
  <c r="I202" i="30"/>
  <c r="L201" i="30"/>
  <c r="J201" i="30"/>
  <c r="H201" i="30"/>
  <c r="H200" i="30" s="1"/>
  <c r="G201" i="30"/>
  <c r="L200" i="30"/>
  <c r="L199" i="30" s="1"/>
  <c r="J200" i="30"/>
  <c r="G200" i="30"/>
  <c r="G199" i="30" s="1"/>
  <c r="G198" i="30" s="1"/>
  <c r="G197" i="30" s="1"/>
  <c r="J199" i="30"/>
  <c r="J198" i="30" s="1"/>
  <c r="I196" i="30"/>
  <c r="I195" i="30"/>
  <c r="L194" i="30"/>
  <c r="J194" i="30"/>
  <c r="J193" i="30" s="1"/>
  <c r="J192" i="30" s="1"/>
  <c r="J191" i="30" s="1"/>
  <c r="J190" i="30" s="1"/>
  <c r="J189" i="30" s="1"/>
  <c r="I194" i="30"/>
  <c r="H194" i="30"/>
  <c r="G194" i="30"/>
  <c r="L193" i="30"/>
  <c r="I193" i="30"/>
  <c r="H193" i="30"/>
  <c r="G193" i="30"/>
  <c r="G192" i="30" s="1"/>
  <c r="G191" i="30" s="1"/>
  <c r="G190" i="30" s="1"/>
  <c r="G189" i="30" s="1"/>
  <c r="L192" i="30"/>
  <c r="L191" i="30" s="1"/>
  <c r="L190" i="30" s="1"/>
  <c r="L189" i="30" s="1"/>
  <c r="H192" i="30"/>
  <c r="I187" i="30"/>
  <c r="L186" i="30"/>
  <c r="J186" i="30"/>
  <c r="I186" i="30"/>
  <c r="H186" i="30"/>
  <c r="G186" i="30"/>
  <c r="L185" i="30"/>
  <c r="J185" i="30"/>
  <c r="H185" i="30"/>
  <c r="H184" i="30" s="1"/>
  <c r="G185" i="30"/>
  <c r="L184" i="30"/>
  <c r="J184" i="30"/>
  <c r="G184" i="30"/>
  <c r="I183" i="30"/>
  <c r="L182" i="30"/>
  <c r="J182" i="30"/>
  <c r="I182" i="30"/>
  <c r="H182" i="30"/>
  <c r="G182" i="30"/>
  <c r="L181" i="30"/>
  <c r="J181" i="30"/>
  <c r="H181" i="30"/>
  <c r="I181" i="30" s="1"/>
  <c r="G181" i="30"/>
  <c r="L180" i="30"/>
  <c r="J180" i="30"/>
  <c r="H180" i="30"/>
  <c r="G180" i="30"/>
  <c r="I179" i="30"/>
  <c r="L178" i="30"/>
  <c r="J178" i="30"/>
  <c r="I178" i="30"/>
  <c r="H178" i="30"/>
  <c r="G178" i="30"/>
  <c r="L177" i="30"/>
  <c r="J177" i="30"/>
  <c r="H177" i="30"/>
  <c r="H176" i="30" s="1"/>
  <c r="I176" i="30" s="1"/>
  <c r="G177" i="30"/>
  <c r="L176" i="30"/>
  <c r="J176" i="30"/>
  <c r="G176" i="30"/>
  <c r="I175" i="30"/>
  <c r="L174" i="30"/>
  <c r="J174" i="30"/>
  <c r="I174" i="30"/>
  <c r="H174" i="30"/>
  <c r="G174" i="30"/>
  <c r="L173" i="30"/>
  <c r="J173" i="30"/>
  <c r="H173" i="30"/>
  <c r="I173" i="30" s="1"/>
  <c r="I172" i="30" s="1"/>
  <c r="G173" i="30"/>
  <c r="L172" i="30"/>
  <c r="J172" i="30"/>
  <c r="H172" i="30"/>
  <c r="G172" i="30"/>
  <c r="I171" i="30"/>
  <c r="L170" i="30"/>
  <c r="J170" i="30"/>
  <c r="I170" i="30"/>
  <c r="H170" i="30"/>
  <c r="G170" i="30"/>
  <c r="L169" i="30"/>
  <c r="J169" i="30"/>
  <c r="H169" i="30"/>
  <c r="H168" i="30" s="1"/>
  <c r="G169" i="30"/>
  <c r="L168" i="30"/>
  <c r="J168" i="30"/>
  <c r="G168" i="30"/>
  <c r="I167" i="30"/>
  <c r="L166" i="30"/>
  <c r="J166" i="30"/>
  <c r="I166" i="30"/>
  <c r="H166" i="30"/>
  <c r="G166" i="30"/>
  <c r="L165" i="30"/>
  <c r="J165" i="30"/>
  <c r="H165" i="30"/>
  <c r="I165" i="30" s="1"/>
  <c r="G165" i="30"/>
  <c r="L164" i="30"/>
  <c r="L163" i="30" s="1"/>
  <c r="L162" i="30" s="1"/>
  <c r="J164" i="30"/>
  <c r="H164" i="30"/>
  <c r="G164" i="30"/>
  <c r="G163" i="30" s="1"/>
  <c r="G162" i="30" s="1"/>
  <c r="J163" i="30"/>
  <c r="J162" i="30" s="1"/>
  <c r="I161" i="30"/>
  <c r="H677" i="26" s="1"/>
  <c r="L160" i="30"/>
  <c r="L159" i="30" s="1"/>
  <c r="L158" i="30" s="1"/>
  <c r="J160" i="30"/>
  <c r="J159" i="30" s="1"/>
  <c r="J158" i="30" s="1"/>
  <c r="H160" i="30"/>
  <c r="G160" i="30"/>
  <c r="G159" i="30" s="1"/>
  <c r="G158" i="30" s="1"/>
  <c r="K157" i="30"/>
  <c r="I157" i="30"/>
  <c r="H673" i="26" s="1"/>
  <c r="L156" i="30"/>
  <c r="L155" i="30" s="1"/>
  <c r="J156" i="30"/>
  <c r="J155" i="30" s="1"/>
  <c r="J151" i="30" s="1"/>
  <c r="J150" i="30" s="1"/>
  <c r="H156" i="30"/>
  <c r="G156" i="30"/>
  <c r="G155" i="30" s="1"/>
  <c r="G151" i="30" s="1"/>
  <c r="G150" i="30" s="1"/>
  <c r="I154" i="30"/>
  <c r="L153" i="30"/>
  <c r="J153" i="30"/>
  <c r="H153" i="30"/>
  <c r="I153" i="30" s="1"/>
  <c r="G153" i="30"/>
  <c r="L152" i="30"/>
  <c r="J152" i="30"/>
  <c r="H152" i="30"/>
  <c r="G152" i="30"/>
  <c r="I149" i="30"/>
  <c r="H665" i="26" s="1"/>
  <c r="L148" i="30"/>
  <c r="L147" i="30" s="1"/>
  <c r="J148" i="30"/>
  <c r="J147" i="30" s="1"/>
  <c r="J146" i="30" s="1"/>
  <c r="J145" i="30" s="1"/>
  <c r="H148" i="30"/>
  <c r="G148" i="30"/>
  <c r="G147" i="30" s="1"/>
  <c r="G146" i="30" s="1"/>
  <c r="G145" i="30" s="1"/>
  <c r="L146" i="30"/>
  <c r="L145" i="30" s="1"/>
  <c r="I144" i="30"/>
  <c r="L143" i="30"/>
  <c r="L142" i="30" s="1"/>
  <c r="J143" i="30"/>
  <c r="J142" i="30" s="1"/>
  <c r="H143" i="30"/>
  <c r="I143" i="30" s="1"/>
  <c r="G143" i="30"/>
  <c r="G142" i="30"/>
  <c r="I141" i="30"/>
  <c r="L140" i="30"/>
  <c r="J140" i="30"/>
  <c r="J139" i="30" s="1"/>
  <c r="I140" i="30"/>
  <c r="H140" i="30"/>
  <c r="G140" i="30"/>
  <c r="G139" i="30" s="1"/>
  <c r="G138" i="30" s="1"/>
  <c r="G137" i="30" s="1"/>
  <c r="L139" i="30"/>
  <c r="H139" i="30"/>
  <c r="I135" i="30"/>
  <c r="H651" i="26" s="1"/>
  <c r="L134" i="30"/>
  <c r="J134" i="30"/>
  <c r="H134" i="30"/>
  <c r="I134" i="30" s="1"/>
  <c r="G134" i="30"/>
  <c r="L133" i="30"/>
  <c r="L132" i="30" s="1"/>
  <c r="L131" i="30" s="1"/>
  <c r="J133" i="30"/>
  <c r="J132" i="30" s="1"/>
  <c r="J131" i="30" s="1"/>
  <c r="H133" i="30"/>
  <c r="I133" i="30" s="1"/>
  <c r="G133" i="30"/>
  <c r="G132" i="30" s="1"/>
  <c r="G131" i="30" s="1"/>
  <c r="I130" i="30"/>
  <c r="L129" i="30"/>
  <c r="L128" i="30" s="1"/>
  <c r="J129" i="30"/>
  <c r="J128" i="30" s="1"/>
  <c r="H129" i="30"/>
  <c r="G129" i="30"/>
  <c r="G128" i="30" s="1"/>
  <c r="I125" i="30"/>
  <c r="L124" i="30"/>
  <c r="J124" i="30"/>
  <c r="J123" i="30" s="1"/>
  <c r="I124" i="30"/>
  <c r="H124" i="30"/>
  <c r="G124" i="30"/>
  <c r="G123" i="30" s="1"/>
  <c r="L123" i="30"/>
  <c r="H123" i="30"/>
  <c r="I122" i="30"/>
  <c r="L121" i="30"/>
  <c r="L120" i="30" s="1"/>
  <c r="J121" i="30"/>
  <c r="J120" i="30" s="1"/>
  <c r="J119" i="30" s="1"/>
  <c r="J118" i="30" s="1"/>
  <c r="H121" i="30"/>
  <c r="I121" i="30" s="1"/>
  <c r="G121" i="30"/>
  <c r="G120" i="30" s="1"/>
  <c r="I117" i="30"/>
  <c r="L116" i="30"/>
  <c r="L115" i="30" s="1"/>
  <c r="L114" i="30" s="1"/>
  <c r="L113" i="30" s="1"/>
  <c r="J116" i="30"/>
  <c r="J115" i="30" s="1"/>
  <c r="J114" i="30" s="1"/>
  <c r="J113" i="30" s="1"/>
  <c r="I116" i="30"/>
  <c r="H116" i="30"/>
  <c r="G116" i="30"/>
  <c r="G115" i="30" s="1"/>
  <c r="G114" i="30" s="1"/>
  <c r="G113" i="30" s="1"/>
  <c r="H115" i="30"/>
  <c r="I107" i="30"/>
  <c r="H827" i="26" s="1"/>
  <c r="I106" i="30"/>
  <c r="L105" i="30"/>
  <c r="L104" i="30" s="1"/>
  <c r="L103" i="30" s="1"/>
  <c r="J105" i="30"/>
  <c r="J104" i="30" s="1"/>
  <c r="J103" i="30" s="1"/>
  <c r="H105" i="30"/>
  <c r="I105" i="30" s="1"/>
  <c r="G105" i="30"/>
  <c r="G104" i="30" s="1"/>
  <c r="G103" i="30" s="1"/>
  <c r="I102" i="30"/>
  <c r="L101" i="30"/>
  <c r="L100" i="30" s="1"/>
  <c r="L99" i="30" s="1"/>
  <c r="J101" i="30"/>
  <c r="J100" i="30" s="1"/>
  <c r="J99" i="30" s="1"/>
  <c r="H101" i="30"/>
  <c r="I101" i="30" s="1"/>
  <c r="G101" i="30"/>
  <c r="G100" i="30" s="1"/>
  <c r="G99" i="30" s="1"/>
  <c r="I95" i="30"/>
  <c r="H611" i="26" s="1"/>
  <c r="I94" i="30"/>
  <c r="I93" i="30"/>
  <c r="L92" i="30"/>
  <c r="J92" i="30"/>
  <c r="J91" i="30" s="1"/>
  <c r="I92" i="30"/>
  <c r="H92" i="30"/>
  <c r="G92" i="30"/>
  <c r="G91" i="30" s="1"/>
  <c r="L91" i="30"/>
  <c r="H91" i="30"/>
  <c r="I90" i="30"/>
  <c r="K89" i="30"/>
  <c r="I88" i="30"/>
  <c r="H604" i="26" s="1"/>
  <c r="L87" i="30"/>
  <c r="L86" i="30" s="1"/>
  <c r="J87" i="30"/>
  <c r="H87" i="30"/>
  <c r="I87" i="30" s="1"/>
  <c r="G87" i="30"/>
  <c r="G86" i="30" s="1"/>
  <c r="J86" i="30"/>
  <c r="I85" i="30"/>
  <c r="I84" i="30"/>
  <c r="H600" i="26" s="1"/>
  <c r="L83" i="30"/>
  <c r="L82" i="30" s="1"/>
  <c r="L81" i="30" s="1"/>
  <c r="J83" i="30"/>
  <c r="H83" i="30"/>
  <c r="I83" i="30" s="1"/>
  <c r="G83" i="30"/>
  <c r="G82" i="30" s="1"/>
  <c r="J82" i="30"/>
  <c r="I80" i="30"/>
  <c r="H596" i="26" s="1"/>
  <c r="I79" i="30"/>
  <c r="L78" i="30"/>
  <c r="L77" i="30" s="1"/>
  <c r="L76" i="30" s="1"/>
  <c r="L75" i="30" s="1"/>
  <c r="J78" i="30"/>
  <c r="J77" i="30" s="1"/>
  <c r="J76" i="30" s="1"/>
  <c r="H78" i="30"/>
  <c r="I78" i="30" s="1"/>
  <c r="G78" i="30"/>
  <c r="G77" i="30" s="1"/>
  <c r="G76" i="30" s="1"/>
  <c r="I74" i="30"/>
  <c r="L73" i="30"/>
  <c r="J73" i="30"/>
  <c r="I73" i="30"/>
  <c r="H73" i="30"/>
  <c r="G73" i="30"/>
  <c r="I72" i="30"/>
  <c r="H588" i="26" s="1"/>
  <c r="L71" i="30"/>
  <c r="L70" i="30" s="1"/>
  <c r="L69" i="30" s="1"/>
  <c r="L68" i="30" s="1"/>
  <c r="J71" i="30"/>
  <c r="H71" i="30"/>
  <c r="G71" i="30"/>
  <c r="G70" i="30" s="1"/>
  <c r="G69" i="30" s="1"/>
  <c r="G68" i="30" s="1"/>
  <c r="J70" i="30"/>
  <c r="J69" i="30" s="1"/>
  <c r="J68" i="30" s="1"/>
  <c r="H66" i="30"/>
  <c r="H65" i="30" s="1"/>
  <c r="L65" i="30"/>
  <c r="L64" i="30" s="1"/>
  <c r="L63" i="30" s="1"/>
  <c r="J65" i="30"/>
  <c r="J64" i="30" s="1"/>
  <c r="J63" i="30" s="1"/>
  <c r="G65" i="30"/>
  <c r="G64" i="30" s="1"/>
  <c r="G63" i="30" s="1"/>
  <c r="I62" i="30"/>
  <c r="L61" i="30"/>
  <c r="L60" i="30" s="1"/>
  <c r="L59" i="30" s="1"/>
  <c r="J61" i="30"/>
  <c r="J60" i="30" s="1"/>
  <c r="J59" i="30" s="1"/>
  <c r="H61" i="30"/>
  <c r="G61" i="30"/>
  <c r="G60" i="30" s="1"/>
  <c r="I58" i="30"/>
  <c r="L57" i="30"/>
  <c r="J57" i="30"/>
  <c r="J56" i="30" s="1"/>
  <c r="J55" i="30" s="1"/>
  <c r="J54" i="30" s="1"/>
  <c r="H57" i="30"/>
  <c r="H56" i="30" s="1"/>
  <c r="H55" i="30" s="1"/>
  <c r="G57" i="30"/>
  <c r="I57" i="30" s="1"/>
  <c r="L56" i="30"/>
  <c r="L55" i="30"/>
  <c r="H53" i="30"/>
  <c r="H52" i="30" s="1"/>
  <c r="L52" i="30"/>
  <c r="L51" i="30" s="1"/>
  <c r="J52" i="30"/>
  <c r="J51" i="30" s="1"/>
  <c r="G52" i="30"/>
  <c r="G51" i="30" s="1"/>
  <c r="I50" i="30"/>
  <c r="H571" i="26" s="1"/>
  <c r="L49" i="30"/>
  <c r="L48" i="30" s="1"/>
  <c r="J49" i="30"/>
  <c r="H49" i="30"/>
  <c r="I49" i="30" s="1"/>
  <c r="G49" i="30"/>
  <c r="G48" i="30" s="1"/>
  <c r="J48" i="30"/>
  <c r="J47" i="30" s="1"/>
  <c r="J46" i="30" s="1"/>
  <c r="I45" i="30"/>
  <c r="L44" i="30"/>
  <c r="J44" i="30"/>
  <c r="J43" i="30" s="1"/>
  <c r="H44" i="30"/>
  <c r="G44" i="30"/>
  <c r="I44" i="30" s="1"/>
  <c r="L43" i="30"/>
  <c r="L38" i="30" s="1"/>
  <c r="L37" i="30" s="1"/>
  <c r="H43" i="30"/>
  <c r="K42" i="30"/>
  <c r="I42" i="30"/>
  <c r="H558" i="26" s="1"/>
  <c r="I41" i="30"/>
  <c r="L40" i="30"/>
  <c r="J40" i="30"/>
  <c r="J39" i="30" s="1"/>
  <c r="J38" i="30" s="1"/>
  <c r="J37" i="30" s="1"/>
  <c r="H40" i="30"/>
  <c r="I40" i="30" s="1"/>
  <c r="G40" i="30"/>
  <c r="G39" i="30" s="1"/>
  <c r="L39" i="30"/>
  <c r="H39" i="30"/>
  <c r="H38" i="30"/>
  <c r="I36" i="30"/>
  <c r="L35" i="30"/>
  <c r="L34" i="30" s="1"/>
  <c r="L33" i="30" s="1"/>
  <c r="L32" i="30" s="1"/>
  <c r="J35" i="30"/>
  <c r="J34" i="30" s="1"/>
  <c r="J33" i="30" s="1"/>
  <c r="J32" i="30" s="1"/>
  <c r="H35" i="30"/>
  <c r="I35" i="30" s="1"/>
  <c r="G35" i="30"/>
  <c r="G34" i="30" s="1"/>
  <c r="G33" i="30" s="1"/>
  <c r="G32" i="30" s="1"/>
  <c r="I28" i="30"/>
  <c r="K28" i="30" s="1"/>
  <c r="L27" i="30"/>
  <c r="J27" i="30"/>
  <c r="I27" i="30"/>
  <c r="H27" i="30"/>
  <c r="G27" i="30"/>
  <c r="L26" i="30"/>
  <c r="L25" i="30" s="1"/>
  <c r="L24" i="30" s="1"/>
  <c r="J26" i="30"/>
  <c r="I26" i="30"/>
  <c r="I25" i="30" s="1"/>
  <c r="I24" i="30" s="1"/>
  <c r="H26" i="30"/>
  <c r="H25" i="30" s="1"/>
  <c r="H24" i="30" s="1"/>
  <c r="G26" i="30"/>
  <c r="J25" i="30"/>
  <c r="J24" i="30" s="1"/>
  <c r="G25" i="30"/>
  <c r="G24" i="30" s="1"/>
  <c r="H23" i="30"/>
  <c r="H22" i="30" s="1"/>
  <c r="H21" i="30" s="1"/>
  <c r="H20" i="30" s="1"/>
  <c r="H19" i="30" s="1"/>
  <c r="L22" i="30"/>
  <c r="L21" i="30" s="1"/>
  <c r="L20" i="30" s="1"/>
  <c r="L19" i="30" s="1"/>
  <c r="J22" i="30"/>
  <c r="J21" i="30" s="1"/>
  <c r="J20" i="30" s="1"/>
  <c r="J19" i="30" s="1"/>
  <c r="G22" i="30"/>
  <c r="G21" i="30"/>
  <c r="G20" i="30" s="1"/>
  <c r="G19" i="30" s="1"/>
  <c r="I100" i="1"/>
  <c r="D100" i="1"/>
  <c r="E100" i="1"/>
  <c r="F100" i="1"/>
  <c r="G100" i="1"/>
  <c r="H100" i="1"/>
  <c r="C100" i="1"/>
  <c r="I97" i="1"/>
  <c r="D97" i="1"/>
  <c r="E97" i="1"/>
  <c r="F97" i="1"/>
  <c r="G97" i="1"/>
  <c r="H97" i="1"/>
  <c r="C97" i="1"/>
  <c r="I98" i="1"/>
  <c r="I99" i="1"/>
  <c r="I96" i="1"/>
  <c r="G372" i="30" l="1"/>
  <c r="G371" i="30"/>
  <c r="G370" i="30" s="1"/>
  <c r="G369" i="30" s="1"/>
  <c r="G368" i="30" s="1"/>
  <c r="H605" i="30"/>
  <c r="J627" i="30"/>
  <c r="J626" i="30" s="1"/>
  <c r="J684" i="30"/>
  <c r="L31" i="30"/>
  <c r="L30" i="30" s="1"/>
  <c r="J188" i="30"/>
  <c r="K74" i="30"/>
  <c r="J590" i="26" s="1"/>
  <c r="H590" i="26"/>
  <c r="K122" i="30"/>
  <c r="J638" i="26" s="1"/>
  <c r="H638" i="26"/>
  <c r="K125" i="30"/>
  <c r="J641" i="26" s="1"/>
  <c r="H641" i="26"/>
  <c r="K154" i="30"/>
  <c r="H670" i="26"/>
  <c r="M157" i="30"/>
  <c r="M156" i="30" s="1"/>
  <c r="M155" i="30" s="1"/>
  <c r="J673" i="26"/>
  <c r="K183" i="30"/>
  <c r="J753" i="26" s="1"/>
  <c r="H753" i="26"/>
  <c r="K196" i="30"/>
  <c r="J773" i="26" s="1"/>
  <c r="H773" i="26"/>
  <c r="K220" i="30"/>
  <c r="H797" i="26"/>
  <c r="K233" i="30"/>
  <c r="H387" i="26"/>
  <c r="K237" i="30"/>
  <c r="J391" i="26" s="1"/>
  <c r="H391" i="26"/>
  <c r="K245" i="30"/>
  <c r="J399" i="26" s="1"/>
  <c r="H399" i="26"/>
  <c r="K257" i="30"/>
  <c r="J411" i="26" s="1"/>
  <c r="H411" i="26"/>
  <c r="K270" i="30"/>
  <c r="J424" i="26" s="1"/>
  <c r="H424" i="26"/>
  <c r="K276" i="30"/>
  <c r="H430" i="26"/>
  <c r="K294" i="30"/>
  <c r="H435" i="26"/>
  <c r="K297" i="30"/>
  <c r="J438" i="26" s="1"/>
  <c r="H438" i="26"/>
  <c r="K335" i="30"/>
  <c r="H497" i="26"/>
  <c r="K338" i="30"/>
  <c r="J500" i="26" s="1"/>
  <c r="H500" i="26"/>
  <c r="K340" i="30"/>
  <c r="J502" i="26" s="1"/>
  <c r="H502" i="26"/>
  <c r="K347" i="30"/>
  <c r="H514" i="26"/>
  <c r="K360" i="30"/>
  <c r="H527" i="26"/>
  <c r="L378" i="30"/>
  <c r="L377" i="30" s="1"/>
  <c r="L376" i="30" s="1"/>
  <c r="K396" i="30"/>
  <c r="H227" i="26"/>
  <c r="K433" i="30"/>
  <c r="J274" i="26" s="1"/>
  <c r="H274" i="26"/>
  <c r="G443" i="30"/>
  <c r="J447" i="30"/>
  <c r="J446" i="30" s="1"/>
  <c r="J445" i="30" s="1"/>
  <c r="J444" i="30" s="1"/>
  <c r="J443" i="30" s="1"/>
  <c r="G476" i="30"/>
  <c r="G475" i="30" s="1"/>
  <c r="G474" i="30" s="1"/>
  <c r="K507" i="30"/>
  <c r="H45" i="26"/>
  <c r="J513" i="30"/>
  <c r="K520" i="30"/>
  <c r="H57" i="26"/>
  <c r="M523" i="30"/>
  <c r="J60" i="26"/>
  <c r="K527" i="30"/>
  <c r="H64" i="26"/>
  <c r="K537" i="30"/>
  <c r="H105" i="26"/>
  <c r="J542" i="30"/>
  <c r="J541" i="30" s="1"/>
  <c r="K554" i="30"/>
  <c r="H122" i="26"/>
  <c r="K572" i="30"/>
  <c r="H142" i="26"/>
  <c r="K589" i="30"/>
  <c r="H159" i="26"/>
  <c r="K603" i="30"/>
  <c r="J175" i="26" s="1"/>
  <c r="H175" i="26"/>
  <c r="I667" i="30"/>
  <c r="H686" i="30"/>
  <c r="K688" i="30"/>
  <c r="H316" i="26"/>
  <c r="G720" i="30"/>
  <c r="G719" i="30" s="1"/>
  <c r="K753" i="30"/>
  <c r="H539" i="26"/>
  <c r="J741" i="30"/>
  <c r="K766" i="30"/>
  <c r="J619" i="26" s="1"/>
  <c r="G47" i="4" s="1"/>
  <c r="H619" i="26"/>
  <c r="E47" i="4" s="1"/>
  <c r="K793" i="30"/>
  <c r="J702" i="26" s="1"/>
  <c r="H702" i="26"/>
  <c r="K809" i="30"/>
  <c r="H718" i="26"/>
  <c r="K814" i="30"/>
  <c r="J723" i="26" s="1"/>
  <c r="H723" i="26"/>
  <c r="K822" i="30"/>
  <c r="J731" i="26" s="1"/>
  <c r="H731" i="26"/>
  <c r="K860" i="30"/>
  <c r="H29" i="26"/>
  <c r="K866" i="30"/>
  <c r="H35" i="26"/>
  <c r="K870" i="30"/>
  <c r="J39" i="26" s="1"/>
  <c r="H39" i="26"/>
  <c r="M42" i="30"/>
  <c r="J558" i="26"/>
  <c r="L47" i="30"/>
  <c r="L46" i="30" s="1"/>
  <c r="K58" i="30"/>
  <c r="J566" i="26" s="1"/>
  <c r="H566" i="26"/>
  <c r="L67" i="30"/>
  <c r="K90" i="30"/>
  <c r="J606" i="26" s="1"/>
  <c r="H606" i="26"/>
  <c r="K93" i="30"/>
  <c r="J609" i="26" s="1"/>
  <c r="H609" i="26"/>
  <c r="K102" i="30"/>
  <c r="J823" i="26" s="1"/>
  <c r="H823" i="26"/>
  <c r="K36" i="30"/>
  <c r="J552" i="26" s="1"/>
  <c r="G27" i="4" s="1"/>
  <c r="H552" i="26"/>
  <c r="E27" i="4" s="1"/>
  <c r="L54" i="30"/>
  <c r="K62" i="30"/>
  <c r="J578" i="26" s="1"/>
  <c r="H578" i="26"/>
  <c r="E33" i="4"/>
  <c r="H587" i="26"/>
  <c r="K79" i="30"/>
  <c r="J595" i="26" s="1"/>
  <c r="H595" i="26"/>
  <c r="K94" i="30"/>
  <c r="H610" i="26"/>
  <c r="K106" i="30"/>
  <c r="H826" i="26"/>
  <c r="K130" i="30"/>
  <c r="H646" i="26"/>
  <c r="K144" i="30"/>
  <c r="J660" i="26" s="1"/>
  <c r="H660" i="26"/>
  <c r="K149" i="30"/>
  <c r="K175" i="30"/>
  <c r="J745" i="26" s="1"/>
  <c r="H745" i="26"/>
  <c r="K187" i="30"/>
  <c r="J757" i="26" s="1"/>
  <c r="H757" i="26"/>
  <c r="J197" i="30"/>
  <c r="K202" i="30"/>
  <c r="H779" i="26"/>
  <c r="K207" i="30"/>
  <c r="H784" i="26"/>
  <c r="K240" i="30"/>
  <c r="J394" i="26" s="1"/>
  <c r="H394" i="26"/>
  <c r="K246" i="30"/>
  <c r="H400" i="26"/>
  <c r="K267" i="30"/>
  <c r="K280" i="30"/>
  <c r="H453" i="26"/>
  <c r="K284" i="30"/>
  <c r="H457" i="26"/>
  <c r="K287" i="30"/>
  <c r="K313" i="30"/>
  <c r="H467" i="26"/>
  <c r="K315" i="30"/>
  <c r="M316" i="30"/>
  <c r="M315" i="30" s="1"/>
  <c r="K323" i="30"/>
  <c r="H479" i="26"/>
  <c r="E20" i="4" s="1"/>
  <c r="K351" i="30"/>
  <c r="J518" i="26" s="1"/>
  <c r="H518" i="26"/>
  <c r="K367" i="30"/>
  <c r="H534" i="26"/>
  <c r="K381" i="30"/>
  <c r="K380" i="30" s="1"/>
  <c r="K379" i="30" s="1"/>
  <c r="J214" i="26"/>
  <c r="K389" i="30"/>
  <c r="K387" i="30" s="1"/>
  <c r="K386" i="30" s="1"/>
  <c r="K400" i="30"/>
  <c r="G408" i="30"/>
  <c r="K434" i="30"/>
  <c r="H275" i="26"/>
  <c r="M450" i="30"/>
  <c r="K454" i="30"/>
  <c r="M512" i="30"/>
  <c r="J50" i="26"/>
  <c r="L508" i="30"/>
  <c r="L502" i="30" s="1"/>
  <c r="K558" i="30"/>
  <c r="H126" i="26"/>
  <c r="K575" i="30"/>
  <c r="H145" i="26"/>
  <c r="K599" i="30"/>
  <c r="J171" i="26" s="1"/>
  <c r="H171" i="26"/>
  <c r="K604" i="30"/>
  <c r="H176" i="26"/>
  <c r="K613" i="30"/>
  <c r="J185" i="26" s="1"/>
  <c r="H185" i="26"/>
  <c r="K621" i="30"/>
  <c r="H193" i="26"/>
  <c r="L627" i="30"/>
  <c r="L626" i="30" s="1"/>
  <c r="K635" i="30"/>
  <c r="M635" i="30" s="1"/>
  <c r="M634" i="30" s="1"/>
  <c r="M633" i="30" s="1"/>
  <c r="M632" i="30" s="1"/>
  <c r="H207" i="26"/>
  <c r="K682" i="30"/>
  <c r="H310" i="26"/>
  <c r="K702" i="30"/>
  <c r="J330" i="26" s="1"/>
  <c r="H330" i="26"/>
  <c r="K732" i="30"/>
  <c r="J367" i="26" s="1"/>
  <c r="H367" i="26"/>
  <c r="K740" i="30"/>
  <c r="J375" i="26" s="1"/>
  <c r="H375" i="26"/>
  <c r="K777" i="30"/>
  <c r="J686" i="26" s="1"/>
  <c r="H686" i="26"/>
  <c r="K797" i="30"/>
  <c r="J706" i="26" s="1"/>
  <c r="H706" i="26"/>
  <c r="K801" i="30"/>
  <c r="H710" i="26"/>
  <c r="K805" i="30"/>
  <c r="H714" i="26"/>
  <c r="K829" i="30"/>
  <c r="J804" i="26" s="1"/>
  <c r="H804" i="26"/>
  <c r="K833" i="30"/>
  <c r="H808" i="26"/>
  <c r="K837" i="30"/>
  <c r="H812" i="26"/>
  <c r="K877" i="30"/>
  <c r="J93" i="26" s="1"/>
  <c r="H93" i="26"/>
  <c r="K881" i="30"/>
  <c r="J97" i="26" s="1"/>
  <c r="H97" i="26"/>
  <c r="H34" i="30"/>
  <c r="I34" i="30" s="1"/>
  <c r="K41" i="30"/>
  <c r="H557" i="26"/>
  <c r="K50" i="30"/>
  <c r="I61" i="30"/>
  <c r="I71" i="30"/>
  <c r="K72" i="30"/>
  <c r="K84" i="30"/>
  <c r="K88" i="30"/>
  <c r="I129" i="30"/>
  <c r="G136" i="30"/>
  <c r="K167" i="30"/>
  <c r="J737" i="26" s="1"/>
  <c r="H737" i="26"/>
  <c r="K179" i="30"/>
  <c r="H749" i="26"/>
  <c r="K203" i="30"/>
  <c r="H780" i="26"/>
  <c r="K212" i="30"/>
  <c r="H789" i="26"/>
  <c r="K217" i="30"/>
  <c r="J794" i="26" s="1"/>
  <c r="H794" i="26"/>
  <c r="K229" i="30"/>
  <c r="H383" i="26"/>
  <c r="K234" i="30"/>
  <c r="H388" i="26"/>
  <c r="K241" i="30"/>
  <c r="H395" i="26"/>
  <c r="J242" i="30"/>
  <c r="J225" i="30" s="1"/>
  <c r="J224" i="30" s="1"/>
  <c r="J223" i="30" s="1"/>
  <c r="K249" i="30"/>
  <c r="J403" i="26" s="1"/>
  <c r="H403" i="26"/>
  <c r="L254" i="30"/>
  <c r="L253" i="30" s="1"/>
  <c r="K260" i="30"/>
  <c r="H414" i="26"/>
  <c r="K281" i="30"/>
  <c r="H454" i="26"/>
  <c r="K299" i="30"/>
  <c r="J319" i="30"/>
  <c r="J332" i="30"/>
  <c r="J331" i="30" s="1"/>
  <c r="J330" i="30" s="1"/>
  <c r="J329" i="30" s="1"/>
  <c r="K352" i="30"/>
  <c r="H519" i="26"/>
  <c r="K361" i="30"/>
  <c r="L372" i="30"/>
  <c r="M382" i="30"/>
  <c r="M381" i="30" s="1"/>
  <c r="M380" i="30" s="1"/>
  <c r="M379" i="30" s="1"/>
  <c r="K392" i="30"/>
  <c r="J223" i="26" s="1"/>
  <c r="H223" i="26"/>
  <c r="K420" i="30"/>
  <c r="K428" i="30"/>
  <c r="K451" i="30"/>
  <c r="J78" i="26" s="1"/>
  <c r="H78" i="26"/>
  <c r="M457" i="30"/>
  <c r="L84" i="26" s="1"/>
  <c r="K461" i="30"/>
  <c r="K467" i="30"/>
  <c r="J136" i="26" s="1"/>
  <c r="H136" i="26"/>
  <c r="K472" i="30"/>
  <c r="K471" i="30" s="1"/>
  <c r="K470" i="30" s="1"/>
  <c r="K469" i="30" s="1"/>
  <c r="K468" i="30" s="1"/>
  <c r="M473" i="30"/>
  <c r="M472" i="30" s="1"/>
  <c r="M471" i="30" s="1"/>
  <c r="M470" i="30" s="1"/>
  <c r="M469" i="30" s="1"/>
  <c r="M468" i="30" s="1"/>
  <c r="K479" i="30"/>
  <c r="J351" i="26" s="1"/>
  <c r="H351" i="26"/>
  <c r="E45" i="4" s="1"/>
  <c r="L483" i="30"/>
  <c r="K516" i="30"/>
  <c r="H53" i="26"/>
  <c r="K526" i="30"/>
  <c r="H63" i="26"/>
  <c r="K528" i="30"/>
  <c r="H535" i="30"/>
  <c r="I535" i="30" s="1"/>
  <c r="G534" i="30"/>
  <c r="K545" i="30"/>
  <c r="H113" i="26"/>
  <c r="K548" i="30"/>
  <c r="J116" i="26" s="1"/>
  <c r="I557" i="30"/>
  <c r="K571" i="30"/>
  <c r="H141" i="26"/>
  <c r="K587" i="30"/>
  <c r="J157" i="26" s="1"/>
  <c r="H157" i="26"/>
  <c r="K592" i="30"/>
  <c r="H162" i="26"/>
  <c r="J595" i="30"/>
  <c r="J594" i="30" s="1"/>
  <c r="K600" i="30"/>
  <c r="H172" i="26"/>
  <c r="K631" i="30"/>
  <c r="H203" i="26"/>
  <c r="H666" i="30"/>
  <c r="I666" i="30" s="1"/>
  <c r="K673" i="30"/>
  <c r="H301" i="26"/>
  <c r="K677" i="30"/>
  <c r="J305" i="26" s="1"/>
  <c r="H305" i="26"/>
  <c r="I700" i="30"/>
  <c r="I701" i="30"/>
  <c r="K711" i="30"/>
  <c r="K728" i="30"/>
  <c r="J363" i="26" s="1"/>
  <c r="H363" i="26"/>
  <c r="H738" i="30"/>
  <c r="I738" i="30" s="1"/>
  <c r="K747" i="30"/>
  <c r="K754" i="30"/>
  <c r="K757" i="30"/>
  <c r="H543" i="26"/>
  <c r="K780" i="30"/>
  <c r="H689" i="26"/>
  <c r="H791" i="30"/>
  <c r="H795" i="30"/>
  <c r="I795" i="30" s="1"/>
  <c r="I804" i="30"/>
  <c r="H807" i="30"/>
  <c r="J810" i="30"/>
  <c r="J768" i="30" s="1"/>
  <c r="J767" i="30" s="1"/>
  <c r="I828" i="30"/>
  <c r="I830" i="30"/>
  <c r="I832" i="30"/>
  <c r="K850" i="30"/>
  <c r="K863" i="30"/>
  <c r="J32" i="26" s="1"/>
  <c r="K867" i="30"/>
  <c r="J36" i="26" s="1"/>
  <c r="K884" i="30"/>
  <c r="H100" i="26"/>
  <c r="J31" i="30"/>
  <c r="K45" i="30"/>
  <c r="J561" i="26" s="1"/>
  <c r="H561" i="26"/>
  <c r="H60" i="30"/>
  <c r="H59" i="30" s="1"/>
  <c r="K80" i="30"/>
  <c r="K85" i="30"/>
  <c r="H601" i="26"/>
  <c r="M89" i="30"/>
  <c r="L605" i="26" s="1"/>
  <c r="J605" i="26"/>
  <c r="K95" i="30"/>
  <c r="K107" i="30"/>
  <c r="K117" i="30"/>
  <c r="J633" i="26" s="1"/>
  <c r="H633" i="26"/>
  <c r="L119" i="30"/>
  <c r="L118" i="30" s="1"/>
  <c r="K135" i="30"/>
  <c r="K141" i="30"/>
  <c r="J657" i="26" s="1"/>
  <c r="H657" i="26"/>
  <c r="K161" i="30"/>
  <c r="K171" i="30"/>
  <c r="H741" i="26"/>
  <c r="K195" i="30"/>
  <c r="H772" i="26"/>
  <c r="K206" i="30"/>
  <c r="H783" i="26"/>
  <c r="K213" i="30"/>
  <c r="H790" i="26"/>
  <c r="L214" i="30"/>
  <c r="K230" i="30"/>
  <c r="H384" i="26"/>
  <c r="K252" i="30"/>
  <c r="M252" i="30" s="1"/>
  <c r="M251" i="30" s="1"/>
  <c r="M250" i="30" s="1"/>
  <c r="H406" i="26"/>
  <c r="K266" i="30"/>
  <c r="K272" i="30"/>
  <c r="H426" i="26"/>
  <c r="K275" i="30"/>
  <c r="K289" i="30"/>
  <c r="J462" i="26" s="1"/>
  <c r="H462" i="26"/>
  <c r="K293" i="30"/>
  <c r="J434" i="26" s="1"/>
  <c r="H434" i="26"/>
  <c r="K318" i="30"/>
  <c r="J472" i="26" s="1"/>
  <c r="H472" i="26"/>
  <c r="G319" i="30"/>
  <c r="K328" i="30"/>
  <c r="E22" i="4"/>
  <c r="H484" i="26"/>
  <c r="K346" i="30"/>
  <c r="H513" i="26"/>
  <c r="K359" i="30"/>
  <c r="J526" i="26" s="1"/>
  <c r="H526" i="26"/>
  <c r="K365" i="30"/>
  <c r="K364" i="30" s="1"/>
  <c r="K363" i="30" s="1"/>
  <c r="K375" i="30"/>
  <c r="H764" i="26"/>
  <c r="K388" i="30"/>
  <c r="J219" i="26" s="1"/>
  <c r="H219" i="26"/>
  <c r="G378" i="30"/>
  <c r="K395" i="30"/>
  <c r="H226" i="26"/>
  <c r="K399" i="30"/>
  <c r="J230" i="26" s="1"/>
  <c r="K412" i="30"/>
  <c r="K424" i="30"/>
  <c r="J265" i="26" s="1"/>
  <c r="K441" i="30"/>
  <c r="K458" i="30"/>
  <c r="H85" i="26"/>
  <c r="K462" i="30"/>
  <c r="H89" i="26"/>
  <c r="H464" i="30"/>
  <c r="H477" i="30"/>
  <c r="I477" i="30" s="1"/>
  <c r="K482" i="30"/>
  <c r="J354" i="26" s="1"/>
  <c r="J353" i="26" s="1"/>
  <c r="J352" i="26" s="1"/>
  <c r="K489" i="30"/>
  <c r="J834" i="26" s="1"/>
  <c r="H834" i="26"/>
  <c r="K493" i="30"/>
  <c r="H838" i="26"/>
  <c r="K506" i="30"/>
  <c r="J44" i="26" s="1"/>
  <c r="H44" i="26"/>
  <c r="K511" i="30"/>
  <c r="H49" i="26"/>
  <c r="K519" i="30"/>
  <c r="K533" i="30"/>
  <c r="H70" i="26"/>
  <c r="K540" i="30"/>
  <c r="I544" i="30"/>
  <c r="L550" i="30"/>
  <c r="M563" i="30"/>
  <c r="K588" i="30"/>
  <c r="H158" i="26"/>
  <c r="I591" i="30"/>
  <c r="K609" i="30"/>
  <c r="H181" i="26"/>
  <c r="K617" i="30"/>
  <c r="J189" i="26" s="1"/>
  <c r="H189" i="26"/>
  <c r="K625" i="30"/>
  <c r="H197" i="26"/>
  <c r="H629" i="30"/>
  <c r="K642" i="30"/>
  <c r="J242" i="26" s="1"/>
  <c r="G57" i="4" s="1"/>
  <c r="K656" i="30"/>
  <c r="K661" i="30"/>
  <c r="J289" i="26" s="1"/>
  <c r="K664" i="30"/>
  <c r="J292" i="26" s="1"/>
  <c r="H292" i="26"/>
  <c r="K669" i="30"/>
  <c r="H297" i="26"/>
  <c r="H671" i="30"/>
  <c r="H675" i="30"/>
  <c r="K683" i="30"/>
  <c r="I691" i="30"/>
  <c r="K696" i="30"/>
  <c r="J324" i="26" s="1"/>
  <c r="H324" i="26"/>
  <c r="K706" i="30"/>
  <c r="J334" i="26" s="1"/>
  <c r="H334" i="26"/>
  <c r="K712" i="30"/>
  <c r="H340" i="26"/>
  <c r="K724" i="30"/>
  <c r="J359" i="26" s="1"/>
  <c r="H359" i="26"/>
  <c r="I727" i="30"/>
  <c r="K736" i="30"/>
  <c r="J371" i="26" s="1"/>
  <c r="H371" i="26"/>
  <c r="K752" i="30"/>
  <c r="J538" i="26" s="1"/>
  <c r="H538" i="26"/>
  <c r="H770" i="30"/>
  <c r="K773" i="30"/>
  <c r="H682" i="26"/>
  <c r="K781" i="30"/>
  <c r="J690" i="26" s="1"/>
  <c r="H690" i="26"/>
  <c r="I783" i="30"/>
  <c r="K785" i="30"/>
  <c r="J694" i="26" s="1"/>
  <c r="H694" i="26"/>
  <c r="K789" i="30"/>
  <c r="J698" i="26" s="1"/>
  <c r="H698" i="26"/>
  <c r="J825" i="30"/>
  <c r="I831" i="30"/>
  <c r="K842" i="30"/>
  <c r="K851" i="30"/>
  <c r="H20" i="26"/>
  <c r="K859" i="30"/>
  <c r="J28" i="26" s="1"/>
  <c r="K878" i="30"/>
  <c r="K885" i="30"/>
  <c r="J101" i="26" s="1"/>
  <c r="H101" i="26"/>
  <c r="L476" i="30"/>
  <c r="L475" i="30" s="1"/>
  <c r="L474" i="30" s="1"/>
  <c r="L447" i="30"/>
  <c r="L446" i="30" s="1"/>
  <c r="L445" i="30" s="1"/>
  <c r="L444" i="30" s="1"/>
  <c r="L443" i="30" s="1"/>
  <c r="K431" i="26"/>
  <c r="L345" i="26"/>
  <c r="L344" i="26" s="1"/>
  <c r="L343" i="26" s="1"/>
  <c r="L342" i="26" s="1"/>
  <c r="J345" i="26"/>
  <c r="J344" i="26" s="1"/>
  <c r="J343" i="26" s="1"/>
  <c r="J342" i="26" s="1"/>
  <c r="H352" i="26"/>
  <c r="H353" i="26"/>
  <c r="K683" i="26"/>
  <c r="H740" i="26"/>
  <c r="G441" i="26"/>
  <c r="H445" i="26"/>
  <c r="H441" i="26" s="1"/>
  <c r="H739" i="26"/>
  <c r="H738" i="26" s="1"/>
  <c r="K535" i="26"/>
  <c r="K451" i="26"/>
  <c r="K75" i="26"/>
  <c r="K725" i="26"/>
  <c r="K318" i="26"/>
  <c r="K234" i="26"/>
  <c r="K824" i="26"/>
  <c r="K644" i="26"/>
  <c r="K480" i="26"/>
  <c r="K408" i="26"/>
  <c r="K356" i="26"/>
  <c r="K290" i="26"/>
  <c r="K178" i="26"/>
  <c r="K155" i="26"/>
  <c r="K91" i="26"/>
  <c r="K777" i="26"/>
  <c r="K704" i="26"/>
  <c r="K572" i="26"/>
  <c r="K109" i="26"/>
  <c r="K810" i="26"/>
  <c r="K617" i="26"/>
  <c r="K580" i="26"/>
  <c r="K524" i="26"/>
  <c r="K476" i="26"/>
  <c r="K272" i="26"/>
  <c r="K250" i="26"/>
  <c r="K138" i="26"/>
  <c r="K124" i="26"/>
  <c r="K26" i="26"/>
  <c r="K298" i="26"/>
  <c r="K148" i="26"/>
  <c r="K418" i="26"/>
  <c r="K47" i="26"/>
  <c r="K217" i="26"/>
  <c r="K754" i="26"/>
  <c r="K639" i="26"/>
  <c r="K576" i="26"/>
  <c r="K468" i="26"/>
  <c r="K282" i="26"/>
  <c r="K278" i="26" s="1"/>
  <c r="K228" i="26"/>
  <c r="K86" i="26"/>
  <c r="K61" i="26"/>
  <c r="K813" i="26"/>
  <c r="K720" i="26"/>
  <c r="K630" i="26"/>
  <c r="K592" i="26"/>
  <c r="K505" i="26"/>
  <c r="K302" i="26"/>
  <c r="K51" i="26"/>
  <c r="K821" i="26"/>
  <c r="K662" i="26"/>
  <c r="K607" i="26"/>
  <c r="K427" i="26"/>
  <c r="K396" i="26"/>
  <c r="K224" i="26"/>
  <c r="K187" i="26"/>
  <c r="K692" i="26"/>
  <c r="K337" i="26"/>
  <c r="K314" i="26"/>
  <c r="K255" i="26"/>
  <c r="K37" i="26"/>
  <c r="K791" i="26"/>
  <c r="K814" i="26"/>
  <c r="K95" i="26"/>
  <c r="K801" i="26"/>
  <c r="K654" i="26"/>
  <c r="K564" i="26"/>
  <c r="K422" i="26"/>
  <c r="K322" i="26"/>
  <c r="K169" i="26"/>
  <c r="K106" i="26"/>
  <c r="K349" i="26"/>
  <c r="K348" i="26" s="1"/>
  <c r="K200" i="26"/>
  <c r="K42" i="26"/>
  <c r="K364" i="26"/>
  <c r="K132" i="26"/>
  <c r="K131" i="26" s="1"/>
  <c r="K781" i="26"/>
  <c r="K548" i="26"/>
  <c r="K485" i="26"/>
  <c r="K182" i="26"/>
  <c r="K759" i="26"/>
  <c r="K173" i="26"/>
  <c r="K516" i="26"/>
  <c r="K392" i="26"/>
  <c r="K205" i="26"/>
  <c r="K734" i="26"/>
  <c r="K733" i="26" s="1"/>
  <c r="K708" i="26"/>
  <c r="K624" i="26"/>
  <c r="K554" i="26"/>
  <c r="K511" i="26"/>
  <c r="K361" i="26"/>
  <c r="K266" i="26"/>
  <c r="K127" i="26"/>
  <c r="K98" i="26"/>
  <c r="K79" i="26"/>
  <c r="K830" i="26"/>
  <c r="K648" i="26"/>
  <c r="K602" i="26"/>
  <c r="K584" i="26"/>
  <c r="K495" i="26"/>
  <c r="K221" i="26"/>
  <c r="K67" i="26"/>
  <c r="K33" i="26"/>
  <c r="K842" i="26"/>
  <c r="K769" i="26"/>
  <c r="K729" i="26"/>
  <c r="K666" i="26"/>
  <c r="K569" i="26"/>
  <c r="K237" i="26"/>
  <c r="K520" i="26"/>
  <c r="K327" i="26"/>
  <c r="K307" i="26"/>
  <c r="K498" i="26"/>
  <c r="M665" i="30"/>
  <c r="L293" i="26" s="1"/>
  <c r="L774" i="30"/>
  <c r="L769" i="30" s="1"/>
  <c r="L768" i="30" s="1"/>
  <c r="L767" i="30" s="1"/>
  <c r="L713" i="30"/>
  <c r="L658" i="30"/>
  <c r="L657" i="30" s="1"/>
  <c r="J98" i="30"/>
  <c r="J97" i="30"/>
  <c r="J96" i="30" s="1"/>
  <c r="I200" i="30"/>
  <c r="H199" i="30"/>
  <c r="G17" i="30"/>
  <c r="G16" i="30" s="1"/>
  <c r="G18" i="30"/>
  <c r="M28" i="30"/>
  <c r="K26" i="30"/>
  <c r="K25" i="30" s="1"/>
  <c r="K24" i="30" s="1"/>
  <c r="K27" i="30"/>
  <c r="J30" i="30"/>
  <c r="M117" i="30"/>
  <c r="M116" i="30" s="1"/>
  <c r="M115" i="30" s="1"/>
  <c r="M114" i="30" s="1"/>
  <c r="M113" i="30" s="1"/>
  <c r="K116" i="30"/>
  <c r="K115" i="30" s="1"/>
  <c r="K114" i="30" s="1"/>
  <c r="K113" i="30" s="1"/>
  <c r="J126" i="30"/>
  <c r="J127" i="30"/>
  <c r="M141" i="30"/>
  <c r="M140" i="30" s="1"/>
  <c r="M139" i="30" s="1"/>
  <c r="K140" i="30"/>
  <c r="K139" i="30" s="1"/>
  <c r="G188" i="30"/>
  <c r="I227" i="30"/>
  <c r="H226" i="30"/>
  <c r="I226" i="30" s="1"/>
  <c r="J549" i="30"/>
  <c r="J81" i="30"/>
  <c r="J75" i="30" s="1"/>
  <c r="J67" i="30" s="1"/>
  <c r="M93" i="30"/>
  <c r="G119" i="30"/>
  <c r="G118" i="30" s="1"/>
  <c r="K121" i="30"/>
  <c r="K120" i="30" s="1"/>
  <c r="K119" i="30" s="1"/>
  <c r="K118" i="30" s="1"/>
  <c r="M122" i="30"/>
  <c r="M121" i="30" s="1"/>
  <c r="M120" i="30" s="1"/>
  <c r="L126" i="30"/>
  <c r="L127" i="30"/>
  <c r="H138" i="30"/>
  <c r="M196" i="30"/>
  <c r="K194" i="30"/>
  <c r="K193" i="30" s="1"/>
  <c r="K192" i="30" s="1"/>
  <c r="K191" i="30" s="1"/>
  <c r="K190" i="30" s="1"/>
  <c r="K189" i="30" s="1"/>
  <c r="M270" i="30"/>
  <c r="M269" i="30" s="1"/>
  <c r="K269" i="30"/>
  <c r="G310" i="30"/>
  <c r="G309" i="30" s="1"/>
  <c r="L319" i="30"/>
  <c r="K337" i="30"/>
  <c r="K339" i="30"/>
  <c r="M340" i="30"/>
  <c r="M339" i="30" s="1"/>
  <c r="I39" i="30"/>
  <c r="J18" i="30"/>
  <c r="J17" i="30"/>
  <c r="J16" i="30" s="1"/>
  <c r="K44" i="30"/>
  <c r="K43" i="30" s="1"/>
  <c r="I52" i="30"/>
  <c r="H51" i="30"/>
  <c r="I51" i="30" s="1"/>
  <c r="I65" i="30"/>
  <c r="H64" i="30"/>
  <c r="L98" i="30"/>
  <c r="L97" i="30"/>
  <c r="L96" i="30" s="1"/>
  <c r="M328" i="30"/>
  <c r="M58" i="30"/>
  <c r="M57" i="30" s="1"/>
  <c r="M56" i="30" s="1"/>
  <c r="M55" i="30" s="1"/>
  <c r="K57" i="30"/>
  <c r="K56" i="30" s="1"/>
  <c r="K55" i="30" s="1"/>
  <c r="M74" i="30"/>
  <c r="M73" i="30" s="1"/>
  <c r="K73" i="30"/>
  <c r="M90" i="30"/>
  <c r="G98" i="30"/>
  <c r="G97" i="30"/>
  <c r="G96" i="30" s="1"/>
  <c r="K101" i="30"/>
  <c r="K100" i="30" s="1"/>
  <c r="M102" i="30"/>
  <c r="I115" i="30"/>
  <c r="M125" i="30"/>
  <c r="M124" i="30" s="1"/>
  <c r="M123" i="30" s="1"/>
  <c r="K124" i="30"/>
  <c r="K123" i="30" s="1"/>
  <c r="L18" i="30"/>
  <c r="L17" i="30"/>
  <c r="L16" i="30" s="1"/>
  <c r="H18" i="30"/>
  <c r="H17" i="30"/>
  <c r="H16" i="30" s="1"/>
  <c r="M36" i="30"/>
  <c r="M35" i="30" s="1"/>
  <c r="M34" i="30" s="1"/>
  <c r="M33" i="30" s="1"/>
  <c r="M32" i="30" s="1"/>
  <c r="K35" i="30"/>
  <c r="K34" i="30" s="1"/>
  <c r="K33" i="30" s="1"/>
  <c r="K32" i="30" s="1"/>
  <c r="G47" i="30"/>
  <c r="G46" i="30" s="1"/>
  <c r="G59" i="30"/>
  <c r="I59" i="30" s="1"/>
  <c r="I60" i="30"/>
  <c r="K61" i="30"/>
  <c r="K60" i="30" s="1"/>
  <c r="K59" i="30" s="1"/>
  <c r="M62" i="30"/>
  <c r="M61" i="30" s="1"/>
  <c r="M60" i="30" s="1"/>
  <c r="M59" i="30" s="1"/>
  <c r="G75" i="30"/>
  <c r="G67" i="30" s="1"/>
  <c r="K78" i="30"/>
  <c r="K77" i="30" s="1"/>
  <c r="K76" i="30" s="1"/>
  <c r="M79" i="30"/>
  <c r="G81" i="30"/>
  <c r="I91" i="30"/>
  <c r="L112" i="30"/>
  <c r="J112" i="30"/>
  <c r="J111" i="30" s="1"/>
  <c r="J110" i="30" s="1"/>
  <c r="J109" i="30" s="1"/>
  <c r="J108" i="30" s="1"/>
  <c r="I123" i="30"/>
  <c r="G127" i="30"/>
  <c r="G126" i="30"/>
  <c r="M130" i="30"/>
  <c r="M129" i="30" s="1"/>
  <c r="M128" i="30" s="1"/>
  <c r="L138" i="30"/>
  <c r="L137" i="30" s="1"/>
  <c r="J138" i="30"/>
  <c r="J137" i="30" s="1"/>
  <c r="J136" i="30" s="1"/>
  <c r="K143" i="30"/>
  <c r="K142" i="30" s="1"/>
  <c r="M144" i="30"/>
  <c r="M143" i="30" s="1"/>
  <c r="M142" i="30" s="1"/>
  <c r="I339" i="30"/>
  <c r="K49" i="30"/>
  <c r="K48" i="30" s="1"/>
  <c r="L151" i="30"/>
  <c r="L150" i="30" s="1"/>
  <c r="I254" i="30"/>
  <c r="H253" i="30"/>
  <c r="I253" i="30" s="1"/>
  <c r="I286" i="30"/>
  <c r="H285" i="30"/>
  <c r="I285" i="30" s="1"/>
  <c r="M314" i="30"/>
  <c r="I364" i="30"/>
  <c r="H363" i="30"/>
  <c r="M399" i="30"/>
  <c r="K398" i="30"/>
  <c r="K397" i="30" s="1"/>
  <c r="I481" i="30"/>
  <c r="H480" i="30"/>
  <c r="M482" i="30"/>
  <c r="L354" i="26" s="1"/>
  <c r="K481" i="30"/>
  <c r="K480" i="30" s="1"/>
  <c r="I547" i="30"/>
  <c r="H546" i="30"/>
  <c r="L563" i="30"/>
  <c r="L549" i="30" s="1"/>
  <c r="L564" i="30"/>
  <c r="M570" i="30"/>
  <c r="M613" i="30"/>
  <c r="M612" i="30" s="1"/>
  <c r="M611" i="30" s="1"/>
  <c r="M610" i="30" s="1"/>
  <c r="K612" i="30"/>
  <c r="K611" i="30" s="1"/>
  <c r="K610" i="30" s="1"/>
  <c r="I620" i="30"/>
  <c r="G619" i="30"/>
  <c r="M669" i="30"/>
  <c r="M668" i="30" s="1"/>
  <c r="M667" i="30" s="1"/>
  <c r="M666" i="30" s="1"/>
  <c r="I774" i="30"/>
  <c r="H37" i="30"/>
  <c r="I53" i="30"/>
  <c r="I66" i="30"/>
  <c r="M72" i="30"/>
  <c r="M71" i="30" s="1"/>
  <c r="M70" i="30" s="1"/>
  <c r="M69" i="30" s="1"/>
  <c r="M68" i="30" s="1"/>
  <c r="K105" i="30"/>
  <c r="K104" i="30" s="1"/>
  <c r="K103" i="30" s="1"/>
  <c r="H114" i="30"/>
  <c r="I139" i="30"/>
  <c r="H142" i="30"/>
  <c r="I142" i="30" s="1"/>
  <c r="I152" i="30"/>
  <c r="I156" i="30"/>
  <c r="H155" i="30"/>
  <c r="M167" i="30"/>
  <c r="K165" i="30"/>
  <c r="K164" i="30" s="1"/>
  <c r="K166" i="30"/>
  <c r="I169" i="30"/>
  <c r="I168" i="30" s="1"/>
  <c r="M175" i="30"/>
  <c r="K173" i="30"/>
  <c r="K172" i="30" s="1"/>
  <c r="K174" i="30"/>
  <c r="I177" i="30"/>
  <c r="K182" i="30"/>
  <c r="I211" i="30"/>
  <c r="I214" i="30"/>
  <c r="I228" i="30"/>
  <c r="I231" i="30"/>
  <c r="M237" i="30"/>
  <c r="M236" i="30" s="1"/>
  <c r="M235" i="30" s="1"/>
  <c r="G225" i="30"/>
  <c r="G224" i="30" s="1"/>
  <c r="G223" i="30" s="1"/>
  <c r="K271" i="30"/>
  <c r="K274" i="30"/>
  <c r="K273" i="30" s="1"/>
  <c r="H282" i="30"/>
  <c r="I282" i="30" s="1"/>
  <c r="K298" i="30"/>
  <c r="K322" i="30"/>
  <c r="K321" i="30" s="1"/>
  <c r="K320" i="30" s="1"/>
  <c r="I337" i="30"/>
  <c r="H336" i="30"/>
  <c r="M351" i="30"/>
  <c r="K350" i="30"/>
  <c r="K349" i="30" s="1"/>
  <c r="H354" i="30"/>
  <c r="I356" i="30"/>
  <c r="H371" i="30"/>
  <c r="I373" i="30"/>
  <c r="J408" i="30"/>
  <c r="J407" i="30" s="1"/>
  <c r="J406" i="30" s="1"/>
  <c r="I415" i="30"/>
  <c r="H414" i="30"/>
  <c r="K539" i="30"/>
  <c r="K538" i="30" s="1"/>
  <c r="H543" i="30"/>
  <c r="I543" i="30" s="1"/>
  <c r="H585" i="30"/>
  <c r="K695" i="30"/>
  <c r="K694" i="30" s="1"/>
  <c r="K693" i="30" s="1"/>
  <c r="M696" i="30"/>
  <c r="M695" i="30" s="1"/>
  <c r="M694" i="30" s="1"/>
  <c r="M693" i="30" s="1"/>
  <c r="I875" i="30"/>
  <c r="H874" i="30"/>
  <c r="I23" i="30"/>
  <c r="G43" i="30"/>
  <c r="I43" i="30" s="1"/>
  <c r="H48" i="30"/>
  <c r="G56" i="30"/>
  <c r="H70" i="30"/>
  <c r="H82" i="30"/>
  <c r="H86" i="30"/>
  <c r="I86" i="30" s="1"/>
  <c r="L198" i="30"/>
  <c r="M202" i="30"/>
  <c r="M212" i="30"/>
  <c r="L226" i="30"/>
  <c r="L225" i="30" s="1"/>
  <c r="L224" i="30" s="1"/>
  <c r="L223" i="30" s="1"/>
  <c r="H242" i="30"/>
  <c r="I258" i="30"/>
  <c r="G263" i="30"/>
  <c r="I269" i="30"/>
  <c r="L277" i="30"/>
  <c r="L262" i="30" s="1"/>
  <c r="L261" i="30" s="1"/>
  <c r="M280" i="30"/>
  <c r="K286" i="30"/>
  <c r="I307" i="30"/>
  <c r="I315" i="30"/>
  <c r="H314" i="30"/>
  <c r="I314" i="30" s="1"/>
  <c r="I333" i="30"/>
  <c r="J348" i="30"/>
  <c r="J342" i="30" s="1"/>
  <c r="J341" i="30" s="1"/>
  <c r="H372" i="30"/>
  <c r="I372" i="30" s="1"/>
  <c r="M396" i="30"/>
  <c r="I423" i="30"/>
  <c r="H422" i="30"/>
  <c r="M424" i="30"/>
  <c r="M423" i="30" s="1"/>
  <c r="M422" i="30" s="1"/>
  <c r="M421" i="30" s="1"/>
  <c r="K423" i="30"/>
  <c r="K422" i="30" s="1"/>
  <c r="K421" i="30" s="1"/>
  <c r="K460" i="30"/>
  <c r="K459" i="30" s="1"/>
  <c r="M489" i="30"/>
  <c r="M488" i="30" s="1"/>
  <c r="M487" i="30" s="1"/>
  <c r="M486" i="30" s="1"/>
  <c r="M485" i="30" s="1"/>
  <c r="M484" i="30" s="1"/>
  <c r="K488" i="30"/>
  <c r="K487" i="30" s="1"/>
  <c r="K486" i="30" s="1"/>
  <c r="K485" i="30" s="1"/>
  <c r="K484" i="30" s="1"/>
  <c r="K492" i="30"/>
  <c r="K491" i="30" s="1"/>
  <c r="K490" i="30" s="1"/>
  <c r="G508" i="30"/>
  <c r="G502" i="30" s="1"/>
  <c r="L513" i="30"/>
  <c r="M520" i="30"/>
  <c r="G550" i="30"/>
  <c r="M558" i="30"/>
  <c r="M557" i="30" s="1"/>
  <c r="M556" i="30" s="1"/>
  <c r="M555" i="30" s="1"/>
  <c r="I579" i="30"/>
  <c r="I578" i="30" s="1"/>
  <c r="I577" i="30" s="1"/>
  <c r="I576" i="30" s="1"/>
  <c r="I598" i="30"/>
  <c r="H597" i="30"/>
  <c r="L605" i="30"/>
  <c r="L595" i="30" s="1"/>
  <c r="L594" i="30" s="1"/>
  <c r="I608" i="30"/>
  <c r="G607" i="30"/>
  <c r="I616" i="30"/>
  <c r="G615" i="30"/>
  <c r="M617" i="30"/>
  <c r="M616" i="30" s="1"/>
  <c r="M615" i="30" s="1"/>
  <c r="M614" i="30" s="1"/>
  <c r="K616" i="30"/>
  <c r="K615" i="30" s="1"/>
  <c r="K614" i="30" s="1"/>
  <c r="I624" i="30"/>
  <c r="G623" i="30"/>
  <c r="I652" i="30"/>
  <c r="H651" i="30"/>
  <c r="M653" i="30"/>
  <c r="M652" i="30" s="1"/>
  <c r="M651" i="30" s="1"/>
  <c r="K652" i="30"/>
  <c r="K651" i="30" s="1"/>
  <c r="I660" i="30"/>
  <c r="H659" i="30"/>
  <c r="M661" i="30"/>
  <c r="M660" i="30" s="1"/>
  <c r="M659" i="30" s="1"/>
  <c r="K660" i="30"/>
  <c r="K659" i="30" s="1"/>
  <c r="K765" i="30"/>
  <c r="K764" i="30" s="1"/>
  <c r="K763" i="30" s="1"/>
  <c r="K762" i="30" s="1"/>
  <c r="K761" i="30" s="1"/>
  <c r="K760" i="30" s="1"/>
  <c r="K759" i="30" s="1"/>
  <c r="M766" i="30"/>
  <c r="M765" i="30" s="1"/>
  <c r="M764" i="30" s="1"/>
  <c r="M763" i="30" s="1"/>
  <c r="M762" i="30" s="1"/>
  <c r="M761" i="30" s="1"/>
  <c r="M760" i="30" s="1"/>
  <c r="M759" i="30" s="1"/>
  <c r="I857" i="30"/>
  <c r="H856" i="30"/>
  <c r="K83" i="30"/>
  <c r="K82" i="30" s="1"/>
  <c r="M245" i="30"/>
  <c r="K255" i="30"/>
  <c r="K256" i="30"/>
  <c r="H278" i="30"/>
  <c r="K292" i="30"/>
  <c r="K291" i="30" s="1"/>
  <c r="L332" i="30"/>
  <c r="L331" i="30" s="1"/>
  <c r="L330" i="30" s="1"/>
  <c r="L329" i="30" s="1"/>
  <c r="G483" i="30"/>
  <c r="I518" i="30"/>
  <c r="H517" i="30"/>
  <c r="I517" i="30" s="1"/>
  <c r="M548" i="30"/>
  <c r="K547" i="30"/>
  <c r="K546" i="30" s="1"/>
  <c r="G563" i="30"/>
  <c r="G564" i="30"/>
  <c r="I569" i="30"/>
  <c r="H568" i="30"/>
  <c r="I612" i="30"/>
  <c r="G611" i="30"/>
  <c r="M706" i="30"/>
  <c r="M705" i="30" s="1"/>
  <c r="M704" i="30" s="1"/>
  <c r="M703" i="30" s="1"/>
  <c r="K705" i="30"/>
  <c r="K704" i="30" s="1"/>
  <c r="K703" i="30" s="1"/>
  <c r="H54" i="30"/>
  <c r="K160" i="30"/>
  <c r="K159" i="30" s="1"/>
  <c r="K158" i="30" s="1"/>
  <c r="I164" i="30"/>
  <c r="I163" i="30" s="1"/>
  <c r="H163" i="30"/>
  <c r="H162" i="30" s="1"/>
  <c r="I180" i="30"/>
  <c r="I185" i="30"/>
  <c r="I184" i="30" s="1"/>
  <c r="I201" i="30"/>
  <c r="I204" i="30"/>
  <c r="I218" i="30"/>
  <c r="M260" i="30"/>
  <c r="M259" i="30" s="1"/>
  <c r="M258" i="30" s="1"/>
  <c r="K265" i="30"/>
  <c r="K264" i="30" s="1"/>
  <c r="J262" i="30"/>
  <c r="J261" i="30" s="1"/>
  <c r="M289" i="30"/>
  <c r="M288" i="30" s="1"/>
  <c r="K288" i="30"/>
  <c r="K296" i="30"/>
  <c r="K295" i="30" s="1"/>
  <c r="I302" i="30"/>
  <c r="H301" i="30"/>
  <c r="I327" i="30"/>
  <c r="L342" i="30"/>
  <c r="L341" i="30" s="1"/>
  <c r="G407" i="30"/>
  <c r="G406" i="30" s="1"/>
  <c r="M416" i="30"/>
  <c r="M415" i="30" s="1"/>
  <c r="M414" i="30" s="1"/>
  <c r="M413" i="30" s="1"/>
  <c r="K415" i="30"/>
  <c r="K414" i="30" s="1"/>
  <c r="K413" i="30" s="1"/>
  <c r="K522" i="30"/>
  <c r="K521" i="30" s="1"/>
  <c r="M580" i="30"/>
  <c r="M579" i="30" s="1"/>
  <c r="M578" i="30" s="1"/>
  <c r="M577" i="30" s="1"/>
  <c r="M576" i="30" s="1"/>
  <c r="K579" i="30"/>
  <c r="K578" i="30" s="1"/>
  <c r="K577" i="30" s="1"/>
  <c r="K576" i="30" s="1"/>
  <c r="K602" i="30"/>
  <c r="K601" i="30" s="1"/>
  <c r="M603" i="30"/>
  <c r="I641" i="30"/>
  <c r="H640" i="30"/>
  <c r="M702" i="30"/>
  <c r="M701" i="30" s="1"/>
  <c r="M700" i="30" s="1"/>
  <c r="M699" i="30" s="1"/>
  <c r="K701" i="30"/>
  <c r="K700" i="30" s="1"/>
  <c r="K699" i="30" s="1"/>
  <c r="I787" i="30"/>
  <c r="H786" i="30"/>
  <c r="I786" i="30" s="1"/>
  <c r="H77" i="30"/>
  <c r="H100" i="30"/>
  <c r="H104" i="30"/>
  <c r="H120" i="30"/>
  <c r="H128" i="30"/>
  <c r="H132" i="30"/>
  <c r="I148" i="30"/>
  <c r="H147" i="30"/>
  <c r="K156" i="30"/>
  <c r="K155" i="30" s="1"/>
  <c r="I160" i="30"/>
  <c r="H159" i="30"/>
  <c r="K169" i="30"/>
  <c r="K168" i="30" s="1"/>
  <c r="K170" i="30"/>
  <c r="M187" i="30"/>
  <c r="I192" i="30"/>
  <c r="H191" i="30"/>
  <c r="M217" i="30"/>
  <c r="M216" i="30" s="1"/>
  <c r="M215" i="30" s="1"/>
  <c r="K216" i="30"/>
  <c r="K215" i="30" s="1"/>
  <c r="K232" i="30"/>
  <c r="K231" i="30" s="1"/>
  <c r="I235" i="30"/>
  <c r="M240" i="30"/>
  <c r="I265" i="30"/>
  <c r="I271" i="30"/>
  <c r="I274" i="30"/>
  <c r="H273" i="30"/>
  <c r="M284" i="30"/>
  <c r="M283" i="30" s="1"/>
  <c r="M282" i="30" s="1"/>
  <c r="H290" i="30"/>
  <c r="G295" i="30"/>
  <c r="I298" i="30"/>
  <c r="K300" i="30"/>
  <c r="I305" i="30"/>
  <c r="H304" i="30"/>
  <c r="I304" i="30" s="1"/>
  <c r="I311" i="30"/>
  <c r="H310" i="30"/>
  <c r="M318" i="30"/>
  <c r="M317" i="30" s="1"/>
  <c r="K317" i="30"/>
  <c r="K314" i="30" s="1"/>
  <c r="I322" i="30"/>
  <c r="H321" i="30"/>
  <c r="I344" i="30"/>
  <c r="H343" i="30"/>
  <c r="I355" i="30"/>
  <c r="G354" i="30"/>
  <c r="G353" i="30" s="1"/>
  <c r="G348" i="30" s="1"/>
  <c r="G342" i="30" s="1"/>
  <c r="G341" i="30" s="1"/>
  <c r="M359" i="30"/>
  <c r="J372" i="30"/>
  <c r="J371" i="30"/>
  <c r="J370" i="30" s="1"/>
  <c r="J369" i="30" s="1"/>
  <c r="J368" i="30" s="1"/>
  <c r="I380" i="30"/>
  <c r="H379" i="30"/>
  <c r="I379" i="30" s="1"/>
  <c r="H385" i="30"/>
  <c r="M392" i="30"/>
  <c r="M391" i="30" s="1"/>
  <c r="M390" i="30" s="1"/>
  <c r="K391" i="30"/>
  <c r="K390" i="30" s="1"/>
  <c r="H431" i="30"/>
  <c r="I440" i="30"/>
  <c r="H439" i="30"/>
  <c r="I448" i="30"/>
  <c r="I464" i="30"/>
  <c r="H463" i="30"/>
  <c r="I463" i="30" s="1"/>
  <c r="K478" i="30"/>
  <c r="K477" i="30" s="1"/>
  <c r="K476" i="30" s="1"/>
  <c r="K475" i="30" s="1"/>
  <c r="K474" i="30" s="1"/>
  <c r="M479" i="30"/>
  <c r="I488" i="30"/>
  <c r="I498" i="30"/>
  <c r="H497" i="30"/>
  <c r="M499" i="30"/>
  <c r="M498" i="30" s="1"/>
  <c r="M497" i="30" s="1"/>
  <c r="M496" i="30" s="1"/>
  <c r="M495" i="30" s="1"/>
  <c r="M494" i="30" s="1"/>
  <c r="K498" i="30"/>
  <c r="K497" i="30" s="1"/>
  <c r="K496" i="30" s="1"/>
  <c r="K495" i="30" s="1"/>
  <c r="K494" i="30" s="1"/>
  <c r="I504" i="30"/>
  <c r="H503" i="30"/>
  <c r="I503" i="30" s="1"/>
  <c r="K525" i="30"/>
  <c r="K524" i="30" s="1"/>
  <c r="H531" i="30"/>
  <c r="H556" i="30"/>
  <c r="I561" i="30"/>
  <c r="H560" i="30"/>
  <c r="M562" i="30"/>
  <c r="M561" i="30" s="1"/>
  <c r="M560" i="30" s="1"/>
  <c r="M559" i="30" s="1"/>
  <c r="K561" i="30"/>
  <c r="K560" i="30" s="1"/>
  <c r="K559" i="30" s="1"/>
  <c r="G657" i="30"/>
  <c r="G648" i="30" s="1"/>
  <c r="M752" i="30"/>
  <c r="M781" i="30"/>
  <c r="M388" i="30"/>
  <c r="I393" i="30"/>
  <c r="I411" i="30"/>
  <c r="H410" i="30"/>
  <c r="I419" i="30"/>
  <c r="H418" i="30"/>
  <c r="I427" i="30"/>
  <c r="H426" i="30"/>
  <c r="K432" i="30"/>
  <c r="K431" i="30" s="1"/>
  <c r="K430" i="30" s="1"/>
  <c r="K429" i="30" s="1"/>
  <c r="M451" i="30"/>
  <c r="M449" i="30" s="1"/>
  <c r="M448" i="30" s="1"/>
  <c r="K449" i="30"/>
  <c r="K448" i="30" s="1"/>
  <c r="I456" i="30"/>
  <c r="H455" i="30"/>
  <c r="I455" i="30" s="1"/>
  <c r="M467" i="30"/>
  <c r="M466" i="30" s="1"/>
  <c r="M465" i="30" s="1"/>
  <c r="M464" i="30" s="1"/>
  <c r="M463" i="30" s="1"/>
  <c r="K466" i="30"/>
  <c r="K465" i="30" s="1"/>
  <c r="K464" i="30" s="1"/>
  <c r="K463" i="30" s="1"/>
  <c r="I472" i="30"/>
  <c r="H471" i="30"/>
  <c r="J476" i="30"/>
  <c r="J475" i="30" s="1"/>
  <c r="J474" i="30" s="1"/>
  <c r="J442" i="30" s="1"/>
  <c r="I510" i="30"/>
  <c r="I514" i="30"/>
  <c r="I525" i="30"/>
  <c r="L534" i="30"/>
  <c r="I552" i="30"/>
  <c r="H551" i="30"/>
  <c r="H563" i="30"/>
  <c r="I565" i="30"/>
  <c r="H564" i="30"/>
  <c r="I564" i="30" s="1"/>
  <c r="J650" i="30"/>
  <c r="J649" i="30" s="1"/>
  <c r="J648" i="30" s="1"/>
  <c r="J647" i="30" s="1"/>
  <c r="J636" i="30" s="1"/>
  <c r="I690" i="30"/>
  <c r="H689" i="30"/>
  <c r="I689" i="30" s="1"/>
  <c r="I710" i="30"/>
  <c r="H709" i="30"/>
  <c r="M718" i="30"/>
  <c r="M717" i="30" s="1"/>
  <c r="M716" i="30" s="1"/>
  <c r="M715" i="30" s="1"/>
  <c r="M714" i="30" s="1"/>
  <c r="K717" i="30"/>
  <c r="K716" i="30" s="1"/>
  <c r="K715" i="30" s="1"/>
  <c r="K714" i="30" s="1"/>
  <c r="G713" i="30"/>
  <c r="M728" i="30"/>
  <c r="M727" i="30" s="1"/>
  <c r="M726" i="30" s="1"/>
  <c r="M725" i="30" s="1"/>
  <c r="M732" i="30"/>
  <c r="M731" i="30" s="1"/>
  <c r="M730" i="30" s="1"/>
  <c r="M729" i="30" s="1"/>
  <c r="K731" i="30"/>
  <c r="K730" i="30" s="1"/>
  <c r="K729" i="30" s="1"/>
  <c r="G741" i="30"/>
  <c r="M758" i="30"/>
  <c r="I807" i="30"/>
  <c r="H806" i="30"/>
  <c r="I806" i="30" s="1"/>
  <c r="I865" i="30"/>
  <c r="H864" i="30"/>
  <c r="I864" i="30" s="1"/>
  <c r="H326" i="30"/>
  <c r="G339" i="30"/>
  <c r="G336" i="30" s="1"/>
  <c r="G332" i="30" s="1"/>
  <c r="G331" i="30" s="1"/>
  <c r="G330" i="30" s="1"/>
  <c r="G329" i="30" s="1"/>
  <c r="J385" i="30"/>
  <c r="J384" i="30" s="1"/>
  <c r="J383" i="30" s="1"/>
  <c r="J378" i="30" s="1"/>
  <c r="M405" i="30"/>
  <c r="M404" i="30" s="1"/>
  <c r="M403" i="30" s="1"/>
  <c r="M402" i="30" s="1"/>
  <c r="M401" i="30" s="1"/>
  <c r="M433" i="30"/>
  <c r="K440" i="30"/>
  <c r="K439" i="30" s="1"/>
  <c r="K438" i="30" s="1"/>
  <c r="K437" i="30" s="1"/>
  <c r="K436" i="30" s="1"/>
  <c r="K435" i="30" s="1"/>
  <c r="I460" i="30"/>
  <c r="H459" i="30"/>
  <c r="I459" i="30" s="1"/>
  <c r="I492" i="30"/>
  <c r="M506" i="30"/>
  <c r="K505" i="30"/>
  <c r="K504" i="30" s="1"/>
  <c r="K503" i="30" s="1"/>
  <c r="J508" i="30"/>
  <c r="J502" i="30" s="1"/>
  <c r="J501" i="30" s="1"/>
  <c r="I539" i="30"/>
  <c r="H538" i="30"/>
  <c r="L542" i="30"/>
  <c r="L541" i="30" s="1"/>
  <c r="L567" i="30"/>
  <c r="I573" i="30"/>
  <c r="M593" i="30"/>
  <c r="M631" i="30"/>
  <c r="M630" i="30" s="1"/>
  <c r="M629" i="30" s="1"/>
  <c r="M628" i="30" s="1"/>
  <c r="K663" i="30"/>
  <c r="K662" i="30" s="1"/>
  <c r="M664" i="30"/>
  <c r="M663" i="30" s="1"/>
  <c r="M662" i="30" s="1"/>
  <c r="J720" i="30"/>
  <c r="J719" i="30" s="1"/>
  <c r="J713" i="30" s="1"/>
  <c r="K586" i="30"/>
  <c r="K585" i="30" s="1"/>
  <c r="K598" i="30"/>
  <c r="K597" i="30" s="1"/>
  <c r="K596" i="30" s="1"/>
  <c r="I601" i="30"/>
  <c r="I629" i="30"/>
  <c r="H628" i="30"/>
  <c r="I633" i="30"/>
  <c r="H632" i="30"/>
  <c r="I632" i="30" s="1"/>
  <c r="M677" i="30"/>
  <c r="M676" i="30" s="1"/>
  <c r="M675" i="30" s="1"/>
  <c r="M674" i="30" s="1"/>
  <c r="K676" i="30"/>
  <c r="K675" i="30" s="1"/>
  <c r="K674" i="30" s="1"/>
  <c r="I681" i="30"/>
  <c r="G684" i="30"/>
  <c r="M736" i="30"/>
  <c r="M735" i="30" s="1"/>
  <c r="M734" i="30" s="1"/>
  <c r="M733" i="30" s="1"/>
  <c r="I755" i="30"/>
  <c r="M777" i="30"/>
  <c r="M776" i="30" s="1"/>
  <c r="M775" i="30" s="1"/>
  <c r="K776" i="30"/>
  <c r="K775" i="30" s="1"/>
  <c r="K821" i="30"/>
  <c r="K820" i="30" s="1"/>
  <c r="K819" i="30" s="1"/>
  <c r="G840" i="30"/>
  <c r="I841" i="30"/>
  <c r="M863" i="30"/>
  <c r="M862" i="30" s="1"/>
  <c r="M861" i="30" s="1"/>
  <c r="K862" i="30"/>
  <c r="K861" i="30" s="1"/>
  <c r="H487" i="30"/>
  <c r="H491" i="30"/>
  <c r="H509" i="30"/>
  <c r="H524" i="30"/>
  <c r="I524" i="30" s="1"/>
  <c r="M587" i="30"/>
  <c r="M599" i="30"/>
  <c r="L650" i="30"/>
  <c r="L649" i="30" s="1"/>
  <c r="I655" i="30"/>
  <c r="K681" i="30"/>
  <c r="K680" i="30" s="1"/>
  <c r="K679" i="30" s="1"/>
  <c r="K678" i="30" s="1"/>
  <c r="I694" i="30"/>
  <c r="H693" i="30"/>
  <c r="L697" i="30"/>
  <c r="M712" i="30"/>
  <c r="I723" i="30"/>
  <c r="H722" i="30"/>
  <c r="M724" i="30"/>
  <c r="M723" i="30" s="1"/>
  <c r="M722" i="30" s="1"/>
  <c r="M721" i="30" s="1"/>
  <c r="K723" i="30"/>
  <c r="K722" i="30" s="1"/>
  <c r="K721" i="30" s="1"/>
  <c r="I746" i="30"/>
  <c r="H745" i="30"/>
  <c r="G769" i="30"/>
  <c r="G768" i="30" s="1"/>
  <c r="G767" i="30" s="1"/>
  <c r="I820" i="30"/>
  <c r="I819" i="30" s="1"/>
  <c r="H819" i="30"/>
  <c r="M859" i="30"/>
  <c r="K858" i="30"/>
  <c r="K857" i="30" s="1"/>
  <c r="L684" i="30"/>
  <c r="I731" i="30"/>
  <c r="I770" i="30"/>
  <c r="M773" i="30"/>
  <c r="M772" i="30" s="1"/>
  <c r="M771" i="30" s="1"/>
  <c r="M770" i="30" s="1"/>
  <c r="I778" i="30"/>
  <c r="I782" i="30"/>
  <c r="M785" i="30"/>
  <c r="M784" i="30" s="1"/>
  <c r="M783" i="30" s="1"/>
  <c r="M782" i="30" s="1"/>
  <c r="K784" i="30"/>
  <c r="K783" i="30" s="1"/>
  <c r="K782" i="30" s="1"/>
  <c r="M818" i="30"/>
  <c r="M817" i="30" s="1"/>
  <c r="M816" i="30" s="1"/>
  <c r="M815" i="30" s="1"/>
  <c r="K817" i="30"/>
  <c r="K816" i="30" s="1"/>
  <c r="K815" i="30" s="1"/>
  <c r="G825" i="30"/>
  <c r="K828" i="30"/>
  <c r="K827" i="30" s="1"/>
  <c r="K826" i="30" s="1"/>
  <c r="M829" i="30"/>
  <c r="M828" i="30" s="1"/>
  <c r="M827" i="30" s="1"/>
  <c r="M826" i="30" s="1"/>
  <c r="H654" i="30"/>
  <c r="I654" i="30" s="1"/>
  <c r="H698" i="30"/>
  <c r="I698" i="30" s="1"/>
  <c r="I699" i="30"/>
  <c r="I705" i="30"/>
  <c r="G704" i="30"/>
  <c r="H737" i="30"/>
  <c r="I737" i="30" s="1"/>
  <c r="K746" i="30"/>
  <c r="K745" i="30" s="1"/>
  <c r="K744" i="30" s="1"/>
  <c r="K743" i="30" s="1"/>
  <c r="K742" i="30" s="1"/>
  <c r="I750" i="30"/>
  <c r="H749" i="30"/>
  <c r="M780" i="30"/>
  <c r="M779" i="30" s="1"/>
  <c r="M793" i="30"/>
  <c r="M792" i="30" s="1"/>
  <c r="M791" i="30" s="1"/>
  <c r="M790" i="30" s="1"/>
  <c r="K792" i="30"/>
  <c r="K791" i="30" s="1"/>
  <c r="K790" i="30" s="1"/>
  <c r="M797" i="30"/>
  <c r="M796" i="30" s="1"/>
  <c r="M795" i="30" s="1"/>
  <c r="M794" i="30" s="1"/>
  <c r="K796" i="30"/>
  <c r="K795" i="30" s="1"/>
  <c r="K794" i="30" s="1"/>
  <c r="I799" i="30"/>
  <c r="H798" i="30"/>
  <c r="I798" i="30" s="1"/>
  <c r="M814" i="30"/>
  <c r="M813" i="30" s="1"/>
  <c r="M812" i="30" s="1"/>
  <c r="M811" i="30" s="1"/>
  <c r="M810" i="30" s="1"/>
  <c r="K813" i="30"/>
  <c r="K812" i="30" s="1"/>
  <c r="K811" i="30" s="1"/>
  <c r="K810" i="30" s="1"/>
  <c r="I817" i="30"/>
  <c r="I816" i="30" s="1"/>
  <c r="I815" i="30" s="1"/>
  <c r="I827" i="30"/>
  <c r="H826" i="30"/>
  <c r="H835" i="30"/>
  <c r="I836" i="30"/>
  <c r="M870" i="30"/>
  <c r="M869" i="30" s="1"/>
  <c r="M868" i="30" s="1"/>
  <c r="K869" i="30"/>
  <c r="K868" i="30" s="1"/>
  <c r="G874" i="30"/>
  <c r="G873" i="30" s="1"/>
  <c r="G872" i="30" s="1"/>
  <c r="G871" i="30" s="1"/>
  <c r="I882" i="30"/>
  <c r="I765" i="30"/>
  <c r="H764" i="30"/>
  <c r="K788" i="30"/>
  <c r="K787" i="30" s="1"/>
  <c r="K786" i="30" s="1"/>
  <c r="I803" i="30"/>
  <c r="H802" i="30"/>
  <c r="I802" i="30" s="1"/>
  <c r="L825" i="30"/>
  <c r="L824" i="30" s="1"/>
  <c r="L823" i="30" s="1"/>
  <c r="H845" i="30"/>
  <c r="G848" i="30"/>
  <c r="G847" i="30" s="1"/>
  <c r="G845" i="30" s="1"/>
  <c r="G844" i="30" s="1"/>
  <c r="G843" i="30" s="1"/>
  <c r="I849" i="30"/>
  <c r="G856" i="30"/>
  <c r="G855" i="30" s="1"/>
  <c r="L856" i="30"/>
  <c r="L855" i="30" s="1"/>
  <c r="L844" i="30" s="1"/>
  <c r="L843" i="30" s="1"/>
  <c r="M867" i="30"/>
  <c r="I869" i="30"/>
  <c r="H868" i="30"/>
  <c r="I868" i="30" s="1"/>
  <c r="L874" i="30"/>
  <c r="L873" i="30" s="1"/>
  <c r="L872" i="30" s="1"/>
  <c r="L871" i="30" s="1"/>
  <c r="K876" i="30"/>
  <c r="K875" i="30" s="1"/>
  <c r="H680" i="30"/>
  <c r="H726" i="30"/>
  <c r="H730" i="30"/>
  <c r="H734" i="30"/>
  <c r="H794" i="30"/>
  <c r="I794" i="30" s="1"/>
  <c r="H813" i="30"/>
  <c r="J839" i="30"/>
  <c r="J838" i="30"/>
  <c r="J824" i="30" s="1"/>
  <c r="J823" i="30" s="1"/>
  <c r="I848" i="30"/>
  <c r="I858" i="30"/>
  <c r="M881" i="30"/>
  <c r="M880" i="30" s="1"/>
  <c r="M879" i="30" s="1"/>
  <c r="K880" i="30"/>
  <c r="K879" i="30" s="1"/>
  <c r="M885" i="30"/>
  <c r="K883" i="30"/>
  <c r="K882" i="30" s="1"/>
  <c r="M837" i="30"/>
  <c r="M836" i="30" s="1"/>
  <c r="M835" i="30" s="1"/>
  <c r="M834" i="30" s="1"/>
  <c r="G96" i="1"/>
  <c r="G95" i="1"/>
  <c r="G89" i="1"/>
  <c r="M211" i="30" l="1"/>
  <c r="M208" i="30" s="1"/>
  <c r="M710" i="30"/>
  <c r="M709" i="30" s="1"/>
  <c r="M708" i="30" s="1"/>
  <c r="M707" i="30" s="1"/>
  <c r="M586" i="30"/>
  <c r="M585" i="30" s="1"/>
  <c r="M285" i="30"/>
  <c r="M244" i="30"/>
  <c r="M243" i="30" s="1"/>
  <c r="M242" i="30" s="1"/>
  <c r="M201" i="30"/>
  <c r="M200" i="30" s="1"/>
  <c r="M199" i="30" s="1"/>
  <c r="M194" i="30"/>
  <c r="M193" i="30" s="1"/>
  <c r="M192" i="30" s="1"/>
  <c r="M191" i="30" s="1"/>
  <c r="M190" i="30" s="1"/>
  <c r="M189" i="30" s="1"/>
  <c r="I791" i="30"/>
  <c r="H790" i="30"/>
  <c r="M757" i="30"/>
  <c r="J543" i="26"/>
  <c r="K756" i="30"/>
  <c r="K755" i="30" s="1"/>
  <c r="J301" i="26"/>
  <c r="M673" i="30"/>
  <c r="M672" i="30" s="1"/>
  <c r="M671" i="30" s="1"/>
  <c r="M670" i="30" s="1"/>
  <c r="K672" i="30"/>
  <c r="K671" i="30" s="1"/>
  <c r="K670" i="30" s="1"/>
  <c r="M592" i="30"/>
  <c r="M591" i="30" s="1"/>
  <c r="M590" i="30" s="1"/>
  <c r="J162" i="26"/>
  <c r="K591" i="30"/>
  <c r="K590" i="30" s="1"/>
  <c r="J141" i="26"/>
  <c r="M571" i="30"/>
  <c r="M569" i="30" s="1"/>
  <c r="M568" i="30" s="1"/>
  <c r="M567" i="30" s="1"/>
  <c r="M549" i="30" s="1"/>
  <c r="K569" i="30"/>
  <c r="K568" i="30" s="1"/>
  <c r="K544" i="30"/>
  <c r="K543" i="30" s="1"/>
  <c r="J113" i="26"/>
  <c r="J261" i="26"/>
  <c r="M420" i="30"/>
  <c r="M419" i="30" s="1"/>
  <c r="M418" i="30" s="1"/>
  <c r="M417" i="30" s="1"/>
  <c r="K419" i="30"/>
  <c r="K418" i="30" s="1"/>
  <c r="K417" i="30" s="1"/>
  <c r="M281" i="30"/>
  <c r="M279" i="30" s="1"/>
  <c r="M278" i="30" s="1"/>
  <c r="M277" i="30" s="1"/>
  <c r="J454" i="26"/>
  <c r="M241" i="30"/>
  <c r="J395" i="26"/>
  <c r="K228" i="30"/>
  <c r="K227" i="30" s="1"/>
  <c r="K226" i="30" s="1"/>
  <c r="J383" i="26"/>
  <c r="M229" i="30"/>
  <c r="K211" i="30"/>
  <c r="K208" i="30" s="1"/>
  <c r="J789" i="26"/>
  <c r="J749" i="26"/>
  <c r="M179" i="30"/>
  <c r="K177" i="30"/>
  <c r="K176" i="30" s="1"/>
  <c r="J557" i="26"/>
  <c r="M41" i="30"/>
  <c r="M40" i="30" s="1"/>
  <c r="M39" i="30" s="1"/>
  <c r="M38" i="30" s="1"/>
  <c r="M37" i="30" s="1"/>
  <c r="M31" i="30" s="1"/>
  <c r="M30" i="30" s="1"/>
  <c r="K40" i="30"/>
  <c r="K39" i="30" s="1"/>
  <c r="K38" i="30" s="1"/>
  <c r="K37" i="30" s="1"/>
  <c r="J193" i="26"/>
  <c r="M621" i="30"/>
  <c r="M620" i="30" s="1"/>
  <c r="M619" i="30" s="1"/>
  <c r="M618" i="30" s="1"/>
  <c r="K620" i="30"/>
  <c r="K619" i="30" s="1"/>
  <c r="K618" i="30" s="1"/>
  <c r="M604" i="30"/>
  <c r="J176" i="26"/>
  <c r="K574" i="30"/>
  <c r="K573" i="30" s="1"/>
  <c r="J145" i="26"/>
  <c r="M575" i="30"/>
  <c r="M574" i="30" s="1"/>
  <c r="M573" i="30" s="1"/>
  <c r="J534" i="26"/>
  <c r="M367" i="30"/>
  <c r="M366" i="30" s="1"/>
  <c r="M323" i="30"/>
  <c r="M322" i="30" s="1"/>
  <c r="M321" i="30" s="1"/>
  <c r="M320" i="30" s="1"/>
  <c r="M319" i="30" s="1"/>
  <c r="J479" i="26"/>
  <c r="G20" i="4" s="1"/>
  <c r="K312" i="30"/>
  <c r="K311" i="30" s="1"/>
  <c r="J467" i="26"/>
  <c r="M313" i="30"/>
  <c r="M312" i="30" s="1"/>
  <c r="M311" i="30" s="1"/>
  <c r="M310" i="30" s="1"/>
  <c r="M309" i="30" s="1"/>
  <c r="M246" i="30"/>
  <c r="J400" i="26"/>
  <c r="K244" i="30"/>
  <c r="K243" i="30" s="1"/>
  <c r="K242" i="30" s="1"/>
  <c r="K225" i="30" s="1"/>
  <c r="K224" i="30" s="1"/>
  <c r="K223" i="30" s="1"/>
  <c r="J784" i="26"/>
  <c r="M207" i="30"/>
  <c r="M149" i="30"/>
  <c r="M148" i="30" s="1"/>
  <c r="M147" i="30" s="1"/>
  <c r="M146" i="30" s="1"/>
  <c r="M145" i="30" s="1"/>
  <c r="J665" i="26"/>
  <c r="K148" i="30"/>
  <c r="K147" i="30" s="1"/>
  <c r="K146" i="30" s="1"/>
  <c r="K145" i="30" s="1"/>
  <c r="J646" i="26"/>
  <c r="K129" i="30"/>
  <c r="K128" i="30" s="1"/>
  <c r="M94" i="30"/>
  <c r="J610" i="26"/>
  <c r="M753" i="30"/>
  <c r="J539" i="26"/>
  <c r="K751" i="30"/>
  <c r="K750" i="30" s="1"/>
  <c r="K749" i="30" s="1"/>
  <c r="K748" i="30" s="1"/>
  <c r="K741" i="30" s="1"/>
  <c r="I686" i="30"/>
  <c r="H685" i="30"/>
  <c r="I685" i="30" s="1"/>
  <c r="J105" i="26"/>
  <c r="K536" i="30"/>
  <c r="K535" i="30" s="1"/>
  <c r="K534" i="30" s="1"/>
  <c r="M537" i="30"/>
  <c r="M536" i="30" s="1"/>
  <c r="M535" i="30" s="1"/>
  <c r="M522" i="30"/>
  <c r="M521" i="30" s="1"/>
  <c r="L60" i="26"/>
  <c r="J227" i="26"/>
  <c r="K394" i="30"/>
  <c r="K393" i="30" s="1"/>
  <c r="K385" i="30" s="1"/>
  <c r="K384" i="30" s="1"/>
  <c r="K383" i="30" s="1"/>
  <c r="K378" i="30" s="1"/>
  <c r="K377" i="30" s="1"/>
  <c r="K376" i="30" s="1"/>
  <c r="J222" i="30"/>
  <c r="J221" i="30" s="1"/>
  <c r="K205" i="30"/>
  <c r="K204" i="30" s="1"/>
  <c r="G549" i="30"/>
  <c r="K239" i="30"/>
  <c r="K238" i="30" s="1"/>
  <c r="K366" i="30"/>
  <c r="M327" i="30"/>
  <c r="M326" i="30" s="1"/>
  <c r="M325" i="30" s="1"/>
  <c r="M324" i="30" s="1"/>
  <c r="I22" i="4"/>
  <c r="M851" i="30"/>
  <c r="J20" i="26"/>
  <c r="L20" i="26" s="1"/>
  <c r="J682" i="26"/>
  <c r="K772" i="30"/>
  <c r="K771" i="30" s="1"/>
  <c r="K770" i="30" s="1"/>
  <c r="J311" i="26"/>
  <c r="M683" i="30"/>
  <c r="J297" i="26"/>
  <c r="K668" i="30"/>
  <c r="K667" i="30" s="1"/>
  <c r="K666" i="30" s="1"/>
  <c r="J284" i="26"/>
  <c r="M656" i="30"/>
  <c r="M655" i="30" s="1"/>
  <c r="M654" i="30" s="1"/>
  <c r="K655" i="30"/>
  <c r="K654" i="30" s="1"/>
  <c r="J197" i="26"/>
  <c r="J196" i="26" s="1"/>
  <c r="J195" i="26" s="1"/>
  <c r="J194" i="26" s="1"/>
  <c r="M625" i="30"/>
  <c r="K624" i="30"/>
  <c r="K623" i="30" s="1"/>
  <c r="K622" i="30" s="1"/>
  <c r="J181" i="26"/>
  <c r="M609" i="30"/>
  <c r="K608" i="30"/>
  <c r="K607" i="30" s="1"/>
  <c r="K606" i="30" s="1"/>
  <c r="M511" i="30"/>
  <c r="M510" i="30" s="1"/>
  <c r="M509" i="30" s="1"/>
  <c r="J49" i="26"/>
  <c r="K510" i="30"/>
  <c r="K509" i="30" s="1"/>
  <c r="K508" i="30" s="1"/>
  <c r="K502" i="30" s="1"/>
  <c r="M493" i="30"/>
  <c r="M492" i="30" s="1"/>
  <c r="M491" i="30" s="1"/>
  <c r="M490" i="30" s="1"/>
  <c r="J838" i="26"/>
  <c r="J253" i="26"/>
  <c r="M412" i="30"/>
  <c r="M411" i="30" s="1"/>
  <c r="M410" i="30" s="1"/>
  <c r="M409" i="30" s="1"/>
  <c r="M408" i="30" s="1"/>
  <c r="M407" i="30" s="1"/>
  <c r="M406" i="30" s="1"/>
  <c r="K411" i="30"/>
  <c r="K410" i="30" s="1"/>
  <c r="K409" i="30" s="1"/>
  <c r="K408" i="30" s="1"/>
  <c r="J764" i="26"/>
  <c r="M375" i="30"/>
  <c r="M374" i="30" s="1"/>
  <c r="M373" i="30" s="1"/>
  <c r="K374" i="30"/>
  <c r="K373" i="30" s="1"/>
  <c r="K372" i="30" s="1"/>
  <c r="G22" i="4"/>
  <c r="J484" i="26"/>
  <c r="K327" i="30"/>
  <c r="K326" i="30" s="1"/>
  <c r="K325" i="30" s="1"/>
  <c r="K324" i="30" s="1"/>
  <c r="K319" i="30" s="1"/>
  <c r="M275" i="30"/>
  <c r="M274" i="30" s="1"/>
  <c r="M273" i="30" s="1"/>
  <c r="J429" i="26"/>
  <c r="J783" i="26"/>
  <c r="M206" i="30"/>
  <c r="J741" i="26"/>
  <c r="M171" i="30"/>
  <c r="L741" i="26" s="1"/>
  <c r="M135" i="30"/>
  <c r="J651" i="26"/>
  <c r="K134" i="30"/>
  <c r="K133" i="30"/>
  <c r="K132" i="30" s="1"/>
  <c r="K131" i="30" s="1"/>
  <c r="M107" i="30"/>
  <c r="J827" i="26"/>
  <c r="K254" i="30"/>
  <c r="K253" i="30" s="1"/>
  <c r="K684" i="30"/>
  <c r="J19" i="26"/>
  <c r="L19" i="26" s="1"/>
  <c r="M850" i="30"/>
  <c r="M849" i="30" s="1"/>
  <c r="M848" i="30" s="1"/>
  <c r="M847" i="30" s="1"/>
  <c r="M845" i="30" s="1"/>
  <c r="K849" i="30"/>
  <c r="K848" i="30" s="1"/>
  <c r="K847" i="30" s="1"/>
  <c r="K845" i="30" s="1"/>
  <c r="M389" i="30"/>
  <c r="J220" i="26"/>
  <c r="M545" i="30"/>
  <c r="K178" i="30"/>
  <c r="K362" i="30"/>
  <c r="M101" i="30"/>
  <c r="M100" i="30" s="1"/>
  <c r="L823" i="26"/>
  <c r="K336" i="30"/>
  <c r="M458" i="30"/>
  <c r="J85" i="26"/>
  <c r="K345" i="30"/>
  <c r="K344" i="30" s="1"/>
  <c r="K343" i="30" s="1"/>
  <c r="J513" i="26"/>
  <c r="M754" i="30"/>
  <c r="M751" i="30" s="1"/>
  <c r="M750" i="30" s="1"/>
  <c r="M749" i="30" s="1"/>
  <c r="M748" i="30" s="1"/>
  <c r="J540" i="26"/>
  <c r="M600" i="30"/>
  <c r="M598" i="30" s="1"/>
  <c r="M597" i="30" s="1"/>
  <c r="M596" i="30" s="1"/>
  <c r="J172" i="26"/>
  <c r="J528" i="26"/>
  <c r="M361" i="30"/>
  <c r="M358" i="30" s="1"/>
  <c r="M357" i="30" s="1"/>
  <c r="M88" i="30"/>
  <c r="L604" i="26" s="1"/>
  <c r="J604" i="26"/>
  <c r="K832" i="30"/>
  <c r="K831" i="30" s="1"/>
  <c r="K830" i="30" s="1"/>
  <c r="J808" i="26"/>
  <c r="M833" i="30"/>
  <c r="M832" i="30" s="1"/>
  <c r="M831" i="30" s="1"/>
  <c r="M830" i="30" s="1"/>
  <c r="M825" i="30" s="1"/>
  <c r="M434" i="30"/>
  <c r="J275" i="26"/>
  <c r="K279" i="30"/>
  <c r="K278" i="30" s="1"/>
  <c r="J453" i="26"/>
  <c r="M866" i="30"/>
  <c r="J35" i="26"/>
  <c r="K808" i="30"/>
  <c r="K807" i="30" s="1"/>
  <c r="K806" i="30" s="1"/>
  <c r="J718" i="26"/>
  <c r="M589" i="30"/>
  <c r="J159" i="26"/>
  <c r="K553" i="30"/>
  <c r="K552" i="30" s="1"/>
  <c r="K551" i="30" s="1"/>
  <c r="J122" i="26"/>
  <c r="M554" i="30"/>
  <c r="M553" i="30" s="1"/>
  <c r="M552" i="30" s="1"/>
  <c r="M551" i="30" s="1"/>
  <c r="M507" i="30"/>
  <c r="M505" i="30" s="1"/>
  <c r="M504" i="30" s="1"/>
  <c r="M503" i="30" s="1"/>
  <c r="J45" i="26"/>
  <c r="M347" i="30"/>
  <c r="J514" i="26"/>
  <c r="M276" i="30"/>
  <c r="J430" i="26"/>
  <c r="K219" i="30"/>
  <c r="K218" i="30" s="1"/>
  <c r="K214" i="30" s="1"/>
  <c r="J797" i="26"/>
  <c r="M220" i="30"/>
  <c r="M219" i="30" s="1"/>
  <c r="M218" i="30" s="1"/>
  <c r="M214" i="30" s="1"/>
  <c r="K153" i="30"/>
  <c r="K152" i="30" s="1"/>
  <c r="K151" i="30" s="1"/>
  <c r="K150" i="30" s="1"/>
  <c r="J670" i="26"/>
  <c r="M154" i="30"/>
  <c r="M153" i="30" s="1"/>
  <c r="M152" i="30" s="1"/>
  <c r="M877" i="30"/>
  <c r="M865" i="30"/>
  <c r="M864" i="30" s="1"/>
  <c r="M789" i="30"/>
  <c r="M788" i="30" s="1"/>
  <c r="M787" i="30" s="1"/>
  <c r="M786" i="30" s="1"/>
  <c r="M740" i="30"/>
  <c r="M739" i="30" s="1"/>
  <c r="M738" i="30" s="1"/>
  <c r="M737" i="30" s="1"/>
  <c r="M720" i="30" s="1"/>
  <c r="M719" i="30" s="1"/>
  <c r="M713" i="30" s="1"/>
  <c r="M822" i="30"/>
  <c r="M821" i="30" s="1"/>
  <c r="M820" i="30" s="1"/>
  <c r="M819" i="30" s="1"/>
  <c r="M627" i="30"/>
  <c r="M626" i="30" s="1"/>
  <c r="M756" i="30"/>
  <c r="M755" i="30" s="1"/>
  <c r="M387" i="30"/>
  <c r="M386" i="30" s="1"/>
  <c r="M478" i="30"/>
  <c r="M477" i="30" s="1"/>
  <c r="L351" i="26"/>
  <c r="I45" i="4" s="1"/>
  <c r="K456" i="30"/>
  <c r="K455" i="30" s="1"/>
  <c r="K355" i="30"/>
  <c r="K354" i="30" s="1"/>
  <c r="K353" i="30" s="1"/>
  <c r="K348" i="30" s="1"/>
  <c r="K342" i="30" s="1"/>
  <c r="K341" i="30" s="1"/>
  <c r="H522" i="26"/>
  <c r="K186" i="30"/>
  <c r="K641" i="30"/>
  <c r="K640" i="30" s="1"/>
  <c r="K639" i="30" s="1"/>
  <c r="K638" i="30" s="1"/>
  <c r="K637" i="30" s="1"/>
  <c r="G377" i="30"/>
  <c r="G376" i="30" s="1"/>
  <c r="M297" i="30"/>
  <c r="K542" i="30"/>
  <c r="K541" i="30" s="1"/>
  <c r="G442" i="30"/>
  <c r="M293" i="30"/>
  <c r="M257" i="30"/>
  <c r="M483" i="30"/>
  <c r="K248" i="30"/>
  <c r="K247" i="30" s="1"/>
  <c r="L197" i="30"/>
  <c r="L188" i="30" s="1"/>
  <c r="K181" i="30"/>
  <c r="K180" i="30" s="1"/>
  <c r="K66" i="30"/>
  <c r="J582" i="26" s="1"/>
  <c r="H582" i="26"/>
  <c r="L136" i="30"/>
  <c r="L111" i="30" s="1"/>
  <c r="L110" i="30" s="1"/>
  <c r="L109" i="30" s="1"/>
  <c r="L108" i="30" s="1"/>
  <c r="K87" i="30"/>
  <c r="K86" i="30" s="1"/>
  <c r="M45" i="30"/>
  <c r="M44" i="30" s="1"/>
  <c r="M43" i="30" s="1"/>
  <c r="M338" i="30"/>
  <c r="M268" i="30"/>
  <c r="G112" i="30"/>
  <c r="G111" i="30" s="1"/>
  <c r="G110" i="30" s="1"/>
  <c r="G109" i="30" s="1"/>
  <c r="G108" i="30" s="1"/>
  <c r="K710" i="30"/>
  <c r="K709" i="30" s="1"/>
  <c r="K708" i="30" s="1"/>
  <c r="K707" i="30" s="1"/>
  <c r="J340" i="26"/>
  <c r="I671" i="30"/>
  <c r="H670" i="30"/>
  <c r="I670" i="30" s="1"/>
  <c r="M519" i="30"/>
  <c r="M518" i="30" s="1"/>
  <c r="M517" i="30" s="1"/>
  <c r="J56" i="26"/>
  <c r="M441" i="30"/>
  <c r="M440" i="30" s="1"/>
  <c r="M439" i="30" s="1"/>
  <c r="M438" i="30" s="1"/>
  <c r="M437" i="30" s="1"/>
  <c r="M436" i="30" s="1"/>
  <c r="M435" i="30" s="1"/>
  <c r="J626" i="26"/>
  <c r="G37" i="4" s="1"/>
  <c r="M272" i="30"/>
  <c r="M271" i="30" s="1"/>
  <c r="J426" i="26"/>
  <c r="M213" i="30"/>
  <c r="J790" i="26"/>
  <c r="M195" i="30"/>
  <c r="J772" i="26"/>
  <c r="M80" i="30"/>
  <c r="M78" i="30" s="1"/>
  <c r="M77" i="30" s="1"/>
  <c r="M76" i="30" s="1"/>
  <c r="J596" i="26"/>
  <c r="K779" i="30"/>
  <c r="K778" i="30" s="1"/>
  <c r="K774" i="30" s="1"/>
  <c r="K769" i="30" s="1"/>
  <c r="K768" i="30" s="1"/>
  <c r="K767" i="30" s="1"/>
  <c r="J689" i="26"/>
  <c r="M747" i="30"/>
  <c r="M746" i="30" s="1"/>
  <c r="M745" i="30" s="1"/>
  <c r="M744" i="30" s="1"/>
  <c r="M743" i="30" s="1"/>
  <c r="M742" i="30" s="1"/>
  <c r="J507" i="26"/>
  <c r="M711" i="30"/>
  <c r="J339" i="26"/>
  <c r="G45" i="4"/>
  <c r="M299" i="30"/>
  <c r="J440" i="26"/>
  <c r="K259" i="30"/>
  <c r="K258" i="30" s="1"/>
  <c r="J414" i="26"/>
  <c r="M234" i="30"/>
  <c r="J388" i="26"/>
  <c r="M203" i="30"/>
  <c r="J780" i="26"/>
  <c r="M84" i="30"/>
  <c r="M83" i="30" s="1"/>
  <c r="M82" i="30" s="1"/>
  <c r="J600" i="26"/>
  <c r="M50" i="30"/>
  <c r="M49" i="30" s="1"/>
  <c r="M48" i="30" s="1"/>
  <c r="J571" i="26"/>
  <c r="K557" i="30"/>
  <c r="K556" i="30" s="1"/>
  <c r="K555" i="30" s="1"/>
  <c r="J126" i="26"/>
  <c r="J81" i="26"/>
  <c r="M454" i="30"/>
  <c r="M453" i="30" s="1"/>
  <c r="M452" i="30" s="1"/>
  <c r="K453" i="30"/>
  <c r="K452" i="30" s="1"/>
  <c r="K447" i="30" s="1"/>
  <c r="K446" i="30" s="1"/>
  <c r="K445" i="30" s="1"/>
  <c r="K444" i="30" s="1"/>
  <c r="K443" i="30" s="1"/>
  <c r="M267" i="30"/>
  <c r="J421" i="26"/>
  <c r="K201" i="30"/>
  <c r="K200" i="30" s="1"/>
  <c r="K199" i="30" s="1"/>
  <c r="J779" i="26"/>
  <c r="M106" i="30"/>
  <c r="J826" i="26"/>
  <c r="M527" i="30"/>
  <c r="L64" i="26" s="1"/>
  <c r="J64" i="26"/>
  <c r="K518" i="30"/>
  <c r="K517" i="30" s="1"/>
  <c r="J57" i="26"/>
  <c r="E21" i="4"/>
  <c r="M87" i="30"/>
  <c r="M86" i="30" s="1"/>
  <c r="J94" i="26"/>
  <c r="M878" i="30"/>
  <c r="M842" i="30"/>
  <c r="M841" i="30" s="1"/>
  <c r="M840" i="30" s="1"/>
  <c r="J817" i="26"/>
  <c r="K841" i="30"/>
  <c r="K840" i="30" s="1"/>
  <c r="I675" i="30"/>
  <c r="H674" i="30"/>
  <c r="I674" i="30" s="1"/>
  <c r="K532" i="30"/>
  <c r="K531" i="30" s="1"/>
  <c r="K530" i="30" s="1"/>
  <c r="K529" i="30" s="1"/>
  <c r="J70" i="26"/>
  <c r="M365" i="30"/>
  <c r="M364" i="30" s="1"/>
  <c r="M363" i="30" s="1"/>
  <c r="J532" i="26"/>
  <c r="K251" i="30"/>
  <c r="K250" i="30" s="1"/>
  <c r="J406" i="26"/>
  <c r="M161" i="30"/>
  <c r="M160" i="30" s="1"/>
  <c r="M159" i="30" s="1"/>
  <c r="M158" i="30" s="1"/>
  <c r="J677" i="26"/>
  <c r="M95" i="30"/>
  <c r="J611" i="26"/>
  <c r="M85" i="30"/>
  <c r="J601" i="26"/>
  <c r="M884" i="30"/>
  <c r="M883" i="30" s="1"/>
  <c r="M882" i="30" s="1"/>
  <c r="J100" i="26"/>
  <c r="M526" i="30"/>
  <c r="J63" i="26"/>
  <c r="K804" i="30"/>
  <c r="K803" i="30" s="1"/>
  <c r="K802" i="30" s="1"/>
  <c r="J714" i="26"/>
  <c r="M805" i="30"/>
  <c r="M804" i="30" s="1"/>
  <c r="M803" i="30" s="1"/>
  <c r="M802" i="30" s="1"/>
  <c r="K634" i="30"/>
  <c r="K633" i="30" s="1"/>
  <c r="K632" i="30" s="1"/>
  <c r="J207" i="26"/>
  <c r="M287" i="30"/>
  <c r="M286" i="30" s="1"/>
  <c r="J460" i="26"/>
  <c r="L29" i="30"/>
  <c r="L15" i="30" s="1"/>
  <c r="M809" i="30"/>
  <c r="M808" i="30" s="1"/>
  <c r="M807" i="30" s="1"/>
  <c r="M806" i="30" s="1"/>
  <c r="K865" i="30"/>
  <c r="K864" i="30" s="1"/>
  <c r="K856" i="30"/>
  <c r="K855" i="30" s="1"/>
  <c r="K739" i="30"/>
  <c r="K738" i="30" s="1"/>
  <c r="K737" i="30" s="1"/>
  <c r="K735" i="30"/>
  <c r="K734" i="30" s="1"/>
  <c r="K733" i="30" s="1"/>
  <c r="K720" i="30" s="1"/>
  <c r="K719" i="30" s="1"/>
  <c r="K713" i="30" s="1"/>
  <c r="M533" i="30"/>
  <c r="M532" i="30" s="1"/>
  <c r="M531" i="30" s="1"/>
  <c r="M530" i="30" s="1"/>
  <c r="M529" i="30" s="1"/>
  <c r="M432" i="30"/>
  <c r="M431" i="30" s="1"/>
  <c r="M430" i="30" s="1"/>
  <c r="M429" i="30" s="1"/>
  <c r="K727" i="30"/>
  <c r="K726" i="30" s="1"/>
  <c r="K725" i="30" s="1"/>
  <c r="K358" i="30"/>
  <c r="K357" i="30" s="1"/>
  <c r="K310" i="30"/>
  <c r="K309" i="30" s="1"/>
  <c r="M239" i="30"/>
  <c r="M238" i="30" s="1"/>
  <c r="K185" i="30"/>
  <c r="K184" i="30" s="1"/>
  <c r="M642" i="30"/>
  <c r="M641" i="30" s="1"/>
  <c r="M640" i="30" s="1"/>
  <c r="M639" i="30" s="1"/>
  <c r="M638" i="30" s="1"/>
  <c r="M637" i="30" s="1"/>
  <c r="M602" i="30"/>
  <c r="M601" i="30" s="1"/>
  <c r="M346" i="30"/>
  <c r="M345" i="30" s="1"/>
  <c r="M344" i="30" s="1"/>
  <c r="M343" i="30" s="1"/>
  <c r="H33" i="30"/>
  <c r="H32" i="30" s="1"/>
  <c r="M547" i="30"/>
  <c r="M546" i="30" s="1"/>
  <c r="L116" i="26"/>
  <c r="M550" i="30"/>
  <c r="M249" i="30"/>
  <c r="M248" i="30" s="1"/>
  <c r="M247" i="30" s="1"/>
  <c r="L222" i="30"/>
  <c r="L221" i="30" s="1"/>
  <c r="K356" i="30"/>
  <c r="J523" i="26" s="1"/>
  <c r="H523" i="26"/>
  <c r="K236" i="30"/>
  <c r="K235" i="30" s="1"/>
  <c r="M183" i="30"/>
  <c r="M181" i="30" s="1"/>
  <c r="M180" i="30" s="1"/>
  <c r="K53" i="30"/>
  <c r="J574" i="26" s="1"/>
  <c r="H574" i="26"/>
  <c r="K92" i="30"/>
  <c r="M92" i="30" s="1"/>
  <c r="M91" i="30" s="1"/>
  <c r="M81" i="30" s="1"/>
  <c r="M75" i="30" s="1"/>
  <c r="M67" i="30" s="1"/>
  <c r="M138" i="30"/>
  <c r="M137" i="30" s="1"/>
  <c r="L442" i="30"/>
  <c r="M588" i="30"/>
  <c r="J158" i="26"/>
  <c r="M540" i="30"/>
  <c r="M539" i="30" s="1"/>
  <c r="M538" i="30" s="1"/>
  <c r="J108" i="26"/>
  <c r="M462" i="30"/>
  <c r="J89" i="26"/>
  <c r="M395" i="30"/>
  <c r="M394" i="30" s="1"/>
  <c r="M393" i="30" s="1"/>
  <c r="M385" i="30" s="1"/>
  <c r="M384" i="30" s="1"/>
  <c r="M383" i="30" s="1"/>
  <c r="M378" i="30" s="1"/>
  <c r="M377" i="30" s="1"/>
  <c r="M376" i="30" s="1"/>
  <c r="J226" i="26"/>
  <c r="M266" i="30"/>
  <c r="M265" i="30" s="1"/>
  <c r="M264" i="30" s="1"/>
  <c r="J420" i="26"/>
  <c r="M230" i="30"/>
  <c r="J384" i="26"/>
  <c r="K630" i="30"/>
  <c r="K629" i="30" s="1"/>
  <c r="K628" i="30" s="1"/>
  <c r="J203" i="26"/>
  <c r="M528" i="30"/>
  <c r="L65" i="26" s="1"/>
  <c r="J65" i="26"/>
  <c r="K515" i="30"/>
  <c r="K514" i="30" s="1"/>
  <c r="K513" i="30" s="1"/>
  <c r="J53" i="26"/>
  <c r="M516" i="30"/>
  <c r="M515" i="30" s="1"/>
  <c r="M514" i="30" s="1"/>
  <c r="M461" i="30"/>
  <c r="J88" i="26"/>
  <c r="J269" i="26"/>
  <c r="M428" i="30"/>
  <c r="M427" i="30" s="1"/>
  <c r="M426" i="30" s="1"/>
  <c r="M425" i="30" s="1"/>
  <c r="K427" i="30"/>
  <c r="K426" i="30" s="1"/>
  <c r="K425" i="30" s="1"/>
  <c r="M352" i="30"/>
  <c r="M350" i="30" s="1"/>
  <c r="M349" i="30" s="1"/>
  <c r="J519" i="26"/>
  <c r="E18" i="4"/>
  <c r="K71" i="30"/>
  <c r="K70" i="30" s="1"/>
  <c r="K69" i="30" s="1"/>
  <c r="K68" i="30" s="1"/>
  <c r="J588" i="26"/>
  <c r="K836" i="30"/>
  <c r="K835" i="30" s="1"/>
  <c r="K834" i="30" s="1"/>
  <c r="K825" i="30" s="1"/>
  <c r="J812" i="26"/>
  <c r="K800" i="30"/>
  <c r="K799" i="30" s="1"/>
  <c r="K798" i="30" s="1"/>
  <c r="J710" i="26"/>
  <c r="M801" i="30"/>
  <c r="M800" i="30" s="1"/>
  <c r="M799" i="30" s="1"/>
  <c r="M798" i="30" s="1"/>
  <c r="M682" i="30"/>
  <c r="J310" i="26"/>
  <c r="J231" i="26"/>
  <c r="M400" i="30"/>
  <c r="M398" i="30" s="1"/>
  <c r="M397" i="30" s="1"/>
  <c r="K283" i="30"/>
  <c r="K282" i="30" s="1"/>
  <c r="J457" i="26"/>
  <c r="M860" i="30"/>
  <c r="M858" i="30" s="1"/>
  <c r="M857" i="30" s="1"/>
  <c r="M856" i="30" s="1"/>
  <c r="M855" i="30" s="1"/>
  <c r="M844" i="30" s="1"/>
  <c r="M843" i="30" s="1"/>
  <c r="J29" i="26"/>
  <c r="K687" i="30"/>
  <c r="K686" i="30" s="1"/>
  <c r="K685" i="30" s="1"/>
  <c r="J316" i="26"/>
  <c r="M688" i="30"/>
  <c r="M687" i="30" s="1"/>
  <c r="M686" i="30" s="1"/>
  <c r="M685" i="30" s="1"/>
  <c r="M684" i="30" s="1"/>
  <c r="M572" i="30"/>
  <c r="J142" i="26"/>
  <c r="M360" i="30"/>
  <c r="J527" i="26"/>
  <c r="K334" i="30"/>
  <c r="K333" i="30" s="1"/>
  <c r="J497" i="26"/>
  <c r="G21" i="4" s="1"/>
  <c r="M335" i="30"/>
  <c r="M334" i="30" s="1"/>
  <c r="M333" i="30" s="1"/>
  <c r="M294" i="30"/>
  <c r="L435" i="26" s="1"/>
  <c r="J435" i="26"/>
  <c r="J387" i="26"/>
  <c r="M233" i="30"/>
  <c r="M151" i="30"/>
  <c r="M150" i="30" s="1"/>
  <c r="M337" i="30"/>
  <c r="M336" i="30" s="1"/>
  <c r="M332" i="30" s="1"/>
  <c r="M331" i="30" s="1"/>
  <c r="M330" i="30" s="1"/>
  <c r="M329" i="30" s="1"/>
  <c r="L500" i="26"/>
  <c r="M481" i="30"/>
  <c r="M480" i="30" s="1"/>
  <c r="L353" i="26"/>
  <c r="L352" i="26" s="1"/>
  <c r="K728" i="26"/>
  <c r="K66" i="26"/>
  <c r="K360" i="26"/>
  <c r="K355" i="26" s="1"/>
  <c r="K553" i="26"/>
  <c r="H28" i="4" s="1"/>
  <c r="K707" i="26"/>
  <c r="K41" i="26"/>
  <c r="K321" i="26"/>
  <c r="K380" i="26"/>
  <c r="K313" i="26"/>
  <c r="K691" i="26"/>
  <c r="K661" i="26"/>
  <c r="K504" i="26"/>
  <c r="K216" i="26"/>
  <c r="K464" i="26"/>
  <c r="K635" i="26"/>
  <c r="K123" i="26"/>
  <c r="K809" i="26"/>
  <c r="K776" i="26"/>
  <c r="K775" i="26" s="1"/>
  <c r="K154" i="26"/>
  <c r="K306" i="26"/>
  <c r="H53" i="4" s="1"/>
  <c r="K841" i="26"/>
  <c r="K623" i="26"/>
  <c r="K168" i="26"/>
  <c r="K417" i="26"/>
  <c r="K147" i="26"/>
  <c r="K616" i="26"/>
  <c r="K277" i="26"/>
  <c r="H49" i="4" s="1"/>
  <c r="K90" i="26"/>
  <c r="K233" i="26"/>
  <c r="K724" i="26"/>
  <c r="K494" i="26"/>
  <c r="K597" i="26"/>
  <c r="K829" i="26"/>
  <c r="K510" i="26"/>
  <c r="K204" i="26"/>
  <c r="K515" i="26"/>
  <c r="K563" i="26"/>
  <c r="K254" i="26"/>
  <c r="K14" i="26"/>
  <c r="K575" i="26"/>
  <c r="K25" i="26"/>
  <c r="K137" i="26"/>
  <c r="K703" i="26"/>
  <c r="K317" i="26"/>
  <c r="K326" i="26"/>
  <c r="K325" i="26"/>
  <c r="H62" i="4" s="1"/>
  <c r="K568" i="26"/>
  <c r="K768" i="26"/>
  <c r="K647" i="26"/>
  <c r="K286" i="26"/>
  <c r="K758" i="26"/>
  <c r="K102" i="26"/>
  <c r="K653" i="26"/>
  <c r="K336" i="26"/>
  <c r="K186" i="26"/>
  <c r="K820" i="26"/>
  <c r="K629" i="26"/>
  <c r="K46" i="26"/>
  <c r="K271" i="26"/>
  <c r="K475" i="26"/>
  <c r="K579" i="26"/>
  <c r="K407" i="26"/>
  <c r="K642" i="26"/>
  <c r="K643" i="26"/>
  <c r="K74" i="26"/>
  <c r="K450" i="26"/>
  <c r="L648" i="30"/>
  <c r="L647" i="30" s="1"/>
  <c r="L636" i="30" s="1"/>
  <c r="L501" i="30"/>
  <c r="I813" i="30"/>
  <c r="H812" i="30"/>
  <c r="I730" i="30"/>
  <c r="H729" i="30"/>
  <c r="I729" i="30" s="1"/>
  <c r="H834" i="30"/>
  <c r="I834" i="30" s="1"/>
  <c r="I835" i="30"/>
  <c r="I693" i="30"/>
  <c r="H684" i="30"/>
  <c r="I684" i="30" s="1"/>
  <c r="I509" i="30"/>
  <c r="I508" i="30" s="1"/>
  <c r="H508" i="30"/>
  <c r="H502" i="30" s="1"/>
  <c r="I426" i="30"/>
  <c r="H425" i="30"/>
  <c r="I425" i="30" s="1"/>
  <c r="I410" i="30"/>
  <c r="H409" i="30"/>
  <c r="I321" i="30"/>
  <c r="H320" i="30"/>
  <c r="H126" i="30"/>
  <c r="I126" i="30" s="1"/>
  <c r="I128" i="30"/>
  <c r="H127" i="30"/>
  <c r="I127" i="30" s="1"/>
  <c r="I77" i="30"/>
  <c r="H76" i="30"/>
  <c r="K290" i="30"/>
  <c r="I651" i="30"/>
  <c r="H650" i="30"/>
  <c r="I422" i="30"/>
  <c r="H421" i="30"/>
  <c r="I421" i="30" s="1"/>
  <c r="H873" i="30"/>
  <c r="I874" i="30"/>
  <c r="I726" i="30"/>
  <c r="H725" i="30"/>
  <c r="I725" i="30" s="1"/>
  <c r="I826" i="30"/>
  <c r="G703" i="30"/>
  <c r="I704" i="30"/>
  <c r="I709" i="30"/>
  <c r="H708" i="30"/>
  <c r="H447" i="30"/>
  <c r="M170" i="30"/>
  <c r="M169" i="30"/>
  <c r="M168" i="30" s="1"/>
  <c r="H119" i="30"/>
  <c r="I120" i="30"/>
  <c r="I568" i="30"/>
  <c r="H567" i="30"/>
  <c r="I567" i="30" s="1"/>
  <c r="M256" i="30"/>
  <c r="M255" i="30"/>
  <c r="M254" i="30" s="1"/>
  <c r="M253" i="30" s="1"/>
  <c r="G501" i="30"/>
  <c r="I48" i="30"/>
  <c r="H47" i="30"/>
  <c r="K163" i="30"/>
  <c r="K162" i="30" s="1"/>
  <c r="M66" i="30"/>
  <c r="M65" i="30" s="1"/>
  <c r="M64" i="30" s="1"/>
  <c r="M63" i="30" s="1"/>
  <c r="G618" i="30"/>
  <c r="I618" i="30" s="1"/>
  <c r="I619" i="30"/>
  <c r="I546" i="30"/>
  <c r="I542" i="30" s="1"/>
  <c r="H542" i="30"/>
  <c r="H541" i="30" s="1"/>
  <c r="I541" i="30" s="1"/>
  <c r="K268" i="30"/>
  <c r="K263" i="30" s="1"/>
  <c r="I138" i="30"/>
  <c r="H137" i="30"/>
  <c r="M27" i="30"/>
  <c r="M26" i="30"/>
  <c r="M25" i="30" s="1"/>
  <c r="M24" i="30" s="1"/>
  <c r="H486" i="30"/>
  <c r="I487" i="30"/>
  <c r="I840" i="30"/>
  <c r="G838" i="30"/>
  <c r="I838" i="30" s="1"/>
  <c r="G839" i="30"/>
  <c r="I839" i="30" s="1"/>
  <c r="I538" i="30"/>
  <c r="I534" i="30" s="1"/>
  <c r="H534" i="30"/>
  <c r="J377" i="30"/>
  <c r="J376" i="30" s="1"/>
  <c r="H325" i="30"/>
  <c r="I326" i="30"/>
  <c r="I563" i="30"/>
  <c r="I418" i="30"/>
  <c r="H417" i="30"/>
  <c r="I417" i="30" s="1"/>
  <c r="I556" i="30"/>
  <c r="H555" i="30"/>
  <c r="I555" i="30" s="1"/>
  <c r="I343" i="30"/>
  <c r="G290" i="30"/>
  <c r="G262" i="30" s="1"/>
  <c r="G261" i="30" s="1"/>
  <c r="G222" i="30" s="1"/>
  <c r="G221" i="30" s="1"/>
  <c r="I295" i="30"/>
  <c r="I290" i="30" s="1"/>
  <c r="M178" i="30"/>
  <c r="M177" i="30"/>
  <c r="M176" i="30" s="1"/>
  <c r="I159" i="30"/>
  <c r="H158" i="30"/>
  <c r="I158" i="30" s="1"/>
  <c r="I104" i="30"/>
  <c r="H103" i="30"/>
  <c r="I103" i="30" s="1"/>
  <c r="I301" i="30"/>
  <c r="I300" i="30" s="1"/>
  <c r="H300" i="30"/>
  <c r="I33" i="30"/>
  <c r="K407" i="30"/>
  <c r="K406" i="30" s="1"/>
  <c r="I278" i="30"/>
  <c r="H277" i="30"/>
  <c r="K658" i="30"/>
  <c r="K650" i="30"/>
  <c r="K649" i="30" s="1"/>
  <c r="G622" i="30"/>
  <c r="I623" i="30"/>
  <c r="I622" i="30" s="1"/>
  <c r="G614" i="30"/>
  <c r="I614" i="30" s="1"/>
  <c r="I615" i="30"/>
  <c r="G606" i="30"/>
  <c r="I607" i="30"/>
  <c r="K285" i="30"/>
  <c r="H225" i="30"/>
  <c r="I242" i="30"/>
  <c r="I82" i="30"/>
  <c r="H81" i="30"/>
  <c r="I81" i="30" s="1"/>
  <c r="I585" i="30"/>
  <c r="H584" i="30"/>
  <c r="M356" i="30"/>
  <c r="I336" i="30"/>
  <c r="H332" i="30"/>
  <c r="M182" i="30"/>
  <c r="M174" i="30"/>
  <c r="M173" i="30"/>
  <c r="M172" i="30" s="1"/>
  <c r="M165" i="30"/>
  <c r="M164" i="30" s="1"/>
  <c r="M166" i="30"/>
  <c r="I114" i="30"/>
  <c r="H113" i="30"/>
  <c r="M53" i="30"/>
  <c r="M52" i="30" s="1"/>
  <c r="M51" i="30" s="1"/>
  <c r="M47" i="30" s="1"/>
  <c r="M46" i="30" s="1"/>
  <c r="K52" i="30"/>
  <c r="K51" i="30" s="1"/>
  <c r="K47" i="30" s="1"/>
  <c r="K46" i="30" s="1"/>
  <c r="K31" i="30" s="1"/>
  <c r="I480" i="30"/>
  <c r="I476" i="30" s="1"/>
  <c r="I475" i="30" s="1"/>
  <c r="H476" i="30"/>
  <c r="H475" i="30" s="1"/>
  <c r="H474" i="30" s="1"/>
  <c r="I474" i="30" s="1"/>
  <c r="K54" i="30"/>
  <c r="I64" i="30"/>
  <c r="H63" i="30"/>
  <c r="I63" i="30" s="1"/>
  <c r="J29" i="30"/>
  <c r="J15" i="30" s="1"/>
  <c r="J14" i="30" s="1"/>
  <c r="G824" i="30"/>
  <c r="G823" i="30" s="1"/>
  <c r="M371" i="30"/>
  <c r="M370" i="30" s="1"/>
  <c r="M369" i="30" s="1"/>
  <c r="M368" i="30" s="1"/>
  <c r="M372" i="30"/>
  <c r="I560" i="30"/>
  <c r="H559" i="30"/>
  <c r="I559" i="30" s="1"/>
  <c r="I497" i="30"/>
  <c r="H496" i="30"/>
  <c r="I310" i="30"/>
  <c r="H309" i="30"/>
  <c r="I309" i="30" s="1"/>
  <c r="M697" i="30"/>
  <c r="M698" i="30"/>
  <c r="I659" i="30"/>
  <c r="H658" i="30"/>
  <c r="G55" i="30"/>
  <c r="I56" i="30"/>
  <c r="M126" i="30"/>
  <c r="M127" i="30"/>
  <c r="M119" i="30"/>
  <c r="M118" i="30" s="1"/>
  <c r="I199" i="30"/>
  <c r="H198" i="30"/>
  <c r="I749" i="30"/>
  <c r="H748" i="30"/>
  <c r="I748" i="30" s="1"/>
  <c r="I745" i="30"/>
  <c r="H744" i="30"/>
  <c r="I491" i="30"/>
  <c r="H490" i="30"/>
  <c r="I490" i="30" s="1"/>
  <c r="J500" i="30"/>
  <c r="I531" i="30"/>
  <c r="H530" i="30"/>
  <c r="I431" i="30"/>
  <c r="H430" i="30"/>
  <c r="I385" i="30"/>
  <c r="H384" i="30"/>
  <c r="I273" i="30"/>
  <c r="H263" i="30"/>
  <c r="I263" i="30" s="1"/>
  <c r="I147" i="30"/>
  <c r="H146" i="30"/>
  <c r="I856" i="30"/>
  <c r="H855" i="30"/>
  <c r="I855" i="30" s="1"/>
  <c r="I597" i="30"/>
  <c r="H596" i="30"/>
  <c r="I847" i="30"/>
  <c r="I680" i="30"/>
  <c r="H679" i="30"/>
  <c r="H844" i="30"/>
  <c r="I845" i="30"/>
  <c r="H733" i="30"/>
  <c r="I733" i="30" s="1"/>
  <c r="I734" i="30"/>
  <c r="K874" i="30"/>
  <c r="K873" i="30" s="1"/>
  <c r="K872" i="30" s="1"/>
  <c r="K871" i="30" s="1"/>
  <c r="H763" i="30"/>
  <c r="I764" i="30"/>
  <c r="I722" i="30"/>
  <c r="H721" i="30"/>
  <c r="I628" i="30"/>
  <c r="H627" i="30"/>
  <c r="K584" i="30"/>
  <c r="K583" i="30" s="1"/>
  <c r="K582" i="30" s="1"/>
  <c r="K581" i="30" s="1"/>
  <c r="K371" i="30"/>
  <c r="K370" i="30" s="1"/>
  <c r="K369" i="30" s="1"/>
  <c r="K368" i="30" s="1"/>
  <c r="I551" i="30"/>
  <c r="H513" i="30"/>
  <c r="I513" i="30" s="1"/>
  <c r="I471" i="30"/>
  <c r="H470" i="30"/>
  <c r="M778" i="30"/>
  <c r="M774" i="30" s="1"/>
  <c r="M476" i="30"/>
  <c r="M475" i="30" s="1"/>
  <c r="M474" i="30" s="1"/>
  <c r="I439" i="30"/>
  <c r="H438" i="30"/>
  <c r="I191" i="30"/>
  <c r="H190" i="30"/>
  <c r="M186" i="30"/>
  <c r="M185" i="30"/>
  <c r="M184" i="30" s="1"/>
  <c r="I132" i="30"/>
  <c r="H131" i="30"/>
  <c r="I131" i="30" s="1"/>
  <c r="I100" i="30"/>
  <c r="H99" i="30"/>
  <c r="K697" i="30"/>
  <c r="K698" i="30"/>
  <c r="I640" i="30"/>
  <c r="H639" i="30"/>
  <c r="I162" i="30"/>
  <c r="G610" i="30"/>
  <c r="I610" i="30" s="1"/>
  <c r="I611" i="30"/>
  <c r="M658" i="30"/>
  <c r="M657" i="30" s="1"/>
  <c r="M650" i="30"/>
  <c r="M649" i="30" s="1"/>
  <c r="K483" i="30"/>
  <c r="I70" i="30"/>
  <c r="H69" i="30"/>
  <c r="K23" i="30"/>
  <c r="I22" i="30"/>
  <c r="I21" i="30" s="1"/>
  <c r="I20" i="30" s="1"/>
  <c r="I19" i="30" s="1"/>
  <c r="I414" i="30"/>
  <c r="H413" i="30"/>
  <c r="I413" i="30" s="1"/>
  <c r="I371" i="30"/>
  <c r="H370" i="30"/>
  <c r="I354" i="30"/>
  <c r="H353" i="30"/>
  <c r="I155" i="30"/>
  <c r="H151" i="30"/>
  <c r="I363" i="30"/>
  <c r="H362" i="30"/>
  <c r="I362" i="30" s="1"/>
  <c r="K127" i="30"/>
  <c r="K126" i="30"/>
  <c r="K99" i="30"/>
  <c r="M54" i="30"/>
  <c r="G38" i="30"/>
  <c r="K91" i="30"/>
  <c r="K81" i="30" s="1"/>
  <c r="K75" i="30" s="1"/>
  <c r="K67" i="30" s="1"/>
  <c r="K138" i="30"/>
  <c r="K137" i="30" s="1"/>
  <c r="K112" i="30"/>
  <c r="I59" i="1"/>
  <c r="F43" i="1"/>
  <c r="D44" i="1"/>
  <c r="D43" i="1" s="1"/>
  <c r="F44" i="1"/>
  <c r="H44" i="1"/>
  <c r="H43" i="1" s="1"/>
  <c r="H39" i="1" s="1"/>
  <c r="H38" i="1" s="1"/>
  <c r="C44" i="1"/>
  <c r="C43" i="1" s="1"/>
  <c r="I89" i="1"/>
  <c r="I95" i="1"/>
  <c r="H63" i="1"/>
  <c r="H60" i="1" s="1"/>
  <c r="H90" i="1"/>
  <c r="H40" i="1"/>
  <c r="H35" i="1"/>
  <c r="H32" i="1"/>
  <c r="H29" i="1"/>
  <c r="H27" i="1"/>
  <c r="H24" i="1"/>
  <c r="H20" i="1"/>
  <c r="H16" i="1"/>
  <c r="H12" i="1" s="1"/>
  <c r="H13" i="1"/>
  <c r="M648" i="30" l="1"/>
  <c r="H31" i="4"/>
  <c r="G18" i="4"/>
  <c r="K844" i="30"/>
  <c r="K843" i="30" s="1"/>
  <c r="K501" i="30"/>
  <c r="M584" i="30"/>
  <c r="M583" i="30" s="1"/>
  <c r="M582" i="30" s="1"/>
  <c r="M581" i="30" s="1"/>
  <c r="K550" i="30"/>
  <c r="J740" i="26"/>
  <c r="J739" i="26"/>
  <c r="J738" i="26" s="1"/>
  <c r="K277" i="30"/>
  <c r="K657" i="30"/>
  <c r="G33" i="4"/>
  <c r="J587" i="26"/>
  <c r="M263" i="30"/>
  <c r="M262" i="30" s="1"/>
  <c r="M261" i="30" s="1"/>
  <c r="L63" i="26"/>
  <c r="M525" i="30"/>
  <c r="M524" i="30" s="1"/>
  <c r="M513" i="30" s="1"/>
  <c r="M741" i="30"/>
  <c r="M876" i="30"/>
  <c r="M875" i="30" s="1"/>
  <c r="M874" i="30" s="1"/>
  <c r="M873" i="30" s="1"/>
  <c r="M872" i="30" s="1"/>
  <c r="M871" i="30" s="1"/>
  <c r="L85" i="26"/>
  <c r="M456" i="30"/>
  <c r="M455" i="30" s="1"/>
  <c r="M447" i="30" s="1"/>
  <c r="M446" i="30" s="1"/>
  <c r="M445" i="30" s="1"/>
  <c r="M444" i="30" s="1"/>
  <c r="M443" i="30" s="1"/>
  <c r="M442" i="30" s="1"/>
  <c r="M544" i="30"/>
  <c r="M543" i="30" s="1"/>
  <c r="M542" i="30" s="1"/>
  <c r="M541" i="30" s="1"/>
  <c r="L113" i="26"/>
  <c r="K198" i="30"/>
  <c r="K197" i="30" s="1"/>
  <c r="K188" i="30" s="1"/>
  <c r="M362" i="30"/>
  <c r="K136" i="30"/>
  <c r="K111" i="30" s="1"/>
  <c r="K110" i="30" s="1"/>
  <c r="K109" i="30" s="1"/>
  <c r="K108" i="30" s="1"/>
  <c r="M769" i="30"/>
  <c r="M768" i="30" s="1"/>
  <c r="M767" i="30" s="1"/>
  <c r="M163" i="30"/>
  <c r="M162" i="30" s="1"/>
  <c r="M354" i="30"/>
  <c r="M353" i="30" s="1"/>
  <c r="M348" i="30" s="1"/>
  <c r="M342" i="30" s="1"/>
  <c r="M341" i="30" s="1"/>
  <c r="M232" i="30"/>
  <c r="M231" i="30" s="1"/>
  <c r="M460" i="30"/>
  <c r="M459" i="30" s="1"/>
  <c r="K838" i="30"/>
  <c r="K824" i="30" s="1"/>
  <c r="K823" i="30" s="1"/>
  <c r="K839" i="30"/>
  <c r="M296" i="30"/>
  <c r="M295" i="30" s="1"/>
  <c r="L438" i="26"/>
  <c r="K332" i="30"/>
  <c r="K331" i="30" s="1"/>
  <c r="K330" i="30" s="1"/>
  <c r="K329" i="30" s="1"/>
  <c r="M105" i="30"/>
  <c r="M104" i="30" s="1"/>
  <c r="M103" i="30" s="1"/>
  <c r="M134" i="30"/>
  <c r="M133" i="30"/>
  <c r="M132" i="30" s="1"/>
  <c r="M131" i="30" s="1"/>
  <c r="M112" i="30" s="1"/>
  <c r="M111" i="30" s="1"/>
  <c r="M110" i="30" s="1"/>
  <c r="M109" i="30" s="1"/>
  <c r="M108" i="30" s="1"/>
  <c r="M681" i="30"/>
  <c r="M680" i="30" s="1"/>
  <c r="M679" i="30" s="1"/>
  <c r="M678" i="30" s="1"/>
  <c r="M647" i="30" s="1"/>
  <c r="M636" i="30" s="1"/>
  <c r="M838" i="30"/>
  <c r="M824" i="30" s="1"/>
  <c r="M823" i="30" s="1"/>
  <c r="M839" i="30"/>
  <c r="M298" i="30"/>
  <c r="L440" i="26"/>
  <c r="M355" i="30"/>
  <c r="J522" i="26"/>
  <c r="M608" i="30"/>
  <c r="M607" i="30" s="1"/>
  <c r="M606" i="30" s="1"/>
  <c r="M605" i="30" s="1"/>
  <c r="M595" i="30" s="1"/>
  <c r="M594" i="30" s="1"/>
  <c r="L181" i="26"/>
  <c r="H58" i="4"/>
  <c r="K347" i="26"/>
  <c r="K341" i="26" s="1"/>
  <c r="K627" i="30"/>
  <c r="K626" i="30" s="1"/>
  <c r="K65" i="30"/>
  <c r="K64" i="30" s="1"/>
  <c r="K63" i="30" s="1"/>
  <c r="K30" i="30" s="1"/>
  <c r="K29" i="30" s="1"/>
  <c r="L500" i="30"/>
  <c r="L14" i="30" s="1"/>
  <c r="M534" i="30"/>
  <c r="M136" i="30"/>
  <c r="M292" i="30"/>
  <c r="M291" i="30" s="1"/>
  <c r="M290" i="30" s="1"/>
  <c r="L434" i="26"/>
  <c r="L739" i="26"/>
  <c r="L738" i="26" s="1"/>
  <c r="L740" i="26"/>
  <c r="K605" i="30"/>
  <c r="K595" i="30" s="1"/>
  <c r="K594" i="30" s="1"/>
  <c r="M624" i="30"/>
  <c r="M623" i="30" s="1"/>
  <c r="M622" i="30" s="1"/>
  <c r="L197" i="26"/>
  <c r="L196" i="26" s="1"/>
  <c r="L195" i="26" s="1"/>
  <c r="L194" i="26" s="1"/>
  <c r="M205" i="30"/>
  <c r="M204" i="30" s="1"/>
  <c r="M198" i="30" s="1"/>
  <c r="M197" i="30" s="1"/>
  <c r="M188" i="30" s="1"/>
  <c r="M228" i="30"/>
  <c r="M227" i="30" s="1"/>
  <c r="M226" i="30" s="1"/>
  <c r="M225" i="30" s="1"/>
  <c r="M224" i="30" s="1"/>
  <c r="M223" i="30" s="1"/>
  <c r="M222" i="30" s="1"/>
  <c r="M221" i="30" s="1"/>
  <c r="K567" i="30"/>
  <c r="K549" i="30" s="1"/>
  <c r="I790" i="30"/>
  <c r="H769" i="30"/>
  <c r="I769" i="30" s="1"/>
  <c r="K416" i="26"/>
  <c r="H19" i="4" s="1"/>
  <c r="H17" i="4" s="1"/>
  <c r="K652" i="26"/>
  <c r="H41" i="4" s="1"/>
  <c r="K732" i="26"/>
  <c r="K767" i="26"/>
  <c r="K199" i="26"/>
  <c r="H52" i="4" s="1"/>
  <c r="K591" i="26"/>
  <c r="K249" i="26"/>
  <c r="H35" i="4" s="1"/>
  <c r="K622" i="26"/>
  <c r="K840" i="26"/>
  <c r="K118" i="26"/>
  <c r="H60" i="4" s="1"/>
  <c r="K215" i="26"/>
  <c r="H38" i="4" s="1"/>
  <c r="K503" i="26"/>
  <c r="H54" i="4" s="1"/>
  <c r="K678" i="26"/>
  <c r="H56" i="4" s="1"/>
  <c r="K379" i="26"/>
  <c r="K312" i="26"/>
  <c r="H59" i="4" s="1"/>
  <c r="K774" i="26"/>
  <c r="H42" i="4" s="1"/>
  <c r="K474" i="26"/>
  <c r="K40" i="26"/>
  <c r="K819" i="26"/>
  <c r="K285" i="26"/>
  <c r="K615" i="26"/>
  <c r="K153" i="26"/>
  <c r="K463" i="26"/>
  <c r="K567" i="26"/>
  <c r="K24" i="26"/>
  <c r="K146" i="26"/>
  <c r="K719" i="26"/>
  <c r="K800" i="26"/>
  <c r="K73" i="26"/>
  <c r="H44" i="4" s="1"/>
  <c r="H43" i="4" s="1"/>
  <c r="K270" i="26"/>
  <c r="H36" i="4" s="1"/>
  <c r="K335" i="26"/>
  <c r="H63" i="4" s="1"/>
  <c r="K177" i="26"/>
  <c r="H51" i="4" s="1"/>
  <c r="K562" i="26"/>
  <c r="K509" i="26"/>
  <c r="K493" i="26"/>
  <c r="K232" i="26"/>
  <c r="K634" i="26"/>
  <c r="K628" i="26" s="1"/>
  <c r="M29" i="30"/>
  <c r="I69" i="30"/>
  <c r="H68" i="30"/>
  <c r="I68" i="30" s="1"/>
  <c r="I627" i="30"/>
  <c r="H626" i="30"/>
  <c r="I626" i="30" s="1"/>
  <c r="I744" i="30"/>
  <c r="H743" i="30"/>
  <c r="H657" i="30"/>
  <c r="I657" i="30" s="1"/>
  <c r="I658" i="30"/>
  <c r="K222" i="30"/>
  <c r="K221" i="30" s="1"/>
  <c r="H46" i="30"/>
  <c r="I46" i="30" s="1"/>
  <c r="I47" i="30"/>
  <c r="H649" i="30"/>
  <c r="I650" i="30"/>
  <c r="I320" i="30"/>
  <c r="H843" i="30"/>
  <c r="I843" i="30" s="1"/>
  <c r="I844" i="30"/>
  <c r="I146" i="30"/>
  <c r="H145" i="30"/>
  <c r="I145" i="30" s="1"/>
  <c r="I384" i="30"/>
  <c r="H383" i="30"/>
  <c r="I530" i="30"/>
  <c r="H529" i="30"/>
  <c r="I529" i="30" s="1"/>
  <c r="H197" i="30"/>
  <c r="I197" i="30" s="1"/>
  <c r="I198" i="30"/>
  <c r="I584" i="30"/>
  <c r="H583" i="30"/>
  <c r="G605" i="30"/>
  <c r="I606" i="30"/>
  <c r="I32" i="30"/>
  <c r="I325" i="30"/>
  <c r="H324" i="30"/>
  <c r="I324" i="30" s="1"/>
  <c r="I137" i="30"/>
  <c r="I151" i="30"/>
  <c r="H150" i="30"/>
  <c r="I150" i="30" s="1"/>
  <c r="I370" i="30"/>
  <c r="H369" i="30"/>
  <c r="I17" i="30"/>
  <c r="I16" i="30" s="1"/>
  <c r="I18" i="30"/>
  <c r="I721" i="30"/>
  <c r="I720" i="30" s="1"/>
  <c r="H720" i="30"/>
  <c r="H719" i="30" s="1"/>
  <c r="I679" i="30"/>
  <c r="H678" i="30"/>
  <c r="I225" i="30"/>
  <c r="H224" i="30"/>
  <c r="K648" i="30"/>
  <c r="K647" i="30" s="1"/>
  <c r="K636" i="30" s="1"/>
  <c r="I486" i="30"/>
  <c r="H485" i="30"/>
  <c r="I447" i="30"/>
  <c r="H446" i="30"/>
  <c r="G697" i="30"/>
  <c r="I703" i="30"/>
  <c r="I409" i="30"/>
  <c r="H408" i="30"/>
  <c r="I353" i="30"/>
  <c r="H348" i="30"/>
  <c r="I348" i="30" s="1"/>
  <c r="I470" i="30"/>
  <c r="H469" i="30"/>
  <c r="K442" i="30"/>
  <c r="I708" i="30"/>
  <c r="H707" i="30"/>
  <c r="I707" i="30" s="1"/>
  <c r="G37" i="30"/>
  <c r="I38" i="30"/>
  <c r="H189" i="30"/>
  <c r="I190" i="30"/>
  <c r="I113" i="30"/>
  <c r="I332" i="30"/>
  <c r="H331" i="30"/>
  <c r="I277" i="30"/>
  <c r="I262" i="30" s="1"/>
  <c r="H262" i="30"/>
  <c r="H261" i="30" s="1"/>
  <c r="I261" i="30" s="1"/>
  <c r="I873" i="30"/>
  <c r="H872" i="30"/>
  <c r="K97" i="30"/>
  <c r="K96" i="30" s="1"/>
  <c r="K98" i="30"/>
  <c r="K22" i="30"/>
  <c r="K21" i="30" s="1"/>
  <c r="K20" i="30" s="1"/>
  <c r="K19" i="30" s="1"/>
  <c r="M23" i="30"/>
  <c r="M22" i="30" s="1"/>
  <c r="M21" i="30" s="1"/>
  <c r="M20" i="30" s="1"/>
  <c r="M19" i="30" s="1"/>
  <c r="H638" i="30"/>
  <c r="I639" i="30"/>
  <c r="H97" i="30"/>
  <c r="I99" i="30"/>
  <c r="H98" i="30"/>
  <c r="I98" i="30" s="1"/>
  <c r="I438" i="30"/>
  <c r="H437" i="30"/>
  <c r="H550" i="30"/>
  <c r="H762" i="30"/>
  <c r="I763" i="30"/>
  <c r="I596" i="30"/>
  <c r="H595" i="30"/>
  <c r="H594" i="30" s="1"/>
  <c r="I430" i="30"/>
  <c r="H429" i="30"/>
  <c r="I429" i="30" s="1"/>
  <c r="G54" i="30"/>
  <c r="I54" i="30" s="1"/>
  <c r="I55" i="30"/>
  <c r="I496" i="30"/>
  <c r="H495" i="30"/>
  <c r="K262" i="30"/>
  <c r="K261" i="30" s="1"/>
  <c r="H118" i="30"/>
  <c r="I118" i="30" s="1"/>
  <c r="I119" i="30"/>
  <c r="H825" i="30"/>
  <c r="I76" i="30"/>
  <c r="H75" i="30"/>
  <c r="I502" i="30"/>
  <c r="I812" i="30"/>
  <c r="H811" i="30"/>
  <c r="M508" i="30" l="1"/>
  <c r="M502" i="30" s="1"/>
  <c r="M501" i="30" s="1"/>
  <c r="M500" i="30"/>
  <c r="H30" i="4"/>
  <c r="K276" i="26"/>
  <c r="H50" i="4"/>
  <c r="H48" i="4" s="1"/>
  <c r="M99" i="30"/>
  <c r="H34" i="4"/>
  <c r="H39" i="4"/>
  <c r="K500" i="30"/>
  <c r="K167" i="26"/>
  <c r="K508" i="26"/>
  <c r="K152" i="26"/>
  <c r="K818" i="26"/>
  <c r="H32" i="4" s="1"/>
  <c r="K210" i="26"/>
  <c r="K839" i="26"/>
  <c r="K248" i="26"/>
  <c r="K492" i="26"/>
  <c r="K72" i="26"/>
  <c r="K799" i="26"/>
  <c r="K614" i="26"/>
  <c r="K415" i="26"/>
  <c r="K117" i="26"/>
  <c r="K198" i="26"/>
  <c r="K627" i="26"/>
  <c r="K378" i="26"/>
  <c r="K547" i="26"/>
  <c r="K473" i="26"/>
  <c r="K583" i="26"/>
  <c r="K766" i="26"/>
  <c r="I495" i="30"/>
  <c r="H494" i="30"/>
  <c r="I494" i="30" s="1"/>
  <c r="K17" i="30"/>
  <c r="K16" i="30" s="1"/>
  <c r="K15" i="30" s="1"/>
  <c r="K14" i="30" s="1"/>
  <c r="K18" i="30"/>
  <c r="I743" i="30"/>
  <c r="H742" i="30"/>
  <c r="I811" i="30"/>
  <c r="I810" i="30" s="1"/>
  <c r="I768" i="30" s="1"/>
  <c r="H810" i="30"/>
  <c r="H768" i="30" s="1"/>
  <c r="H767" i="30" s="1"/>
  <c r="I767" i="30" s="1"/>
  <c r="I638" i="30"/>
  <c r="H637" i="30"/>
  <c r="I697" i="30"/>
  <c r="G647" i="30"/>
  <c r="G636" i="30" s="1"/>
  <c r="I485" i="30"/>
  <c r="H484" i="30"/>
  <c r="I719" i="30"/>
  <c r="I713" i="30" s="1"/>
  <c r="H713" i="30"/>
  <c r="H378" i="30"/>
  <c r="I383" i="30"/>
  <c r="I378" i="30" s="1"/>
  <c r="H342" i="30"/>
  <c r="I550" i="30"/>
  <c r="I549" i="30" s="1"/>
  <c r="H549" i="30"/>
  <c r="H501" i="30" s="1"/>
  <c r="G31" i="30"/>
  <c r="G30" i="30" s="1"/>
  <c r="G29" i="30" s="1"/>
  <c r="G15" i="30" s="1"/>
  <c r="I37" i="30"/>
  <c r="I469" i="30"/>
  <c r="H468" i="30"/>
  <c r="I468" i="30" s="1"/>
  <c r="I408" i="30"/>
  <c r="H407" i="30"/>
  <c r="I446" i="30"/>
  <c r="H445" i="30"/>
  <c r="I369" i="30"/>
  <c r="H368" i="30"/>
  <c r="I368" i="30" s="1"/>
  <c r="H136" i="30"/>
  <c r="I136" i="30" s="1"/>
  <c r="H31" i="30"/>
  <c r="H582" i="30"/>
  <c r="I583" i="30"/>
  <c r="I649" i="30"/>
  <c r="H648" i="30"/>
  <c r="I648" i="30" s="1"/>
  <c r="H188" i="30"/>
  <c r="I188" i="30" s="1"/>
  <c r="I189" i="30"/>
  <c r="H319" i="30"/>
  <c r="I319" i="30" s="1"/>
  <c r="H67" i="30"/>
  <c r="I67" i="30" s="1"/>
  <c r="I75" i="30"/>
  <c r="I762" i="30"/>
  <c r="H761" i="30"/>
  <c r="H112" i="30"/>
  <c r="I224" i="30"/>
  <c r="H223" i="30"/>
  <c r="G595" i="30"/>
  <c r="G594" i="30" s="1"/>
  <c r="I594" i="30" s="1"/>
  <c r="I605" i="30"/>
  <c r="I595" i="30" s="1"/>
  <c r="I825" i="30"/>
  <c r="H824" i="30"/>
  <c r="I437" i="30"/>
  <c r="H436" i="30"/>
  <c r="I97" i="30"/>
  <c r="H96" i="30"/>
  <c r="I96" i="30" s="1"/>
  <c r="M17" i="30"/>
  <c r="M16" i="30" s="1"/>
  <c r="M18" i="30"/>
  <c r="I872" i="30"/>
  <c r="H871" i="30"/>
  <c r="I871" i="30" s="1"/>
  <c r="H330" i="30"/>
  <c r="I331" i="30"/>
  <c r="I678" i="30"/>
  <c r="H647" i="30" l="1"/>
  <c r="H636" i="30" s="1"/>
  <c r="H26" i="4"/>
  <c r="M98" i="30"/>
  <c r="M97" i="30"/>
  <c r="M96" i="30" s="1"/>
  <c r="M15" i="30" s="1"/>
  <c r="M14" i="30" s="1"/>
  <c r="K377" i="26"/>
  <c r="K798" i="26"/>
  <c r="H55" i="4" s="1"/>
  <c r="K209" i="26"/>
  <c r="K621" i="26"/>
  <c r="K613" i="26"/>
  <c r="K151" i="26"/>
  <c r="K71" i="26"/>
  <c r="K765" i="26"/>
  <c r="K546" i="26"/>
  <c r="K166" i="26"/>
  <c r="K491" i="26"/>
  <c r="K828" i="26"/>
  <c r="K247" i="26"/>
  <c r="I436" i="30"/>
  <c r="H435" i="30"/>
  <c r="I435" i="30" s="1"/>
  <c r="I223" i="30"/>
  <c r="H222" i="30"/>
  <c r="I330" i="30"/>
  <c r="H329" i="30"/>
  <c r="I329" i="30" s="1"/>
  <c r="I112" i="30"/>
  <c r="H111" i="30"/>
  <c r="I31" i="30"/>
  <c r="H30" i="30"/>
  <c r="I445" i="30"/>
  <c r="H444" i="30"/>
  <c r="I501" i="30"/>
  <c r="I484" i="30"/>
  <c r="H483" i="30"/>
  <c r="I483" i="30" s="1"/>
  <c r="I637" i="30"/>
  <c r="I742" i="30"/>
  <c r="H741" i="30"/>
  <c r="I741" i="30" s="1"/>
  <c r="I407" i="30"/>
  <c r="H406" i="30"/>
  <c r="I406" i="30" s="1"/>
  <c r="I582" i="30"/>
  <c r="H581" i="30"/>
  <c r="I581" i="30" s="1"/>
  <c r="I342" i="30"/>
  <c r="H341" i="30"/>
  <c r="I341" i="30" s="1"/>
  <c r="G500" i="30"/>
  <c r="G14" i="30" s="1"/>
  <c r="I824" i="30"/>
  <c r="H823" i="30"/>
  <c r="I823" i="30" s="1"/>
  <c r="I761" i="30"/>
  <c r="H760" i="30"/>
  <c r="H377" i="30"/>
  <c r="H16" i="4" l="1"/>
  <c r="I647" i="30"/>
  <c r="I636" i="30" s="1"/>
  <c r="K545" i="26"/>
  <c r="K13" i="26"/>
  <c r="K612" i="26"/>
  <c r="K208" i="26"/>
  <c r="K620" i="26"/>
  <c r="K376" i="26"/>
  <c r="I444" i="30"/>
  <c r="H443" i="30"/>
  <c r="I111" i="30"/>
  <c r="H110" i="30"/>
  <c r="H376" i="30"/>
  <c r="I376" i="30" s="1"/>
  <c r="I377" i="30"/>
  <c r="I30" i="30"/>
  <c r="H29" i="30"/>
  <c r="I222" i="30"/>
  <c r="H221" i="30"/>
  <c r="I221" i="30" s="1"/>
  <c r="H759" i="30"/>
  <c r="I759" i="30" s="1"/>
  <c r="I760" i="30"/>
  <c r="K12" i="26" l="1"/>
  <c r="I29" i="30"/>
  <c r="I15" i="30" s="1"/>
  <c r="H15" i="30"/>
  <c r="I110" i="30"/>
  <c r="H109" i="30"/>
  <c r="I443" i="30"/>
  <c r="H442" i="30"/>
  <c r="I442" i="30" s="1"/>
  <c r="H500" i="30"/>
  <c r="I500" i="30" s="1"/>
  <c r="I109" i="30" l="1"/>
  <c r="H108" i="30"/>
  <c r="I108" i="30" s="1"/>
  <c r="I14" i="30"/>
  <c r="H14" i="30" l="1"/>
  <c r="G755" i="26" l="1"/>
  <c r="G754" i="26" s="1"/>
  <c r="I756" i="26"/>
  <c r="F756" i="26"/>
  <c r="L757" i="26"/>
  <c r="C63" i="1"/>
  <c r="C60" i="1" s="1"/>
  <c r="G86" i="1"/>
  <c r="I86" i="1" s="1"/>
  <c r="G756" i="26" l="1"/>
  <c r="H756" i="26" s="1"/>
  <c r="F755" i="26"/>
  <c r="F754" i="26" s="1"/>
  <c r="I755" i="26"/>
  <c r="I754" i="26" s="1"/>
  <c r="J756" i="26"/>
  <c r="L756" i="26" s="1"/>
  <c r="J755" i="26"/>
  <c r="I112" i="26"/>
  <c r="I111" i="26" s="1"/>
  <c r="G112" i="26"/>
  <c r="F112" i="26"/>
  <c r="F111" i="26" s="1"/>
  <c r="J754" i="26" l="1"/>
  <c r="L754" i="26" s="1"/>
  <c r="L755" i="26"/>
  <c r="J112" i="26"/>
  <c r="H755" i="26"/>
  <c r="H754" i="26" s="1"/>
  <c r="H112" i="26"/>
  <c r="G111" i="26"/>
  <c r="H111" i="26" s="1"/>
  <c r="J111" i="26" l="1"/>
  <c r="L111" i="26" s="1"/>
  <c r="L112" i="26"/>
  <c r="F15" i="29"/>
  <c r="F16" i="29"/>
  <c r="F17" i="29"/>
  <c r="F18" i="29"/>
  <c r="F19" i="29"/>
  <c r="F14" i="29"/>
  <c r="E20" i="29"/>
  <c r="D20" i="29"/>
  <c r="F20" i="29" l="1"/>
  <c r="G88" i="1" l="1"/>
  <c r="I88" i="1" s="1"/>
  <c r="D90" i="1"/>
  <c r="F90" i="1"/>
  <c r="C90" i="1"/>
  <c r="I439" i="26"/>
  <c r="G439" i="26"/>
  <c r="F439" i="26"/>
  <c r="I437" i="26"/>
  <c r="G437" i="26"/>
  <c r="F437" i="26"/>
  <c r="I433" i="26"/>
  <c r="G433" i="26"/>
  <c r="G432" i="26" s="1"/>
  <c r="F433" i="26"/>
  <c r="F432" i="26" s="1"/>
  <c r="G730" i="26"/>
  <c r="I730" i="26"/>
  <c r="I729" i="26" s="1"/>
  <c r="I728" i="26" s="1"/>
  <c r="F730" i="26"/>
  <c r="F729" i="26" s="1"/>
  <c r="F728" i="26" s="1"/>
  <c r="G743" i="26"/>
  <c r="I743" i="26"/>
  <c r="I742" i="26" s="1"/>
  <c r="F744" i="26"/>
  <c r="G436" i="26" l="1"/>
  <c r="G431" i="26" s="1"/>
  <c r="I436" i="26"/>
  <c r="F436" i="26"/>
  <c r="F431" i="26" s="1"/>
  <c r="J730" i="26"/>
  <c r="L731" i="26"/>
  <c r="J437" i="26"/>
  <c r="J439" i="26"/>
  <c r="L439" i="26" s="1"/>
  <c r="H437" i="26"/>
  <c r="I432" i="26"/>
  <c r="J433" i="26"/>
  <c r="H439" i="26"/>
  <c r="H432" i="26"/>
  <c r="H433" i="26"/>
  <c r="H730" i="26"/>
  <c r="F743" i="26"/>
  <c r="F742" i="26" s="1"/>
  <c r="G729" i="26"/>
  <c r="G744" i="26"/>
  <c r="H744" i="26" s="1"/>
  <c r="I744" i="26"/>
  <c r="G742" i="26"/>
  <c r="I431" i="26" l="1"/>
  <c r="H436" i="26"/>
  <c r="H431" i="26" s="1"/>
  <c r="J436" i="26"/>
  <c r="L436" i="26" s="1"/>
  <c r="L437" i="26"/>
  <c r="J432" i="26"/>
  <c r="L433" i="26"/>
  <c r="J729" i="26"/>
  <c r="L730" i="26"/>
  <c r="H743" i="26"/>
  <c r="H742" i="26" s="1"/>
  <c r="H729" i="26"/>
  <c r="H728" i="26" s="1"/>
  <c r="G728" i="26"/>
  <c r="J431" i="26" l="1"/>
  <c r="L431" i="26" s="1"/>
  <c r="L432" i="26"/>
  <c r="J728" i="26"/>
  <c r="L728" i="26" s="1"/>
  <c r="L729" i="26"/>
  <c r="G104" i="26" l="1"/>
  <c r="I104" i="26"/>
  <c r="I103" i="26" s="1"/>
  <c r="F104" i="26"/>
  <c r="F103" i="26" s="1"/>
  <c r="H104" i="26" l="1"/>
  <c r="G103" i="26"/>
  <c r="H103" i="26" s="1"/>
  <c r="J104" i="26" l="1"/>
  <c r="L105" i="26"/>
  <c r="J744" i="26"/>
  <c r="L744" i="26" s="1"/>
  <c r="L745" i="26"/>
  <c r="J743" i="26"/>
  <c r="G55" i="1"/>
  <c r="I55" i="1" s="1"/>
  <c r="F63" i="1"/>
  <c r="F60" i="1" s="1"/>
  <c r="F40" i="1"/>
  <c r="F35" i="1"/>
  <c r="F32" i="1"/>
  <c r="F29" i="1"/>
  <c r="F27" i="1"/>
  <c r="F24" i="1"/>
  <c r="F20" i="1"/>
  <c r="F16" i="1"/>
  <c r="F13" i="1"/>
  <c r="G213" i="26"/>
  <c r="F213" i="26"/>
  <c r="G374" i="26"/>
  <c r="G373" i="26" s="1"/>
  <c r="G372" i="26" s="1"/>
  <c r="F374" i="26"/>
  <c r="F373" i="26" s="1"/>
  <c r="F372" i="26" s="1"/>
  <c r="I31" i="26"/>
  <c r="I30" i="26" s="1"/>
  <c r="I38" i="26"/>
  <c r="I37" i="26" s="1"/>
  <c r="I52" i="26"/>
  <c r="I51" i="26" s="1"/>
  <c r="I59" i="26"/>
  <c r="I58" i="26" s="1"/>
  <c r="I69" i="26"/>
  <c r="I68" i="26" s="1"/>
  <c r="I67" i="26" s="1"/>
  <c r="I66" i="26" s="1"/>
  <c r="I80" i="26"/>
  <c r="I79" i="26" s="1"/>
  <c r="I96" i="26"/>
  <c r="I95" i="26" s="1"/>
  <c r="I107" i="26"/>
  <c r="I106" i="26" s="1"/>
  <c r="I102" i="26" s="1"/>
  <c r="I115" i="26"/>
  <c r="I114" i="26" s="1"/>
  <c r="I121" i="26"/>
  <c r="I120" i="26" s="1"/>
  <c r="I119" i="26" s="1"/>
  <c r="I125" i="26"/>
  <c r="I124" i="26" s="1"/>
  <c r="I123" i="26" s="1"/>
  <c r="I129" i="26"/>
  <c r="I128" i="26" s="1"/>
  <c r="I127" i="26" s="1"/>
  <c r="I133" i="26"/>
  <c r="I132" i="26" s="1"/>
  <c r="I135" i="26"/>
  <c r="I144" i="26"/>
  <c r="I143" i="26" s="1"/>
  <c r="I149" i="26"/>
  <c r="I148" i="26" s="1"/>
  <c r="I147" i="26" s="1"/>
  <c r="I146" i="26" s="1"/>
  <c r="I164" i="26"/>
  <c r="I180" i="26"/>
  <c r="I179" i="26" s="1"/>
  <c r="I178" i="26" s="1"/>
  <c r="I184" i="26"/>
  <c r="I183" i="26" s="1"/>
  <c r="I182" i="26" s="1"/>
  <c r="I188" i="26"/>
  <c r="I187" i="26" s="1"/>
  <c r="I186" i="26" s="1"/>
  <c r="I192" i="26"/>
  <c r="I191" i="26" s="1"/>
  <c r="I190" i="26" s="1"/>
  <c r="I202" i="26"/>
  <c r="I201" i="26" s="1"/>
  <c r="I200" i="26" s="1"/>
  <c r="I206" i="26"/>
  <c r="I205" i="26" s="1"/>
  <c r="I204" i="26" s="1"/>
  <c r="I222" i="26"/>
  <c r="I221" i="26" s="1"/>
  <c r="I235" i="26"/>
  <c r="I234" i="26" s="1"/>
  <c r="I233" i="26" s="1"/>
  <c r="I232" i="26" s="1"/>
  <c r="I241" i="26"/>
  <c r="I240" i="26" s="1"/>
  <c r="I239" i="26" s="1"/>
  <c r="I245" i="26"/>
  <c r="I244" i="26" s="1"/>
  <c r="I243" i="26" s="1"/>
  <c r="I252" i="26"/>
  <c r="I251" i="26" s="1"/>
  <c r="I250" i="26" s="1"/>
  <c r="I256" i="26"/>
  <c r="I255" i="26" s="1"/>
  <c r="I254" i="26" s="1"/>
  <c r="I260" i="26"/>
  <c r="I259" i="26" s="1"/>
  <c r="I258" i="26" s="1"/>
  <c r="I264" i="26"/>
  <c r="I263" i="26" s="1"/>
  <c r="I262" i="26" s="1"/>
  <c r="I268" i="26"/>
  <c r="I267" i="26" s="1"/>
  <c r="I266" i="26" s="1"/>
  <c r="I280" i="26"/>
  <c r="I279" i="26" s="1"/>
  <c r="I283" i="26"/>
  <c r="I282" i="26" s="1"/>
  <c r="I288" i="26"/>
  <c r="I287" i="26" s="1"/>
  <c r="I296" i="26"/>
  <c r="I295" i="26" s="1"/>
  <c r="I294" i="26" s="1"/>
  <c r="I300" i="26"/>
  <c r="I299" i="26" s="1"/>
  <c r="I298" i="26" s="1"/>
  <c r="I304" i="26"/>
  <c r="I303" i="26" s="1"/>
  <c r="I302" i="26" s="1"/>
  <c r="I315" i="26"/>
  <c r="I314" i="26" s="1"/>
  <c r="I313" i="26" s="1"/>
  <c r="I319" i="26"/>
  <c r="I318" i="26" s="1"/>
  <c r="I317" i="26" s="1"/>
  <c r="I323" i="26"/>
  <c r="I322" i="26" s="1"/>
  <c r="I321" i="26" s="1"/>
  <c r="I329" i="26"/>
  <c r="I328" i="26" s="1"/>
  <c r="I327" i="26" s="1"/>
  <c r="I326" i="26" s="1"/>
  <c r="I333" i="26"/>
  <c r="I332" i="26" s="1"/>
  <c r="I331" i="26" s="1"/>
  <c r="I350" i="26"/>
  <c r="I349" i="26" s="1"/>
  <c r="I348" i="26" s="1"/>
  <c r="I358" i="26"/>
  <c r="I357" i="26" s="1"/>
  <c r="I356" i="26" s="1"/>
  <c r="I362" i="26"/>
  <c r="I361" i="26" s="1"/>
  <c r="I360" i="26" s="1"/>
  <c r="I366" i="26"/>
  <c r="I365" i="26" s="1"/>
  <c r="I364" i="26" s="1"/>
  <c r="I370" i="26"/>
  <c r="I369" i="26" s="1"/>
  <c r="I368" i="26" s="1"/>
  <c r="I402" i="26"/>
  <c r="I401" i="26" s="1"/>
  <c r="I405" i="26"/>
  <c r="I404" i="26" s="1"/>
  <c r="I409" i="26"/>
  <c r="I413" i="26"/>
  <c r="I412" i="26" s="1"/>
  <c r="I423" i="26"/>
  <c r="I425" i="26"/>
  <c r="I456" i="26"/>
  <c r="I455" i="26" s="1"/>
  <c r="I459" i="26"/>
  <c r="I461" i="26"/>
  <c r="I466" i="26"/>
  <c r="I465" i="26" s="1"/>
  <c r="I469" i="26"/>
  <c r="I471" i="26"/>
  <c r="I478" i="26"/>
  <c r="I477" i="26" s="1"/>
  <c r="I476" i="26" s="1"/>
  <c r="I475" i="26" s="1"/>
  <c r="I482" i="26"/>
  <c r="I481" i="26" s="1"/>
  <c r="I480" i="26" s="1"/>
  <c r="I489" i="26"/>
  <c r="I488" i="26" s="1"/>
  <c r="I487" i="26" s="1"/>
  <c r="I486" i="26" s="1"/>
  <c r="I485" i="26" s="1"/>
  <c r="I496" i="26"/>
  <c r="I495" i="26" s="1"/>
  <c r="I506" i="26"/>
  <c r="I505" i="26" s="1"/>
  <c r="I504" i="26" s="1"/>
  <c r="I503" i="26" s="1"/>
  <c r="F54" i="4" s="1"/>
  <c r="I531" i="26"/>
  <c r="I530" i="26" s="1"/>
  <c r="I533" i="26"/>
  <c r="I551" i="26"/>
  <c r="I550" i="26" s="1"/>
  <c r="I549" i="26" s="1"/>
  <c r="I548" i="26" s="1"/>
  <c r="I560" i="26"/>
  <c r="I559" i="26" s="1"/>
  <c r="I565" i="26"/>
  <c r="I564" i="26" s="1"/>
  <c r="I563" i="26" s="1"/>
  <c r="I570" i="26"/>
  <c r="I569" i="26" s="1"/>
  <c r="I573" i="26"/>
  <c r="I572" i="26" s="1"/>
  <c r="I577" i="26"/>
  <c r="I576" i="26" s="1"/>
  <c r="I575" i="26" s="1"/>
  <c r="I581" i="26"/>
  <c r="I580" i="26" s="1"/>
  <c r="I579" i="26" s="1"/>
  <c r="I586" i="26"/>
  <c r="I589" i="26"/>
  <c r="I603" i="26"/>
  <c r="I618" i="26"/>
  <c r="I617" i="26" s="1"/>
  <c r="I616" i="26" s="1"/>
  <c r="I615" i="26" s="1"/>
  <c r="I614" i="26" s="1"/>
  <c r="I613" i="26" s="1"/>
  <c r="I612" i="26" s="1"/>
  <c r="I625" i="26"/>
  <c r="I624" i="26" s="1"/>
  <c r="I623" i="26" s="1"/>
  <c r="I622" i="26" s="1"/>
  <c r="I637" i="26"/>
  <c r="I636" i="26" s="1"/>
  <c r="I640" i="26"/>
  <c r="I639" i="26" s="1"/>
  <c r="I645" i="26"/>
  <c r="I644" i="26" s="1"/>
  <c r="I642" i="26" s="1"/>
  <c r="I650" i="26"/>
  <c r="I656" i="26"/>
  <c r="I655" i="26" s="1"/>
  <c r="I659" i="26"/>
  <c r="I658" i="26" s="1"/>
  <c r="I664" i="26"/>
  <c r="I663" i="26" s="1"/>
  <c r="I662" i="26" s="1"/>
  <c r="I661" i="26" s="1"/>
  <c r="I669" i="26"/>
  <c r="I668" i="26" s="1"/>
  <c r="I672" i="26"/>
  <c r="I671" i="26" s="1"/>
  <c r="I676" i="26"/>
  <c r="I675" i="26" s="1"/>
  <c r="I674" i="26" s="1"/>
  <c r="I681" i="26"/>
  <c r="I680" i="26" s="1"/>
  <c r="I679" i="26" s="1"/>
  <c r="I685" i="26"/>
  <c r="I684" i="26" s="1"/>
  <c r="I688" i="26"/>
  <c r="I693" i="26"/>
  <c r="I692" i="26" s="1"/>
  <c r="I691" i="26" s="1"/>
  <c r="I697" i="26"/>
  <c r="I696" i="26" s="1"/>
  <c r="I695" i="26" s="1"/>
  <c r="I701" i="26"/>
  <c r="I700" i="26" s="1"/>
  <c r="I699" i="26" s="1"/>
  <c r="I705" i="26"/>
  <c r="I704" i="26" s="1"/>
  <c r="I703" i="26" s="1"/>
  <c r="I713" i="26"/>
  <c r="I712" i="26" s="1"/>
  <c r="I711" i="26" s="1"/>
  <c r="I717" i="26"/>
  <c r="I716" i="26" s="1"/>
  <c r="I715" i="26" s="1"/>
  <c r="I722" i="26"/>
  <c r="I721" i="26" s="1"/>
  <c r="I720" i="26" s="1"/>
  <c r="I726" i="26"/>
  <c r="I725" i="26" s="1"/>
  <c r="I724" i="26" s="1"/>
  <c r="I736" i="26"/>
  <c r="I747" i="26"/>
  <c r="I746" i="26" s="1"/>
  <c r="I751" i="26"/>
  <c r="I750" i="26" s="1"/>
  <c r="I763" i="26"/>
  <c r="I762" i="26" s="1"/>
  <c r="I793" i="26"/>
  <c r="I792" i="26" s="1"/>
  <c r="I796" i="26"/>
  <c r="I795" i="26" s="1"/>
  <c r="I803" i="26"/>
  <c r="I802" i="26" s="1"/>
  <c r="I801" i="26" s="1"/>
  <c r="I807" i="26"/>
  <c r="I806" i="26" s="1"/>
  <c r="I805" i="26" s="1"/>
  <c r="I811" i="26"/>
  <c r="I810" i="26" s="1"/>
  <c r="I809" i="26" s="1"/>
  <c r="I816" i="26"/>
  <c r="I815" i="26" s="1"/>
  <c r="I822" i="26"/>
  <c r="I821" i="26" s="1"/>
  <c r="I833" i="26"/>
  <c r="I832" i="26" s="1"/>
  <c r="I831" i="26" s="1"/>
  <c r="I830" i="26" s="1"/>
  <c r="I829" i="26" s="1"/>
  <c r="I837" i="26"/>
  <c r="I836" i="26" s="1"/>
  <c r="I835" i="26" s="1"/>
  <c r="I843" i="26"/>
  <c r="I842" i="26" s="1"/>
  <c r="I841" i="26" s="1"/>
  <c r="I840" i="26" s="1"/>
  <c r="I839" i="26" s="1"/>
  <c r="I390" i="26"/>
  <c r="I389" i="26" s="1"/>
  <c r="F31" i="4" l="1"/>
  <c r="J245" i="26"/>
  <c r="L246" i="26"/>
  <c r="J742" i="26"/>
  <c r="L742" i="26" s="1"/>
  <c r="L743" i="26"/>
  <c r="J103" i="26"/>
  <c r="L103" i="26" s="1"/>
  <c r="L104" i="26"/>
  <c r="I632" i="26"/>
  <c r="I631" i="26" s="1"/>
  <c r="I630" i="26" s="1"/>
  <c r="I629" i="26" s="1"/>
  <c r="I110" i="26"/>
  <c r="I109" i="26" s="1"/>
  <c r="I654" i="26"/>
  <c r="I653" i="26" s="1"/>
  <c r="I468" i="26"/>
  <c r="I464" i="26" s="1"/>
  <c r="I463" i="26" s="1"/>
  <c r="F46" i="4"/>
  <c r="I87" i="26"/>
  <c r="I86" i="26" s="1"/>
  <c r="F212" i="26"/>
  <c r="F211" i="26" s="1"/>
  <c r="F39" i="1"/>
  <c r="F38" i="1" s="1"/>
  <c r="F12" i="1"/>
  <c r="G212" i="26"/>
  <c r="G211" i="26" s="1"/>
  <c r="I635" i="26"/>
  <c r="I634" i="26" s="1"/>
  <c r="I568" i="26"/>
  <c r="I567" i="26" s="1"/>
  <c r="I410" i="26"/>
  <c r="I312" i="26"/>
  <c r="F59" i="4" s="1"/>
  <c r="I649" i="26"/>
  <c r="I648" i="26" s="1"/>
  <c r="I647" i="26" s="1"/>
  <c r="I386" i="26"/>
  <c r="I385" i="26" s="1"/>
  <c r="I62" i="26"/>
  <c r="I61" i="26" s="1"/>
  <c r="I34" i="26"/>
  <c r="I33" i="26" s="1"/>
  <c r="I788" i="26"/>
  <c r="I785" i="26" s="1"/>
  <c r="I782" i="26"/>
  <c r="I781" i="26" s="1"/>
  <c r="I771" i="26"/>
  <c r="I770" i="26" s="1"/>
  <c r="I769" i="26" s="1"/>
  <c r="I768" i="26" s="1"/>
  <c r="I767" i="26" s="1"/>
  <c r="I766" i="26" s="1"/>
  <c r="I537" i="26"/>
  <c r="I536" i="26" s="1"/>
  <c r="I483" i="26"/>
  <c r="I419" i="26"/>
  <c r="I418" i="26" s="1"/>
  <c r="I338" i="26"/>
  <c r="I337" i="26" s="1"/>
  <c r="I336" i="26" s="1"/>
  <c r="I335" i="26" s="1"/>
  <c r="F63" i="4" s="1"/>
  <c r="I131" i="26"/>
  <c r="I118" i="26"/>
  <c r="F60" i="4" s="1"/>
  <c r="I218" i="26"/>
  <c r="I217" i="26" s="1"/>
  <c r="I291" i="26"/>
  <c r="I290" i="26" s="1"/>
  <c r="I286" i="26" s="1"/>
  <c r="I285" i="26" s="1"/>
  <c r="F50" i="4" s="1"/>
  <c r="I602" i="26"/>
  <c r="I562" i="26"/>
  <c r="I556" i="26"/>
  <c r="I555" i="26" s="1"/>
  <c r="I554" i="26" s="1"/>
  <c r="I553" i="26" s="1"/>
  <c r="F28" i="4" s="1"/>
  <c r="I229" i="26"/>
  <c r="I228" i="26" s="1"/>
  <c r="I156" i="26"/>
  <c r="I155" i="26" s="1"/>
  <c r="I48" i="26"/>
  <c r="I47" i="26" s="1"/>
  <c r="I27" i="26"/>
  <c r="I26" i="26" s="1"/>
  <c r="I474" i="26"/>
  <c r="I473" i="26" s="1"/>
  <c r="I393" i="26"/>
  <c r="I392" i="26" s="1"/>
  <c r="I382" i="26"/>
  <c r="I381" i="26" s="1"/>
  <c r="I748" i="26"/>
  <c r="I752" i="26"/>
  <c r="I800" i="26"/>
  <c r="I791" i="26"/>
  <c r="I452" i="26"/>
  <c r="I451" i="26" s="1"/>
  <c r="I542" i="26"/>
  <c r="I541" i="26" s="1"/>
  <c r="I521" i="26"/>
  <c r="I520" i="26" s="1"/>
  <c r="I398" i="26"/>
  <c r="I397" i="26" s="1"/>
  <c r="I396" i="26" s="1"/>
  <c r="I273" i="26"/>
  <c r="I272" i="26" s="1"/>
  <c r="I271" i="26" s="1"/>
  <c r="I270" i="26" s="1"/>
  <c r="F36" i="4" s="1"/>
  <c r="I92" i="26"/>
  <c r="I91" i="26" s="1"/>
  <c r="I43" i="26"/>
  <c r="I42" i="26" s="1"/>
  <c r="I41" i="26" s="1"/>
  <c r="I687" i="26"/>
  <c r="I683" i="26" s="1"/>
  <c r="I458" i="26"/>
  <c r="I325" i="26"/>
  <c r="F62" i="4" s="1"/>
  <c r="I825" i="26"/>
  <c r="I824" i="26" s="1"/>
  <c r="I820" i="26" s="1"/>
  <c r="I819" i="26" s="1"/>
  <c r="I818" i="26" s="1"/>
  <c r="F32" i="4" s="1"/>
  <c r="I778" i="26"/>
  <c r="I777" i="26" s="1"/>
  <c r="I776" i="26" s="1"/>
  <c r="I608" i="26"/>
  <c r="I607" i="26" s="1"/>
  <c r="I599" i="26"/>
  <c r="I598" i="26" s="1"/>
  <c r="I594" i="26"/>
  <c r="I593" i="26" s="1"/>
  <c r="I592" i="26" s="1"/>
  <c r="I585" i="26"/>
  <c r="I584" i="26" s="1"/>
  <c r="I517" i="26"/>
  <c r="I516" i="26" s="1"/>
  <c r="I512" i="26"/>
  <c r="I511" i="26" s="1"/>
  <c r="I510" i="26" s="1"/>
  <c r="I428" i="26"/>
  <c r="I427" i="26" s="1"/>
  <c r="I422" i="26"/>
  <c r="I238" i="26"/>
  <c r="I237" i="26" s="1"/>
  <c r="I174" i="26"/>
  <c r="I173" i="26" s="1"/>
  <c r="I170" i="26"/>
  <c r="I169" i="26" s="1"/>
  <c r="I76" i="26"/>
  <c r="I75" i="26" s="1"/>
  <c r="I55" i="26"/>
  <c r="I54" i="26" s="1"/>
  <c r="I18" i="26"/>
  <c r="I17" i="26" s="1"/>
  <c r="I16" i="26" s="1"/>
  <c r="I14" i="26" s="1"/>
  <c r="I828" i="26"/>
  <c r="I719" i="26"/>
  <c r="I667" i="26"/>
  <c r="I666" i="26" s="1"/>
  <c r="I813" i="26"/>
  <c r="I814" i="26"/>
  <c r="I761" i="26"/>
  <c r="I760" i="26"/>
  <c r="I759" i="26" s="1"/>
  <c r="I758" i="26" s="1"/>
  <c r="I529" i="26"/>
  <c r="I408" i="26"/>
  <c r="I407" i="26" s="1"/>
  <c r="I643" i="26"/>
  <c r="I309" i="26"/>
  <c r="I308" i="26" s="1"/>
  <c r="I307" i="26" s="1"/>
  <c r="I306" i="26" s="1"/>
  <c r="F53" i="4" s="1"/>
  <c r="I735" i="26"/>
  <c r="I734" i="26" s="1"/>
  <c r="I733" i="26" s="1"/>
  <c r="I525" i="26"/>
  <c r="I524" i="26" s="1"/>
  <c r="I249" i="26"/>
  <c r="F35" i="4" s="1"/>
  <c r="I199" i="26"/>
  <c r="F52" i="4" s="1"/>
  <c r="I278" i="26"/>
  <c r="I277" i="26" s="1"/>
  <c r="F49" i="4" s="1"/>
  <c r="F48" i="4" s="1"/>
  <c r="I177" i="26"/>
  <c r="F51" i="4" s="1"/>
  <c r="I139" i="26"/>
  <c r="I138" i="26" s="1"/>
  <c r="I137" i="26" s="1"/>
  <c r="I99" i="26"/>
  <c r="I98" i="26" s="1"/>
  <c r="I83" i="26"/>
  <c r="I82" i="26" s="1"/>
  <c r="I709" i="26"/>
  <c r="I708" i="26" s="1"/>
  <c r="I707" i="26" s="1"/>
  <c r="J244" i="26" l="1"/>
  <c r="L245" i="26"/>
  <c r="I732" i="26"/>
  <c r="I678" i="26"/>
  <c r="F56" i="4" s="1"/>
  <c r="I652" i="26"/>
  <c r="F41" i="4" s="1"/>
  <c r="I628" i="26"/>
  <c r="H211" i="26"/>
  <c r="I380" i="26"/>
  <c r="I379" i="26" s="1"/>
  <c r="I378" i="26" s="1"/>
  <c r="I377" i="26" s="1"/>
  <c r="I198" i="26"/>
  <c r="H212" i="26"/>
  <c r="I799" i="26"/>
  <c r="I798" i="26" s="1"/>
  <c r="F55" i="4" s="1"/>
  <c r="I775" i="26"/>
  <c r="I774" i="26" s="1"/>
  <c r="F42" i="4" s="1"/>
  <c r="I535" i="26"/>
  <c r="I547" i="26"/>
  <c r="I546" i="26" s="1"/>
  <c r="I25" i="26"/>
  <c r="I24" i="26" s="1"/>
  <c r="I417" i="26"/>
  <c r="I276" i="26"/>
  <c r="I117" i="26"/>
  <c r="I74" i="26"/>
  <c r="I73" i="26" s="1"/>
  <c r="F44" i="4" s="1"/>
  <c r="I515" i="26"/>
  <c r="I509" i="26" s="1"/>
  <c r="F23" i="4" s="1"/>
  <c r="I46" i="26"/>
  <c r="I40" i="26" s="1"/>
  <c r="I597" i="26"/>
  <c r="I591" i="26" s="1"/>
  <c r="I583" i="26" s="1"/>
  <c r="I168" i="26"/>
  <c r="I167" i="26" s="1"/>
  <c r="I450" i="26"/>
  <c r="I416" i="26" s="1"/>
  <c r="F19" i="4" s="1"/>
  <c r="F17" i="4" s="1"/>
  <c r="I248" i="26"/>
  <c r="I90" i="26"/>
  <c r="I225" i="26"/>
  <c r="I224" i="26" s="1"/>
  <c r="I216" i="26" s="1"/>
  <c r="I215" i="26" s="1"/>
  <c r="F38" i="4" s="1"/>
  <c r="F39" i="4" l="1"/>
  <c r="F30" i="4"/>
  <c r="I247" i="26"/>
  <c r="J243" i="26"/>
  <c r="L243" i="26" s="1"/>
  <c r="L244" i="26"/>
  <c r="I627" i="26"/>
  <c r="I621" i="26" s="1"/>
  <c r="I166" i="26"/>
  <c r="F26" i="4"/>
  <c r="I765" i="26"/>
  <c r="I72" i="26"/>
  <c r="I71" i="26" s="1"/>
  <c r="I13" i="26" s="1"/>
  <c r="F43" i="4"/>
  <c r="I508" i="26"/>
  <c r="I545" i="26"/>
  <c r="I374" i="26"/>
  <c r="I373" i="26" s="1"/>
  <c r="I372" i="26" s="1"/>
  <c r="H374" i="26"/>
  <c r="H373" i="26" s="1"/>
  <c r="H372" i="26" s="1"/>
  <c r="I620" i="26" l="1"/>
  <c r="I415" i="26"/>
  <c r="H213" i="26"/>
  <c r="I499" i="26"/>
  <c r="I213" i="26" l="1"/>
  <c r="I212" i="26" s="1"/>
  <c r="I211" i="26" s="1"/>
  <c r="I210" i="26" s="1"/>
  <c r="I209" i="26" s="1"/>
  <c r="I208" i="26" s="1"/>
  <c r="F34" i="4"/>
  <c r="I501" i="26"/>
  <c r="I498" i="26" s="1"/>
  <c r="I494" i="26" s="1"/>
  <c r="I493" i="26" s="1"/>
  <c r="I492" i="26" s="1"/>
  <c r="I491" i="26" s="1"/>
  <c r="I376" i="26" s="1"/>
  <c r="I355" i="26"/>
  <c r="G370" i="26"/>
  <c r="G369" i="26" s="1"/>
  <c r="G368" i="26" s="1"/>
  <c r="F370" i="26"/>
  <c r="F369" i="26" s="1"/>
  <c r="F368" i="26" s="1"/>
  <c r="F58" i="4" l="1"/>
  <c r="I347" i="26"/>
  <c r="I341" i="26" s="1"/>
  <c r="J213" i="26"/>
  <c r="L214" i="26"/>
  <c r="J374" i="26"/>
  <c r="L375" i="26"/>
  <c r="L371" i="26"/>
  <c r="F16" i="4"/>
  <c r="H370" i="26"/>
  <c r="H369" i="26" s="1"/>
  <c r="H368" i="26" s="1"/>
  <c r="J373" i="26" l="1"/>
  <c r="L374" i="26"/>
  <c r="J212" i="26"/>
  <c r="L213" i="26"/>
  <c r="J370" i="26"/>
  <c r="J211" i="26" l="1"/>
  <c r="L211" i="26" s="1"/>
  <c r="L212" i="26"/>
  <c r="J369" i="26"/>
  <c r="L370" i="26"/>
  <c r="J372" i="26"/>
  <c r="L372" i="26" s="1"/>
  <c r="L373" i="26"/>
  <c r="J368" i="26" l="1"/>
  <c r="L368" i="26" s="1"/>
  <c r="L369" i="26"/>
  <c r="D63" i="1" l="1"/>
  <c r="D60" i="1" s="1"/>
  <c r="E94" i="1"/>
  <c r="G94" i="1" s="1"/>
  <c r="I94" i="1" s="1"/>
  <c r="E93" i="1"/>
  <c r="G93" i="1" s="1"/>
  <c r="I93" i="1" s="1"/>
  <c r="E92" i="1"/>
  <c r="E91" i="1"/>
  <c r="G91" i="1" s="1"/>
  <c r="E87" i="1"/>
  <c r="G87" i="1" s="1"/>
  <c r="I87" i="1" s="1"/>
  <c r="E85" i="1"/>
  <c r="G85" i="1" s="1"/>
  <c r="I85" i="1" s="1"/>
  <c r="E84" i="1"/>
  <c r="G84" i="1" s="1"/>
  <c r="I84" i="1" s="1"/>
  <c r="E83" i="1"/>
  <c r="G83" i="1" s="1"/>
  <c r="I83" i="1" s="1"/>
  <c r="E82" i="1"/>
  <c r="G82" i="1" s="1"/>
  <c r="I82" i="1" s="1"/>
  <c r="E81" i="1"/>
  <c r="G81" i="1" s="1"/>
  <c r="I81" i="1" s="1"/>
  <c r="E79" i="1"/>
  <c r="G79" i="1" s="1"/>
  <c r="I79" i="1" s="1"/>
  <c r="E78" i="1"/>
  <c r="G78" i="1" s="1"/>
  <c r="I78" i="1" s="1"/>
  <c r="E77" i="1"/>
  <c r="G77" i="1" s="1"/>
  <c r="I77" i="1" s="1"/>
  <c r="E76" i="1"/>
  <c r="G76" i="1" s="1"/>
  <c r="I76" i="1" s="1"/>
  <c r="E75" i="1"/>
  <c r="G75" i="1" s="1"/>
  <c r="I75" i="1" s="1"/>
  <c r="E74" i="1"/>
  <c r="G74" i="1" s="1"/>
  <c r="I74" i="1" s="1"/>
  <c r="E73" i="1"/>
  <c r="G73" i="1" s="1"/>
  <c r="I73" i="1" s="1"/>
  <c r="E72" i="1"/>
  <c r="G72" i="1" s="1"/>
  <c r="I72" i="1" s="1"/>
  <c r="E71" i="1"/>
  <c r="G71" i="1" s="1"/>
  <c r="I71" i="1" s="1"/>
  <c r="E70" i="1"/>
  <c r="G70" i="1" s="1"/>
  <c r="I70" i="1" s="1"/>
  <c r="E69" i="1"/>
  <c r="G69" i="1" s="1"/>
  <c r="I69" i="1" s="1"/>
  <c r="E68" i="1"/>
  <c r="G68" i="1" s="1"/>
  <c r="I68" i="1" s="1"/>
  <c r="E67" i="1"/>
  <c r="G67" i="1" s="1"/>
  <c r="I67" i="1" s="1"/>
  <c r="E66" i="1"/>
  <c r="G66" i="1" s="1"/>
  <c r="I66" i="1" s="1"/>
  <c r="E65" i="1"/>
  <c r="G65" i="1" s="1"/>
  <c r="I65" i="1" s="1"/>
  <c r="E64" i="1"/>
  <c r="G64" i="1" s="1"/>
  <c r="I64" i="1" s="1"/>
  <c r="E62" i="1"/>
  <c r="G62" i="1" s="1"/>
  <c r="I62" i="1" s="1"/>
  <c r="E61" i="1"/>
  <c r="E58" i="1"/>
  <c r="G58" i="1" s="1"/>
  <c r="I58" i="1" s="1"/>
  <c r="E57" i="1"/>
  <c r="G57" i="1" s="1"/>
  <c r="I57" i="1" s="1"/>
  <c r="E56" i="1"/>
  <c r="E54" i="1"/>
  <c r="G54" i="1" s="1"/>
  <c r="I54" i="1" s="1"/>
  <c r="E53" i="1"/>
  <c r="G53" i="1" s="1"/>
  <c r="I53" i="1" s="1"/>
  <c r="E52" i="1"/>
  <c r="G52" i="1" s="1"/>
  <c r="I52" i="1" s="1"/>
  <c r="E51" i="1"/>
  <c r="G51" i="1" s="1"/>
  <c r="I51" i="1" s="1"/>
  <c r="E50" i="1"/>
  <c r="G50" i="1" s="1"/>
  <c r="I50" i="1" s="1"/>
  <c r="E49" i="1"/>
  <c r="G49" i="1" s="1"/>
  <c r="I49" i="1" s="1"/>
  <c r="E48" i="1"/>
  <c r="G48" i="1" s="1"/>
  <c r="I48" i="1" s="1"/>
  <c r="E80" i="1"/>
  <c r="G80" i="1" s="1"/>
  <c r="I80" i="1" s="1"/>
  <c r="E47" i="1"/>
  <c r="G47" i="1" s="1"/>
  <c r="I47" i="1" s="1"/>
  <c r="E46" i="1"/>
  <c r="G46" i="1" s="1"/>
  <c r="I46" i="1" s="1"/>
  <c r="E45" i="1"/>
  <c r="E42" i="1"/>
  <c r="G42" i="1" s="1"/>
  <c r="I42" i="1" s="1"/>
  <c r="E41" i="1"/>
  <c r="G41" i="1" s="1"/>
  <c r="I41" i="1" s="1"/>
  <c r="D40" i="1"/>
  <c r="C40" i="1"/>
  <c r="E37" i="1"/>
  <c r="G37" i="1" s="1"/>
  <c r="I37" i="1" s="1"/>
  <c r="E36" i="1"/>
  <c r="G36" i="1" s="1"/>
  <c r="I36" i="1" s="1"/>
  <c r="D35" i="1"/>
  <c r="E35" i="1" s="1"/>
  <c r="G35" i="1" s="1"/>
  <c r="I35" i="1" s="1"/>
  <c r="C35" i="1"/>
  <c r="E34" i="1"/>
  <c r="G34" i="1" s="1"/>
  <c r="I34" i="1" s="1"/>
  <c r="E33" i="1"/>
  <c r="G33" i="1" s="1"/>
  <c r="I33" i="1" s="1"/>
  <c r="D32" i="1"/>
  <c r="E32" i="1" s="1"/>
  <c r="G32" i="1" s="1"/>
  <c r="I32" i="1" s="1"/>
  <c r="C32" i="1"/>
  <c r="E31" i="1"/>
  <c r="G31" i="1" s="1"/>
  <c r="I31" i="1" s="1"/>
  <c r="E30" i="1"/>
  <c r="G30" i="1" s="1"/>
  <c r="I30" i="1" s="1"/>
  <c r="E29" i="1"/>
  <c r="G29" i="1" s="1"/>
  <c r="I29" i="1" s="1"/>
  <c r="D29" i="1"/>
  <c r="C29" i="1"/>
  <c r="E28" i="1"/>
  <c r="G28" i="1" s="1"/>
  <c r="I28" i="1" s="1"/>
  <c r="E27" i="1"/>
  <c r="G27" i="1" s="1"/>
  <c r="I27" i="1" s="1"/>
  <c r="D27" i="1"/>
  <c r="C27" i="1"/>
  <c r="E26" i="1"/>
  <c r="G26" i="1" s="1"/>
  <c r="I26" i="1" s="1"/>
  <c r="E25" i="1"/>
  <c r="G25" i="1" s="1"/>
  <c r="I25" i="1" s="1"/>
  <c r="D24" i="1"/>
  <c r="C24" i="1"/>
  <c r="E23" i="1"/>
  <c r="G23" i="1" s="1"/>
  <c r="I23" i="1" s="1"/>
  <c r="E22" i="1"/>
  <c r="G22" i="1" s="1"/>
  <c r="I22" i="1" s="1"/>
  <c r="E21" i="1"/>
  <c r="G21" i="1" s="1"/>
  <c r="I21" i="1" s="1"/>
  <c r="D20" i="1"/>
  <c r="C20" i="1"/>
  <c r="E19" i="1"/>
  <c r="G19" i="1" s="1"/>
  <c r="I19" i="1" s="1"/>
  <c r="E18" i="1"/>
  <c r="G18" i="1" s="1"/>
  <c r="I18" i="1" s="1"/>
  <c r="E17" i="1"/>
  <c r="G17" i="1" s="1"/>
  <c r="I17" i="1" s="1"/>
  <c r="D16" i="1"/>
  <c r="C16" i="1"/>
  <c r="E15" i="1"/>
  <c r="G15" i="1" s="1"/>
  <c r="I15" i="1" s="1"/>
  <c r="E14" i="1"/>
  <c r="G14" i="1" s="1"/>
  <c r="I14" i="1" s="1"/>
  <c r="D13" i="1"/>
  <c r="C13" i="1"/>
  <c r="C12" i="1" s="1"/>
  <c r="G92" i="1" l="1"/>
  <c r="I92" i="1" s="1"/>
  <c r="I91" i="1"/>
  <c r="G56" i="1"/>
  <c r="E44" i="1"/>
  <c r="E43" i="1" s="1"/>
  <c r="G61" i="1"/>
  <c r="E90" i="1"/>
  <c r="G45" i="1"/>
  <c r="G44" i="1" s="1"/>
  <c r="E63" i="1"/>
  <c r="G63" i="1" s="1"/>
  <c r="I63" i="1" s="1"/>
  <c r="C39" i="1"/>
  <c r="C38" i="1" s="1"/>
  <c r="E13" i="1"/>
  <c r="G13" i="1" s="1"/>
  <c r="I13" i="1" s="1"/>
  <c r="E16" i="1"/>
  <c r="G16" i="1" s="1"/>
  <c r="I16" i="1" s="1"/>
  <c r="E40" i="1"/>
  <c r="G40" i="1" s="1"/>
  <c r="I40" i="1" s="1"/>
  <c r="E20" i="1"/>
  <c r="G20" i="1" s="1"/>
  <c r="I20" i="1" s="1"/>
  <c r="E24" i="1"/>
  <c r="G24" i="1" s="1"/>
  <c r="I24" i="1" s="1"/>
  <c r="D12" i="1"/>
  <c r="E12" i="1" s="1"/>
  <c r="G12" i="1" s="1"/>
  <c r="I12" i="1" s="1"/>
  <c r="G90" i="1" l="1"/>
  <c r="I90" i="1" s="1"/>
  <c r="I56" i="1"/>
  <c r="G43" i="1"/>
  <c r="I61" i="1"/>
  <c r="G60" i="1"/>
  <c r="I60" i="1" s="1"/>
  <c r="I45" i="1"/>
  <c r="I44" i="1" s="1"/>
  <c r="I43" i="1" s="1"/>
  <c r="E60" i="1"/>
  <c r="D39" i="1"/>
  <c r="D38" i="1" s="1"/>
  <c r="E39" i="1" l="1"/>
  <c r="G39" i="1" s="1"/>
  <c r="I39" i="1" s="1"/>
  <c r="E38" i="1"/>
  <c r="G38" i="1" s="1"/>
  <c r="I38" i="1" l="1"/>
  <c r="G350" i="26" l="1"/>
  <c r="G349" i="26" s="1"/>
  <c r="G348" i="26" s="1"/>
  <c r="G726" i="26"/>
  <c r="G725" i="26" s="1"/>
  <c r="G724" i="26" s="1"/>
  <c r="F726" i="26"/>
  <c r="F725" i="26" s="1"/>
  <c r="F724" i="26" s="1"/>
  <c r="G235" i="26"/>
  <c r="G234" i="26" s="1"/>
  <c r="G233" i="26" s="1"/>
  <c r="G232" i="26" s="1"/>
  <c r="F235" i="26"/>
  <c r="F234" i="26" s="1"/>
  <c r="F233" i="26" s="1"/>
  <c r="F232" i="26" s="1"/>
  <c r="G149" i="26"/>
  <c r="G148" i="26" s="1"/>
  <c r="G147" i="26" s="1"/>
  <c r="G146" i="26" s="1"/>
  <c r="F149" i="26"/>
  <c r="F148" i="26" s="1"/>
  <c r="F147" i="26" s="1"/>
  <c r="F146" i="26" s="1"/>
  <c r="F748" i="26"/>
  <c r="G31" i="26"/>
  <c r="G30" i="26" s="1"/>
  <c r="G38" i="26"/>
  <c r="G37" i="26" s="1"/>
  <c r="G52" i="26"/>
  <c r="G51" i="26" s="1"/>
  <c r="G59" i="26"/>
  <c r="G58" i="26" s="1"/>
  <c r="G69" i="26"/>
  <c r="G68" i="26" s="1"/>
  <c r="G67" i="26" s="1"/>
  <c r="G66" i="26" s="1"/>
  <c r="G80" i="26"/>
  <c r="G79" i="26" s="1"/>
  <c r="G96" i="26"/>
  <c r="G95" i="26" s="1"/>
  <c r="G107" i="26"/>
  <c r="G106" i="26" s="1"/>
  <c r="G102" i="26" s="1"/>
  <c r="G115" i="26"/>
  <c r="G114" i="26" s="1"/>
  <c r="G110" i="26" s="1"/>
  <c r="G109" i="26" s="1"/>
  <c r="G121" i="26"/>
  <c r="G120" i="26" s="1"/>
  <c r="G119" i="26" s="1"/>
  <c r="G129" i="26"/>
  <c r="G128" i="26" s="1"/>
  <c r="G127" i="26" s="1"/>
  <c r="G133" i="26"/>
  <c r="G132" i="26" s="1"/>
  <c r="G135" i="26"/>
  <c r="G144" i="26"/>
  <c r="G143" i="26" s="1"/>
  <c r="G161" i="26"/>
  <c r="G164" i="26"/>
  <c r="G180" i="26"/>
  <c r="G179" i="26" s="1"/>
  <c r="G178" i="26" s="1"/>
  <c r="G184" i="26"/>
  <c r="G183" i="26" s="1"/>
  <c r="G182" i="26" s="1"/>
  <c r="G188" i="26"/>
  <c r="G187" i="26" s="1"/>
  <c r="G186" i="26" s="1"/>
  <c r="G192" i="26"/>
  <c r="G191" i="26" s="1"/>
  <c r="G190" i="26" s="1"/>
  <c r="G202" i="26"/>
  <c r="G201" i="26" s="1"/>
  <c r="G200" i="26" s="1"/>
  <c r="G206" i="26"/>
  <c r="G205" i="26" s="1"/>
  <c r="G204" i="26" s="1"/>
  <c r="G222" i="26"/>
  <c r="G221" i="26" s="1"/>
  <c r="G245" i="26"/>
  <c r="G244" i="26" s="1"/>
  <c r="G243" i="26" s="1"/>
  <c r="G252" i="26"/>
  <c r="G251" i="26" s="1"/>
  <c r="G250" i="26" s="1"/>
  <c r="G256" i="26"/>
  <c r="G255" i="26" s="1"/>
  <c r="G254" i="26" s="1"/>
  <c r="G260" i="26"/>
  <c r="G259" i="26" s="1"/>
  <c r="G258" i="26" s="1"/>
  <c r="G264" i="26"/>
  <c r="G263" i="26" s="1"/>
  <c r="G262" i="26" s="1"/>
  <c r="G268" i="26"/>
  <c r="G267" i="26" s="1"/>
  <c r="G266" i="26" s="1"/>
  <c r="G280" i="26"/>
  <c r="G279" i="26" s="1"/>
  <c r="G283" i="26"/>
  <c r="G282" i="26" s="1"/>
  <c r="G288" i="26"/>
  <c r="G287" i="26" s="1"/>
  <c r="G296" i="26"/>
  <c r="G295" i="26" s="1"/>
  <c r="G294" i="26" s="1"/>
  <c r="G300" i="26"/>
  <c r="G299" i="26" s="1"/>
  <c r="G298" i="26" s="1"/>
  <c r="G304" i="26"/>
  <c r="G303" i="26" s="1"/>
  <c r="G302" i="26" s="1"/>
  <c r="G315" i="26"/>
  <c r="G314" i="26" s="1"/>
  <c r="G313" i="26" s="1"/>
  <c r="G319" i="26"/>
  <c r="G318" i="26" s="1"/>
  <c r="G317" i="26" s="1"/>
  <c r="G323" i="26"/>
  <c r="G322" i="26" s="1"/>
  <c r="G321" i="26" s="1"/>
  <c r="G329" i="26"/>
  <c r="G328" i="26" s="1"/>
  <c r="G327" i="26" s="1"/>
  <c r="G333" i="26"/>
  <c r="G332" i="26" s="1"/>
  <c r="G331" i="26" s="1"/>
  <c r="G358" i="26"/>
  <c r="G357" i="26" s="1"/>
  <c r="G356" i="26" s="1"/>
  <c r="G362" i="26"/>
  <c r="G361" i="26" s="1"/>
  <c r="G360" i="26" s="1"/>
  <c r="G366" i="26"/>
  <c r="G365" i="26" s="1"/>
  <c r="G364" i="26" s="1"/>
  <c r="G402" i="26"/>
  <c r="G401" i="26" s="1"/>
  <c r="G405" i="26"/>
  <c r="G404" i="26" s="1"/>
  <c r="G413" i="26"/>
  <c r="G412" i="26" s="1"/>
  <c r="G423" i="26"/>
  <c r="G425" i="26"/>
  <c r="G456" i="26"/>
  <c r="G455" i="26" s="1"/>
  <c r="G459" i="26"/>
  <c r="G461" i="26"/>
  <c r="G466" i="26"/>
  <c r="G465" i="26" s="1"/>
  <c r="G469" i="26"/>
  <c r="G471" i="26"/>
  <c r="G483" i="26"/>
  <c r="G506" i="26"/>
  <c r="G505" i="26" s="1"/>
  <c r="G504" i="26" s="1"/>
  <c r="G503" i="26" s="1"/>
  <c r="D54" i="4" s="1"/>
  <c r="G531" i="26"/>
  <c r="G530" i="26" s="1"/>
  <c r="G533" i="26"/>
  <c r="G560" i="26"/>
  <c r="G559" i="26" s="1"/>
  <c r="G565" i="26"/>
  <c r="G564" i="26" s="1"/>
  <c r="G563" i="26" s="1"/>
  <c r="G570" i="26"/>
  <c r="G569" i="26" s="1"/>
  <c r="G577" i="26"/>
  <c r="G576" i="26" s="1"/>
  <c r="G575" i="26" s="1"/>
  <c r="D31" i="4" s="1"/>
  <c r="G586" i="26"/>
  <c r="G589" i="26"/>
  <c r="G603" i="26"/>
  <c r="G637" i="26"/>
  <c r="G636" i="26" s="1"/>
  <c r="G640" i="26"/>
  <c r="G639" i="26" s="1"/>
  <c r="G645" i="26"/>
  <c r="G644" i="26" s="1"/>
  <c r="G649" i="26"/>
  <c r="G648" i="26" s="1"/>
  <c r="G647" i="26" s="1"/>
  <c r="G656" i="26"/>
  <c r="G655" i="26" s="1"/>
  <c r="G659" i="26"/>
  <c r="G658" i="26" s="1"/>
  <c r="G664" i="26"/>
  <c r="G663" i="26" s="1"/>
  <c r="G662" i="26" s="1"/>
  <c r="G661" i="26" s="1"/>
  <c r="G669" i="26"/>
  <c r="G668" i="26" s="1"/>
  <c r="G672" i="26"/>
  <c r="G671" i="26" s="1"/>
  <c r="G676" i="26"/>
  <c r="G675" i="26" s="1"/>
  <c r="G674" i="26" s="1"/>
  <c r="G681" i="26"/>
  <c r="G680" i="26" s="1"/>
  <c r="G679" i="26" s="1"/>
  <c r="G685" i="26"/>
  <c r="G684" i="26" s="1"/>
  <c r="G688" i="26"/>
  <c r="G693" i="26"/>
  <c r="G692" i="26" s="1"/>
  <c r="G691" i="26" s="1"/>
  <c r="G697" i="26"/>
  <c r="G696" i="26" s="1"/>
  <c r="G695" i="26" s="1"/>
  <c r="G701" i="26"/>
  <c r="G700" i="26" s="1"/>
  <c r="G699" i="26" s="1"/>
  <c r="G705" i="26"/>
  <c r="G704" i="26" s="1"/>
  <c r="G703" i="26" s="1"/>
  <c r="G709" i="26"/>
  <c r="G708" i="26" s="1"/>
  <c r="G707" i="26" s="1"/>
  <c r="G713" i="26"/>
  <c r="G712" i="26" s="1"/>
  <c r="G711" i="26" s="1"/>
  <c r="G717" i="26"/>
  <c r="G716" i="26" s="1"/>
  <c r="G715" i="26" s="1"/>
  <c r="G735" i="26"/>
  <c r="G734" i="26" s="1"/>
  <c r="G733" i="26" s="1"/>
  <c r="G752" i="26"/>
  <c r="G763" i="26"/>
  <c r="G762" i="26" s="1"/>
  <c r="G760" i="26" s="1"/>
  <c r="G759" i="26" s="1"/>
  <c r="G758" i="26" s="1"/>
  <c r="G793" i="26"/>
  <c r="G792" i="26" s="1"/>
  <c r="G796" i="26"/>
  <c r="G795" i="26" s="1"/>
  <c r="G803" i="26"/>
  <c r="G802" i="26" s="1"/>
  <c r="G801" i="26" s="1"/>
  <c r="G807" i="26"/>
  <c r="G806" i="26" s="1"/>
  <c r="G805" i="26" s="1"/>
  <c r="G811" i="26"/>
  <c r="G810" i="26" s="1"/>
  <c r="G809" i="26" s="1"/>
  <c r="G816" i="26"/>
  <c r="G815" i="26" s="1"/>
  <c r="G814" i="26" s="1"/>
  <c r="G822" i="26"/>
  <c r="G821" i="26" s="1"/>
  <c r="G833" i="26"/>
  <c r="G832" i="26" s="1"/>
  <c r="G831" i="26" s="1"/>
  <c r="G830" i="26" s="1"/>
  <c r="G829" i="26" s="1"/>
  <c r="G837" i="26"/>
  <c r="G836" i="26" s="1"/>
  <c r="G835" i="26" s="1"/>
  <c r="G843" i="26"/>
  <c r="G842" i="26" s="1"/>
  <c r="G841" i="26" s="1"/>
  <c r="G840" i="26" s="1"/>
  <c r="G839" i="26" s="1"/>
  <c r="G489" i="26"/>
  <c r="G488" i="26" s="1"/>
  <c r="G487" i="26" s="1"/>
  <c r="G486" i="26" s="1"/>
  <c r="G485" i="26" s="1"/>
  <c r="G573" i="26"/>
  <c r="G572" i="26" s="1"/>
  <c r="G632" i="26" l="1"/>
  <c r="G631" i="26" s="1"/>
  <c r="G630" i="26" s="1"/>
  <c r="G629" i="26" s="1"/>
  <c r="G291" i="26"/>
  <c r="G290" i="26" s="1"/>
  <c r="G286" i="26" s="1"/>
  <c r="G285" i="26" s="1"/>
  <c r="D50" i="4" s="1"/>
  <c r="G355" i="26"/>
  <c r="L162" i="26"/>
  <c r="I161" i="26"/>
  <c r="I160" i="26" s="1"/>
  <c r="I154" i="26" s="1"/>
  <c r="I153" i="26" s="1"/>
  <c r="I152" i="26" s="1"/>
  <c r="I151" i="26" s="1"/>
  <c r="I12" i="26" s="1"/>
  <c r="G748" i="26"/>
  <c r="G747" i="26"/>
  <c r="G746" i="26" s="1"/>
  <c r="G478" i="26"/>
  <c r="G477" i="26" s="1"/>
  <c r="G476" i="26" s="1"/>
  <c r="G475" i="26" s="1"/>
  <c r="H726" i="26"/>
  <c r="H725" i="26" s="1"/>
  <c r="H724" i="26" s="1"/>
  <c r="H149" i="26"/>
  <c r="H148" i="26" s="1"/>
  <c r="H147" i="26" s="1"/>
  <c r="H146" i="26" s="1"/>
  <c r="H235" i="26"/>
  <c r="H234" i="26" s="1"/>
  <c r="H233" i="26" s="1"/>
  <c r="H232" i="26" s="1"/>
  <c r="G625" i="26"/>
  <c r="G624" i="26" s="1"/>
  <c r="G623" i="26" s="1"/>
  <c r="G622" i="26" s="1"/>
  <c r="G241" i="26"/>
  <c r="G240" i="26" s="1"/>
  <c r="G239" i="26" s="1"/>
  <c r="G238" i="26" s="1"/>
  <c r="G237" i="26" s="1"/>
  <c r="G618" i="26"/>
  <c r="G617" i="26" s="1"/>
  <c r="G616" i="26" s="1"/>
  <c r="G615" i="26" s="1"/>
  <c r="G614" i="26" s="1"/>
  <c r="G613" i="26" s="1"/>
  <c r="G612" i="26" s="1"/>
  <c r="D46" i="4"/>
  <c r="G551" i="26"/>
  <c r="G550" i="26" s="1"/>
  <c r="G549" i="26" s="1"/>
  <c r="G548" i="26" s="1"/>
  <c r="G496" i="26"/>
  <c r="G495" i="26" s="1"/>
  <c r="G160" i="26"/>
  <c r="G585" i="26"/>
  <c r="G584" i="26" s="1"/>
  <c r="G312" i="26"/>
  <c r="D59" i="4" s="1"/>
  <c r="G131" i="26"/>
  <c r="G99" i="26"/>
  <c r="G98" i="26" s="1"/>
  <c r="F747" i="26"/>
  <c r="F746" i="26" s="1"/>
  <c r="G650" i="26"/>
  <c r="G83" i="26"/>
  <c r="G82" i="26" s="1"/>
  <c r="G76" i="26"/>
  <c r="G75" i="26" s="1"/>
  <c r="G225" i="26"/>
  <c r="G224" i="26" s="1"/>
  <c r="G218" i="26"/>
  <c r="G217" i="26" s="1"/>
  <c r="G788" i="26"/>
  <c r="G785" i="26" s="1"/>
  <c r="G778" i="26"/>
  <c r="G777" i="26" s="1"/>
  <c r="G776" i="26" s="1"/>
  <c r="G517" i="26"/>
  <c r="G516" i="26" s="1"/>
  <c r="G791" i="26"/>
  <c r="G419" i="26"/>
  <c r="G418" i="26" s="1"/>
  <c r="G382" i="26"/>
  <c r="G381" i="26" s="1"/>
  <c r="G338" i="26"/>
  <c r="G337" i="26" s="1"/>
  <c r="G336" i="26" s="1"/>
  <c r="G335" i="26" s="1"/>
  <c r="D63" i="4" s="1"/>
  <c r="G229" i="26"/>
  <c r="G228" i="26" s="1"/>
  <c r="G34" i="26"/>
  <c r="G33" i="26" s="1"/>
  <c r="G27" i="26"/>
  <c r="G26" i="26" s="1"/>
  <c r="G800" i="26"/>
  <c r="G771" i="26"/>
  <c r="G770" i="26" s="1"/>
  <c r="G769" i="26" s="1"/>
  <c r="G768" i="26" s="1"/>
  <c r="G767" i="26" s="1"/>
  <c r="G766" i="26" s="1"/>
  <c r="G428" i="26"/>
  <c r="G427" i="26" s="1"/>
  <c r="G43" i="26"/>
  <c r="G42" i="26" s="1"/>
  <c r="G41" i="26" s="1"/>
  <c r="G278" i="26"/>
  <c r="G277" i="26" s="1"/>
  <c r="D49" i="4" s="1"/>
  <c r="G828" i="26"/>
  <c r="G687" i="26"/>
  <c r="G683" i="26" s="1"/>
  <c r="G678" i="26" s="1"/>
  <c r="D56" i="4" s="1"/>
  <c r="G410" i="26"/>
  <c r="G409" i="26"/>
  <c r="G408" i="26" s="1"/>
  <c r="G407" i="26" s="1"/>
  <c r="G156" i="26"/>
  <c r="G155" i="26" s="1"/>
  <c r="G139" i="26"/>
  <c r="G138" i="26" s="1"/>
  <c r="G137" i="26" s="1"/>
  <c r="G654" i="26"/>
  <c r="G653" i="26" s="1"/>
  <c r="G568" i="26"/>
  <c r="G567" i="26" s="1"/>
  <c r="G468" i="26"/>
  <c r="G464" i="26" s="1"/>
  <c r="G463" i="26" s="1"/>
  <c r="G199" i="26"/>
  <c r="D52" i="4" s="1"/>
  <c r="G87" i="26"/>
  <c r="G86" i="26" s="1"/>
  <c r="G736" i="26"/>
  <c r="G594" i="26"/>
  <c r="G593" i="26" s="1"/>
  <c r="G592" i="26" s="1"/>
  <c r="G556" i="26"/>
  <c r="G555" i="26" s="1"/>
  <c r="G554" i="26" s="1"/>
  <c r="G553" i="26" s="1"/>
  <c r="D28" i="4" s="1"/>
  <c r="G512" i="26"/>
  <c r="G511" i="26" s="1"/>
  <c r="G510" i="26" s="1"/>
  <c r="G458" i="26"/>
  <c r="G393" i="26"/>
  <c r="G392" i="26" s="1"/>
  <c r="G325" i="26"/>
  <c r="D62" i="4" s="1"/>
  <c r="G249" i="26"/>
  <c r="D35" i="4" s="1"/>
  <c r="G170" i="26"/>
  <c r="G169" i="26" s="1"/>
  <c r="G825" i="26"/>
  <c r="G824" i="26" s="1"/>
  <c r="G820" i="26" s="1"/>
  <c r="G819" i="26" s="1"/>
  <c r="G818" i="26" s="1"/>
  <c r="D32" i="4" s="1"/>
  <c r="G782" i="26"/>
  <c r="G781" i="26" s="1"/>
  <c r="G599" i="26"/>
  <c r="G598" i="26" s="1"/>
  <c r="G542" i="26"/>
  <c r="G541" i="26" s="1"/>
  <c r="G452" i="26"/>
  <c r="G451" i="26" s="1"/>
  <c r="G398" i="26"/>
  <c r="G397" i="26" s="1"/>
  <c r="G396" i="26" s="1"/>
  <c r="G386" i="26"/>
  <c r="G385" i="26" s="1"/>
  <c r="G92" i="26"/>
  <c r="G91" i="26" s="1"/>
  <c r="G55" i="26"/>
  <c r="G54" i="26" s="1"/>
  <c r="G18" i="26"/>
  <c r="G17" i="26" s="1"/>
  <c r="G16" i="26" s="1"/>
  <c r="G14" i="26" s="1"/>
  <c r="G643" i="26"/>
  <c r="G642" i="26"/>
  <c r="G177" i="26"/>
  <c r="D51" i="4" s="1"/>
  <c r="G667" i="26"/>
  <c r="G666" i="26" s="1"/>
  <c r="G635" i="26"/>
  <c r="G634" i="26" s="1"/>
  <c r="G608" i="26"/>
  <c r="G607" i="26" s="1"/>
  <c r="G562" i="26"/>
  <c r="G751" i="26"/>
  <c r="G750" i="26" s="1"/>
  <c r="G482" i="26"/>
  <c r="G481" i="26" s="1"/>
  <c r="G480" i="26" s="1"/>
  <c r="G326" i="26"/>
  <c r="G273" i="26"/>
  <c r="G272" i="26" s="1"/>
  <c r="G271" i="26" s="1"/>
  <c r="G270" i="26" s="1"/>
  <c r="D36" i="4" s="1"/>
  <c r="G813" i="26"/>
  <c r="G761" i="26"/>
  <c r="G525" i="26"/>
  <c r="G524" i="26" s="1"/>
  <c r="G602" i="26"/>
  <c r="G537" i="26"/>
  <c r="G536" i="26" s="1"/>
  <c r="G529" i="26"/>
  <c r="G422" i="26"/>
  <c r="G309" i="26"/>
  <c r="G308" i="26" s="1"/>
  <c r="G307" i="26" s="1"/>
  <c r="G306" i="26" s="1"/>
  <c r="D53" i="4" s="1"/>
  <c r="G174" i="26"/>
  <c r="G173" i="26" s="1"/>
  <c r="G48" i="26"/>
  <c r="G47" i="26" s="1"/>
  <c r="D58" i="4" l="1"/>
  <c r="G347" i="26"/>
  <c r="G341" i="26" s="1"/>
  <c r="D48" i="4"/>
  <c r="J235" i="26"/>
  <c r="L236" i="26"/>
  <c r="J149" i="26"/>
  <c r="L150" i="26"/>
  <c r="G732" i="26"/>
  <c r="G474" i="26"/>
  <c r="G473" i="26" s="1"/>
  <c r="G154" i="26"/>
  <c r="G153" i="26" s="1"/>
  <c r="G152" i="26" s="1"/>
  <c r="G151" i="26" s="1"/>
  <c r="G198" i="26"/>
  <c r="G25" i="26"/>
  <c r="G24" i="26" s="1"/>
  <c r="G168" i="26"/>
  <c r="G167" i="26" s="1"/>
  <c r="G547" i="26"/>
  <c r="G216" i="26"/>
  <c r="G215" i="26" s="1"/>
  <c r="G775" i="26"/>
  <c r="G774" i="26" s="1"/>
  <c r="D42" i="4" s="1"/>
  <c r="G248" i="26"/>
  <c r="G535" i="26"/>
  <c r="G74" i="26"/>
  <c r="G73" i="26" s="1"/>
  <c r="D44" i="4" s="1"/>
  <c r="G90" i="26"/>
  <c r="G450" i="26"/>
  <c r="G417" i="26"/>
  <c r="G799" i="26"/>
  <c r="G798" i="26" s="1"/>
  <c r="D55" i="4" s="1"/>
  <c r="G628" i="26"/>
  <c r="G597" i="26"/>
  <c r="G591" i="26" s="1"/>
  <c r="G583" i="26" s="1"/>
  <c r="G652" i="26"/>
  <c r="D41" i="4" s="1"/>
  <c r="G276" i="26"/>
  <c r="D39" i="4" l="1"/>
  <c r="G210" i="26"/>
  <c r="G209" i="26" s="1"/>
  <c r="D38" i="4"/>
  <c r="D34" i="4" s="1"/>
  <c r="D30" i="4"/>
  <c r="D26" i="4" s="1"/>
  <c r="G416" i="26"/>
  <c r="D19" i="4" s="1"/>
  <c r="J726" i="26"/>
  <c r="L727" i="26"/>
  <c r="J148" i="26"/>
  <c r="L149" i="26"/>
  <c r="J234" i="26"/>
  <c r="L235" i="26"/>
  <c r="G166" i="26"/>
  <c r="G765" i="26"/>
  <c r="G72" i="26"/>
  <c r="G71" i="26" s="1"/>
  <c r="D43" i="4"/>
  <c r="G247" i="26"/>
  <c r="G627" i="26"/>
  <c r="J147" i="26" l="1"/>
  <c r="L148" i="26"/>
  <c r="J233" i="26"/>
  <c r="L234" i="26"/>
  <c r="J725" i="26"/>
  <c r="L726" i="26"/>
  <c r="G208" i="26"/>
  <c r="G415" i="26"/>
  <c r="J232" i="26" l="1"/>
  <c r="L232" i="26" s="1"/>
  <c r="L233" i="26"/>
  <c r="J724" i="26"/>
  <c r="L724" i="26" s="1"/>
  <c r="L725" i="26"/>
  <c r="J146" i="26"/>
  <c r="L146" i="26" s="1"/>
  <c r="L147" i="26"/>
  <c r="G722" i="26" l="1"/>
  <c r="G721" i="26" s="1"/>
  <c r="G720" i="26" s="1"/>
  <c r="G719" i="26" s="1"/>
  <c r="G621" i="26" l="1"/>
  <c r="H747" i="26"/>
  <c r="H746" i="26" s="1"/>
  <c r="H748" i="26"/>
  <c r="G620" i="26"/>
  <c r="G581" i="26"/>
  <c r="G580" i="26" s="1"/>
  <c r="G579" i="26" s="1"/>
  <c r="G546" i="26" s="1"/>
  <c r="G545" i="26" s="1"/>
  <c r="G125" i="26"/>
  <c r="G124" i="26" s="1"/>
  <c r="G123" i="26" s="1"/>
  <c r="G118" i="26" s="1"/>
  <c r="D60" i="4" s="1"/>
  <c r="G62" i="26"/>
  <c r="G61" i="26" s="1"/>
  <c r="G46" i="26" s="1"/>
  <c r="G40" i="26" s="1"/>
  <c r="J747" i="26" l="1"/>
  <c r="L749" i="26"/>
  <c r="J748" i="26"/>
  <c r="L748" i="26" s="1"/>
  <c r="G117" i="26"/>
  <c r="G13" i="26" s="1"/>
  <c r="G521" i="26"/>
  <c r="G520" i="26" s="1"/>
  <c r="G515" i="26" s="1"/>
  <c r="G509" i="26" s="1"/>
  <c r="J746" i="26" l="1"/>
  <c r="L746" i="26" s="1"/>
  <c r="L747" i="26"/>
  <c r="D23" i="4"/>
  <c r="D17" i="4" s="1"/>
  <c r="G508" i="26"/>
  <c r="G390" i="26" l="1"/>
  <c r="G389" i="26" s="1"/>
  <c r="G380" i="26" s="1"/>
  <c r="G379" i="26" s="1"/>
  <c r="G378" i="26" s="1"/>
  <c r="G377" i="26" s="1"/>
  <c r="H245" i="26"/>
  <c r="H244" i="26" s="1"/>
  <c r="H243" i="26" s="1"/>
  <c r="G501" i="26"/>
  <c r="L826" i="26" l="1"/>
  <c r="L484" i="26"/>
  <c r="L411" i="26"/>
  <c r="H637" i="26"/>
  <c r="H636" i="26" s="1"/>
  <c r="H581" i="26"/>
  <c r="H580" i="26" s="1"/>
  <c r="H579" i="26" s="1"/>
  <c r="H565" i="26"/>
  <c r="H564" i="26" s="1"/>
  <c r="H563" i="26" s="1"/>
  <c r="H531" i="26"/>
  <c r="H530" i="26" s="1"/>
  <c r="H807" i="26"/>
  <c r="H806" i="26" s="1"/>
  <c r="H805" i="26" s="1"/>
  <c r="H697" i="26"/>
  <c r="H696" i="26" s="1"/>
  <c r="H695" i="26" s="1"/>
  <c r="H506" i="26"/>
  <c r="H505" i="26" s="1"/>
  <c r="H504" i="26" s="1"/>
  <c r="H503" i="26" s="1"/>
  <c r="E54" i="4" s="1"/>
  <c r="H323" i="26"/>
  <c r="H322" i="26" s="1"/>
  <c r="H321" i="26" s="1"/>
  <c r="H241" i="26"/>
  <c r="H240" i="26" s="1"/>
  <c r="H239" i="26" s="1"/>
  <c r="H238" i="26" s="1"/>
  <c r="H237" i="26" s="1"/>
  <c r="H129" i="26"/>
  <c r="H128" i="26" s="1"/>
  <c r="H127" i="26" s="1"/>
  <c r="H52" i="26"/>
  <c r="H51" i="26" s="1"/>
  <c r="H469" i="26"/>
  <c r="H672" i="26"/>
  <c r="H671" i="26" s="1"/>
  <c r="H656" i="26"/>
  <c r="H655" i="26" s="1"/>
  <c r="H822" i="26"/>
  <c r="H821" i="26" s="1"/>
  <c r="H92" i="26"/>
  <c r="H91" i="26" s="1"/>
  <c r="H31" i="26"/>
  <c r="H30" i="26" s="1"/>
  <c r="H803" i="26"/>
  <c r="H802" i="26" s="1"/>
  <c r="H801" i="26" s="1"/>
  <c r="H693" i="26"/>
  <c r="H692" i="26" s="1"/>
  <c r="H691" i="26" s="1"/>
  <c r="H366" i="26"/>
  <c r="H365" i="26" s="1"/>
  <c r="H364" i="26" s="1"/>
  <c r="H319" i="26"/>
  <c r="H318" i="26" s="1"/>
  <c r="H317" i="26" s="1"/>
  <c r="H304" i="26"/>
  <c r="H303" i="26" s="1"/>
  <c r="H302" i="26" s="1"/>
  <c r="H206" i="26"/>
  <c r="H205" i="26" s="1"/>
  <c r="H204" i="26" s="1"/>
  <c r="H268" i="26"/>
  <c r="H267" i="26" s="1"/>
  <c r="H266" i="26" s="1"/>
  <c r="H252" i="26"/>
  <c r="H251" i="26" s="1"/>
  <c r="H250" i="26" s="1"/>
  <c r="H763" i="26"/>
  <c r="H762" i="26" s="1"/>
  <c r="H761" i="26" s="1"/>
  <c r="H466" i="26"/>
  <c r="H465" i="26" s="1"/>
  <c r="H669" i="26"/>
  <c r="H668" i="26" s="1"/>
  <c r="H577" i="26"/>
  <c r="H576" i="26" s="1"/>
  <c r="H575" i="26" s="1"/>
  <c r="H38" i="26"/>
  <c r="H37" i="26" s="1"/>
  <c r="H816" i="26"/>
  <c r="H815" i="26" s="1"/>
  <c r="H813" i="26" s="1"/>
  <c r="H722" i="26"/>
  <c r="H721" i="26" s="1"/>
  <c r="H720" i="26" s="1"/>
  <c r="H719" i="26" s="1"/>
  <c r="E46" i="4"/>
  <c r="H362" i="26"/>
  <c r="H361" i="26" s="1"/>
  <c r="H360" i="26" s="1"/>
  <c r="H333" i="26"/>
  <c r="H332" i="26" s="1"/>
  <c r="H331" i="26" s="1"/>
  <c r="H315" i="26"/>
  <c r="H314" i="26" s="1"/>
  <c r="H313" i="26" s="1"/>
  <c r="H300" i="26"/>
  <c r="H299" i="26" s="1"/>
  <c r="H298" i="26" s="1"/>
  <c r="H283" i="26"/>
  <c r="H282" i="26" s="1"/>
  <c r="H202" i="26"/>
  <c r="H201" i="26" s="1"/>
  <c r="H200" i="26" s="1"/>
  <c r="H180" i="26"/>
  <c r="H179" i="26" s="1"/>
  <c r="H178" i="26" s="1"/>
  <c r="H170" i="26"/>
  <c r="H169" i="26" s="1"/>
  <c r="H121" i="26"/>
  <c r="H120" i="26" s="1"/>
  <c r="H119" i="26" s="1"/>
  <c r="H843" i="26"/>
  <c r="H842" i="26" s="1"/>
  <c r="H841" i="26" s="1"/>
  <c r="H840" i="26" s="1"/>
  <c r="H839" i="26" s="1"/>
  <c r="H135" i="26"/>
  <c r="H264" i="26"/>
  <c r="H263" i="26" s="1"/>
  <c r="H262" i="26" s="1"/>
  <c r="H222" i="26"/>
  <c r="H221" i="26" s="1"/>
  <c r="H533" i="26"/>
  <c r="H461" i="26"/>
  <c r="H402" i="26"/>
  <c r="H401" i="26" s="1"/>
  <c r="H735" i="26"/>
  <c r="H734" i="26" s="1"/>
  <c r="H733" i="26" s="1"/>
  <c r="H664" i="26"/>
  <c r="H663" i="26" s="1"/>
  <c r="H662" i="26" s="1"/>
  <c r="H661" i="26" s="1"/>
  <c r="H645" i="26"/>
  <c r="H644" i="26" s="1"/>
  <c r="H643" i="26" s="1"/>
  <c r="H589" i="26"/>
  <c r="H713" i="26"/>
  <c r="H712" i="26" s="1"/>
  <c r="H711" i="26" s="1"/>
  <c r="H685" i="26"/>
  <c r="H684" i="26" s="1"/>
  <c r="H188" i="26"/>
  <c r="H187" i="26" s="1"/>
  <c r="H186" i="26" s="1"/>
  <c r="H107" i="26"/>
  <c r="H106" i="26" s="1"/>
  <c r="H102" i="26" s="1"/>
  <c r="H256" i="26"/>
  <c r="H255" i="26" s="1"/>
  <c r="H254" i="26" s="1"/>
  <c r="H496" i="26"/>
  <c r="H495" i="26" s="1"/>
  <c r="H456" i="26"/>
  <c r="H455" i="26" s="1"/>
  <c r="H793" i="26"/>
  <c r="H792" i="26" s="1"/>
  <c r="H603" i="26"/>
  <c r="H570" i="26"/>
  <c r="H569" i="26" s="1"/>
  <c r="H681" i="26"/>
  <c r="H680" i="26" s="1"/>
  <c r="H679" i="26" s="1"/>
  <c r="H184" i="26"/>
  <c r="H183" i="26" s="1"/>
  <c r="H182" i="26" s="1"/>
  <c r="H125" i="26"/>
  <c r="H124" i="26" s="1"/>
  <c r="H123" i="26" s="1"/>
  <c r="H69" i="26"/>
  <c r="H68" i="26" s="1"/>
  <c r="H67" i="26" s="1"/>
  <c r="H66" i="26" s="1"/>
  <c r="H164" i="26"/>
  <c r="H405" i="26"/>
  <c r="H404" i="26" s="1"/>
  <c r="H752" i="26"/>
  <c r="H649" i="26"/>
  <c r="H648" i="26" s="1"/>
  <c r="H647" i="26" s="1"/>
  <c r="H560" i="26"/>
  <c r="H559" i="26" s="1"/>
  <c r="H96" i="26"/>
  <c r="H95" i="26" s="1"/>
  <c r="H811" i="26"/>
  <c r="H810" i="26" s="1"/>
  <c r="H809" i="26" s="1"/>
  <c r="H717" i="26"/>
  <c r="H716" i="26" s="1"/>
  <c r="H715" i="26" s="1"/>
  <c r="H701" i="26"/>
  <c r="H700" i="26" s="1"/>
  <c r="H699" i="26" s="1"/>
  <c r="H688" i="26"/>
  <c r="H329" i="26"/>
  <c r="H328" i="26" s="1"/>
  <c r="H327" i="26" s="1"/>
  <c r="H296" i="26"/>
  <c r="H295" i="26" s="1"/>
  <c r="H294" i="26" s="1"/>
  <c r="H280" i="26"/>
  <c r="H279" i="26" s="1"/>
  <c r="H192" i="26"/>
  <c r="H191" i="26" s="1"/>
  <c r="H190" i="26" s="1"/>
  <c r="H144" i="26"/>
  <c r="H143" i="26" s="1"/>
  <c r="H133" i="26"/>
  <c r="H132" i="26" s="1"/>
  <c r="H115" i="26"/>
  <c r="H114" i="26" s="1"/>
  <c r="H833" i="26"/>
  <c r="H832" i="26" s="1"/>
  <c r="H831" i="26" s="1"/>
  <c r="H830" i="26" s="1"/>
  <c r="H829" i="26" s="1"/>
  <c r="H80" i="26"/>
  <c r="H79" i="26" s="1"/>
  <c r="H260" i="26"/>
  <c r="H259" i="26" s="1"/>
  <c r="H258" i="26" s="1"/>
  <c r="H471" i="26"/>
  <c r="H459" i="26"/>
  <c r="H413" i="26"/>
  <c r="H412" i="26" s="1"/>
  <c r="H796" i="26"/>
  <c r="H795" i="26" s="1"/>
  <c r="H676" i="26"/>
  <c r="H675" i="26" s="1"/>
  <c r="H674" i="26" s="1"/>
  <c r="H659" i="26"/>
  <c r="H658" i="26" s="1"/>
  <c r="H640" i="26"/>
  <c r="H639" i="26" s="1"/>
  <c r="H573" i="26"/>
  <c r="H572" i="26" s="1"/>
  <c r="H705" i="26"/>
  <c r="H704" i="26" s="1"/>
  <c r="H703" i="26" s="1"/>
  <c r="H358" i="26"/>
  <c r="H357" i="26" s="1"/>
  <c r="H356" i="26" s="1"/>
  <c r="H709" i="26"/>
  <c r="H708" i="26" s="1"/>
  <c r="H707" i="26" s="1"/>
  <c r="H489" i="26"/>
  <c r="H488" i="26" s="1"/>
  <c r="H487" i="26" s="1"/>
  <c r="H486" i="26" s="1"/>
  <c r="H485" i="26" s="1"/>
  <c r="G499" i="26"/>
  <c r="G498" i="26" s="1"/>
  <c r="G494" i="26" s="1"/>
  <c r="G493" i="26" s="1"/>
  <c r="G492" i="26" s="1"/>
  <c r="G491" i="26" s="1"/>
  <c r="G376" i="26" s="1"/>
  <c r="G12" i="26" s="1"/>
  <c r="D16" i="4"/>
  <c r="H478" i="26"/>
  <c r="H477" i="26" s="1"/>
  <c r="H476" i="26" s="1"/>
  <c r="H475" i="26" s="1"/>
  <c r="H586" i="26"/>
  <c r="H350" i="26"/>
  <c r="H349" i="26" s="1"/>
  <c r="H348" i="26" s="1"/>
  <c r="H288" i="26"/>
  <c r="H287" i="26" s="1"/>
  <c r="H59" i="26"/>
  <c r="H58" i="26" s="1"/>
  <c r="F350" i="26"/>
  <c r="F349" i="26" s="1"/>
  <c r="F348" i="26" s="1"/>
  <c r="H667" i="26" l="1"/>
  <c r="H666" i="26" s="1"/>
  <c r="E31" i="4"/>
  <c r="J288" i="26"/>
  <c r="L289" i="26"/>
  <c r="J478" i="26"/>
  <c r="L479" i="26"/>
  <c r="I20" i="4" s="1"/>
  <c r="J161" i="26"/>
  <c r="L163" i="26"/>
  <c r="L588" i="26"/>
  <c r="J59" i="26"/>
  <c r="J489" i="26"/>
  <c r="L490" i="26"/>
  <c r="I29" i="4" s="1"/>
  <c r="J350" i="26"/>
  <c r="L400" i="26"/>
  <c r="L430" i="26"/>
  <c r="L523" i="26"/>
  <c r="L230" i="26"/>
  <c r="L275" i="26"/>
  <c r="L89" i="26"/>
  <c r="L176" i="26"/>
  <c r="L226" i="26"/>
  <c r="L101" i="26"/>
  <c r="L429" i="26"/>
  <c r="L219" i="26"/>
  <c r="L78" i="26"/>
  <c r="L142" i="26"/>
  <c r="L340" i="26"/>
  <c r="L394" i="26"/>
  <c r="L420" i="26"/>
  <c r="L50" i="26"/>
  <c r="L140" i="26"/>
  <c r="L539" i="26"/>
  <c r="L690" i="26"/>
  <c r="L421" i="26"/>
  <c r="L518" i="26"/>
  <c r="L44" i="26"/>
  <c r="L172" i="26"/>
  <c r="L227" i="26"/>
  <c r="L88" i="26"/>
  <c r="L310" i="26"/>
  <c r="L513" i="26"/>
  <c r="L220" i="26"/>
  <c r="L56" i="26"/>
  <c r="L544" i="26"/>
  <c r="L36" i="26"/>
  <c r="L454" i="26"/>
  <c r="L77" i="26"/>
  <c r="L158" i="26"/>
  <c r="L339" i="26"/>
  <c r="L519" i="26"/>
  <c r="L35" i="26"/>
  <c r="L514" i="26"/>
  <c r="L231" i="26"/>
  <c r="L57" i="26"/>
  <c r="L157" i="26"/>
  <c r="L29" i="26"/>
  <c r="L100" i="26"/>
  <c r="L395" i="26"/>
  <c r="L527" i="26"/>
  <c r="L141" i="26"/>
  <c r="L540" i="26"/>
  <c r="L528" i="26"/>
  <c r="L45" i="26"/>
  <c r="L159" i="26"/>
  <c r="L543" i="26"/>
  <c r="L94" i="26"/>
  <c r="L595" i="26"/>
  <c r="L780" i="26"/>
  <c r="L783" i="26"/>
  <c r="L384" i="26"/>
  <c r="L596" i="26"/>
  <c r="L772" i="26"/>
  <c r="L558" i="26"/>
  <c r="L601" i="26"/>
  <c r="L779" i="26"/>
  <c r="J603" i="26"/>
  <c r="L610" i="26"/>
  <c r="L789" i="26"/>
  <c r="H632" i="26"/>
  <c r="H631" i="26" s="1"/>
  <c r="H630" i="26" s="1"/>
  <c r="H629" i="26" s="1"/>
  <c r="L557" i="26"/>
  <c r="L600" i="26"/>
  <c r="L784" i="26"/>
  <c r="L388" i="26"/>
  <c r="H525" i="26"/>
  <c r="H524" i="26" s="1"/>
  <c r="L611" i="26"/>
  <c r="L790" i="26"/>
  <c r="L387" i="26"/>
  <c r="H110" i="26"/>
  <c r="H109" i="26" s="1"/>
  <c r="L28" i="26"/>
  <c r="L93" i="26"/>
  <c r="L311" i="26"/>
  <c r="L538" i="26"/>
  <c r="L619" i="26"/>
  <c r="I47" i="4" s="1"/>
  <c r="I46" i="4" s="1"/>
  <c r="L242" i="26"/>
  <c r="I57" i="4" s="1"/>
  <c r="H825" i="26"/>
  <c r="H824" i="26" s="1"/>
  <c r="H820" i="26" s="1"/>
  <c r="H819" i="26" s="1"/>
  <c r="H818" i="26" s="1"/>
  <c r="E32" i="4" s="1"/>
  <c r="H556" i="26"/>
  <c r="H555" i="26" s="1"/>
  <c r="H554" i="26" s="1"/>
  <c r="H553" i="26" s="1"/>
  <c r="E28" i="4" s="1"/>
  <c r="H199" i="26"/>
  <c r="H542" i="26"/>
  <c r="H541" i="26" s="1"/>
  <c r="H83" i="26"/>
  <c r="H82" i="26" s="1"/>
  <c r="H791" i="26"/>
  <c r="H428" i="26"/>
  <c r="H427" i="26" s="1"/>
  <c r="H325" i="26"/>
  <c r="E62" i="4" s="1"/>
  <c r="L552" i="26"/>
  <c r="I27" i="4" s="1"/>
  <c r="H468" i="26"/>
  <c r="H464" i="26" s="1"/>
  <c r="H463" i="26" s="1"/>
  <c r="J409" i="26"/>
  <c r="L409" i="26" s="1"/>
  <c r="J410" i="26"/>
  <c r="L410" i="26" s="1"/>
  <c r="J482" i="26"/>
  <c r="J483" i="26"/>
  <c r="L483" i="26" s="1"/>
  <c r="L609" i="26"/>
  <c r="L773" i="26"/>
  <c r="L49" i="26"/>
  <c r="L526" i="26"/>
  <c r="L633" i="26"/>
  <c r="L497" i="26"/>
  <c r="L626" i="26"/>
  <c r="I37" i="4" s="1"/>
  <c r="L171" i="26"/>
  <c r="H291" i="26"/>
  <c r="H290" i="26" s="1"/>
  <c r="H286" i="26" s="1"/>
  <c r="H285" i="26" s="1"/>
  <c r="E50" i="4" s="1"/>
  <c r="H736" i="26"/>
  <c r="H62" i="26"/>
  <c r="H61" i="26" s="1"/>
  <c r="H131" i="26"/>
  <c r="H309" i="26"/>
  <c r="H308" i="26" s="1"/>
  <c r="H307" i="26" s="1"/>
  <c r="H306" i="26" s="1"/>
  <c r="E53" i="4" s="1"/>
  <c r="H156" i="26"/>
  <c r="H155" i="26" s="1"/>
  <c r="H771" i="26"/>
  <c r="H770" i="26" s="1"/>
  <c r="H769" i="26" s="1"/>
  <c r="H768" i="26" s="1"/>
  <c r="H767" i="26" s="1"/>
  <c r="H766" i="26" s="1"/>
  <c r="H326" i="26"/>
  <c r="H625" i="26"/>
  <c r="H624" i="26" s="1"/>
  <c r="H623" i="26" s="1"/>
  <c r="H622" i="26" s="1"/>
  <c r="H355" i="26"/>
  <c r="H618" i="26"/>
  <c r="H617" i="26" s="1"/>
  <c r="H616" i="26" s="1"/>
  <c r="H615" i="26" s="1"/>
  <c r="H614" i="26" s="1"/>
  <c r="H613" i="26" s="1"/>
  <c r="H612" i="26" s="1"/>
  <c r="H18" i="26"/>
  <c r="H17" i="26" s="1"/>
  <c r="H16" i="26" s="1"/>
  <c r="H14" i="26" s="1"/>
  <c r="H398" i="26"/>
  <c r="H397" i="26" s="1"/>
  <c r="H396" i="26" s="1"/>
  <c r="H338" i="26"/>
  <c r="H337" i="26" s="1"/>
  <c r="H336" i="26" s="1"/>
  <c r="H335" i="26" s="1"/>
  <c r="E63" i="4" s="1"/>
  <c r="H393" i="26"/>
  <c r="H392" i="26" s="1"/>
  <c r="H273" i="26"/>
  <c r="H272" i="26" s="1"/>
  <c r="H271" i="26" s="1"/>
  <c r="H270" i="26" s="1"/>
  <c r="E36" i="4" s="1"/>
  <c r="H312" i="26"/>
  <c r="E59" i="4" s="1"/>
  <c r="H218" i="26"/>
  <c r="H217" i="26" s="1"/>
  <c r="H650" i="26"/>
  <c r="H585" i="26"/>
  <c r="H584" i="26" s="1"/>
  <c r="H642" i="26"/>
  <c r="H118" i="26"/>
  <c r="E60" i="4" s="1"/>
  <c r="H99" i="26"/>
  <c r="H98" i="26" s="1"/>
  <c r="H90" i="26" s="1"/>
  <c r="H568" i="26"/>
  <c r="H567" i="26" s="1"/>
  <c r="H602" i="26"/>
  <c r="H76" i="26"/>
  <c r="H75" i="26" s="1"/>
  <c r="H778" i="26"/>
  <c r="H777" i="26" s="1"/>
  <c r="H776" i="26" s="1"/>
  <c r="H382" i="26"/>
  <c r="H381" i="26" s="1"/>
  <c r="H452" i="26"/>
  <c r="H451" i="26" s="1"/>
  <c r="H751" i="26"/>
  <c r="H750" i="26" s="1"/>
  <c r="H551" i="26"/>
  <c r="H550" i="26" s="1"/>
  <c r="H549" i="26" s="1"/>
  <c r="H548" i="26" s="1"/>
  <c r="H599" i="26"/>
  <c r="H598" i="26" s="1"/>
  <c r="H635" i="26"/>
  <c r="H634" i="26" s="1"/>
  <c r="H458" i="26"/>
  <c r="H34" i="26"/>
  <c r="H33" i="26" s="1"/>
  <c r="H529" i="26"/>
  <c r="H229" i="26"/>
  <c r="H228" i="26" s="1"/>
  <c r="H48" i="26"/>
  <c r="H47" i="26" s="1"/>
  <c r="H139" i="26"/>
  <c r="H138" i="26" s="1"/>
  <c r="H137" i="26" s="1"/>
  <c r="H537" i="26"/>
  <c r="H536" i="26" s="1"/>
  <c r="H687" i="26"/>
  <c r="H683" i="26" s="1"/>
  <c r="H678" i="26" s="1"/>
  <c r="E56" i="4" s="1"/>
  <c r="H562" i="26"/>
  <c r="H608" i="26"/>
  <c r="H607" i="26" s="1"/>
  <c r="H788" i="26"/>
  <c r="H785" i="26" s="1"/>
  <c r="H419" i="26"/>
  <c r="H418" i="26" s="1"/>
  <c r="H517" i="26"/>
  <c r="H516" i="26" s="1"/>
  <c r="H43" i="26"/>
  <c r="H42" i="26" s="1"/>
  <c r="H41" i="26" s="1"/>
  <c r="H87" i="26"/>
  <c r="H86" i="26" s="1"/>
  <c r="H174" i="26"/>
  <c r="H173" i="26" s="1"/>
  <c r="H168" i="26" s="1"/>
  <c r="H512" i="26"/>
  <c r="H511" i="26" s="1"/>
  <c r="H510" i="26" s="1"/>
  <c r="H386" i="26"/>
  <c r="H385" i="26" s="1"/>
  <c r="H225" i="26"/>
  <c r="H224" i="26" s="1"/>
  <c r="H760" i="26"/>
  <c r="H759" i="26" s="1"/>
  <c r="H758" i="26" s="1"/>
  <c r="H814" i="26"/>
  <c r="H55" i="26"/>
  <c r="H54" i="26" s="1"/>
  <c r="H177" i="26"/>
  <c r="E51" i="4" s="1"/>
  <c r="H278" i="26"/>
  <c r="H277" i="26" s="1"/>
  <c r="E49" i="4" s="1"/>
  <c r="E48" i="4" s="1"/>
  <c r="H27" i="26"/>
  <c r="H26" i="26" s="1"/>
  <c r="H594" i="26"/>
  <c r="H593" i="26" s="1"/>
  <c r="H592" i="26" s="1"/>
  <c r="H249" i="26"/>
  <c r="E35" i="4" s="1"/>
  <c r="H800" i="26"/>
  <c r="H799" i="26" s="1"/>
  <c r="H798" i="26" s="1"/>
  <c r="E55" i="4" s="1"/>
  <c r="H654" i="26"/>
  <c r="H653" i="26" s="1"/>
  <c r="H652" i="26" s="1"/>
  <c r="E41" i="4" s="1"/>
  <c r="H782" i="26"/>
  <c r="H781" i="26" s="1"/>
  <c r="H482" i="26"/>
  <c r="H481" i="26" s="1"/>
  <c r="H480" i="26" s="1"/>
  <c r="H474" i="26" s="1"/>
  <c r="H473" i="26" s="1"/>
  <c r="H483" i="26"/>
  <c r="H161" i="26"/>
  <c r="H160" i="26" s="1"/>
  <c r="H409" i="26"/>
  <c r="H408" i="26" s="1"/>
  <c r="H407" i="26" s="1"/>
  <c r="H410" i="26"/>
  <c r="H167" i="26" l="1"/>
  <c r="H166" i="26" s="1"/>
  <c r="H198" i="26"/>
  <c r="E52" i="4"/>
  <c r="L587" i="26"/>
  <c r="E58" i="4"/>
  <c r="H347" i="26"/>
  <c r="H341" i="26" s="1"/>
  <c r="J481" i="26"/>
  <c r="L482" i="26"/>
  <c r="J461" i="26"/>
  <c r="L461" i="26" s="1"/>
  <c r="L462" i="26"/>
  <c r="J589" i="26"/>
  <c r="L590" i="26"/>
  <c r="I33" i="4" s="1"/>
  <c r="J456" i="26"/>
  <c r="L457" i="26"/>
  <c r="J69" i="26"/>
  <c r="L70" i="26"/>
  <c r="J736" i="26"/>
  <c r="L736" i="26" s="1"/>
  <c r="L737" i="26"/>
  <c r="J752" i="26"/>
  <c r="L752" i="26" s="1"/>
  <c r="L753" i="26"/>
  <c r="J382" i="26"/>
  <c r="L383" i="26"/>
  <c r="J452" i="26"/>
  <c r="L453" i="26"/>
  <c r="J129" i="26"/>
  <c r="L130" i="26"/>
  <c r="J469" i="26"/>
  <c r="L469" i="26" s="1"/>
  <c r="L470" i="26"/>
  <c r="J822" i="26"/>
  <c r="J763" i="26"/>
  <c r="L764" i="26"/>
  <c r="J577" i="26"/>
  <c r="L578" i="26"/>
  <c r="J135" i="26"/>
  <c r="L135" i="26" s="1"/>
  <c r="L136" i="26"/>
  <c r="J533" i="26"/>
  <c r="L533" i="26" s="1"/>
  <c r="L534" i="26"/>
  <c r="J115" i="26"/>
  <c r="J80" i="26"/>
  <c r="L81" i="26"/>
  <c r="J459" i="26"/>
  <c r="L459" i="26" s="1"/>
  <c r="L460" i="26"/>
  <c r="J676" i="26"/>
  <c r="L677" i="26"/>
  <c r="J637" i="26"/>
  <c r="L638" i="26"/>
  <c r="J402" i="26"/>
  <c r="L403" i="26"/>
  <c r="J825" i="26"/>
  <c r="L827" i="26"/>
  <c r="J570" i="26"/>
  <c r="L571" i="26"/>
  <c r="J164" i="26"/>
  <c r="L164" i="26" s="1"/>
  <c r="L165" i="26"/>
  <c r="J656" i="26"/>
  <c r="L657" i="26"/>
  <c r="J466" i="26"/>
  <c r="L467" i="26"/>
  <c r="J121" i="26"/>
  <c r="L122" i="26"/>
  <c r="J264" i="26"/>
  <c r="L265" i="26"/>
  <c r="J796" i="26"/>
  <c r="L797" i="26"/>
  <c r="J659" i="26"/>
  <c r="L660" i="26"/>
  <c r="J573" i="26"/>
  <c r="L574" i="26"/>
  <c r="J531" i="26"/>
  <c r="L532" i="26"/>
  <c r="J722" i="26"/>
  <c r="L723" i="26"/>
  <c r="J506" i="26"/>
  <c r="L507" i="26"/>
  <c r="J366" i="26"/>
  <c r="L367" i="26"/>
  <c r="J333" i="26"/>
  <c r="L334" i="26"/>
  <c r="J202" i="26"/>
  <c r="L203" i="26"/>
  <c r="J184" i="26"/>
  <c r="L185" i="26"/>
  <c r="J206" i="26"/>
  <c r="L207" i="26"/>
  <c r="J315" i="26"/>
  <c r="L316" i="26"/>
  <c r="J713" i="26"/>
  <c r="L714" i="26"/>
  <c r="J329" i="26"/>
  <c r="L330" i="26"/>
  <c r="J192" i="26"/>
  <c r="L193" i="26"/>
  <c r="J685" i="26"/>
  <c r="L686" i="26"/>
  <c r="J717" i="26"/>
  <c r="L718" i="26"/>
  <c r="J280" i="26"/>
  <c r="L281" i="26"/>
  <c r="J709" i="26"/>
  <c r="L710" i="26"/>
  <c r="J362" i="26"/>
  <c r="L363" i="26"/>
  <c r="J811" i="26"/>
  <c r="L812" i="26"/>
  <c r="J38" i="26"/>
  <c r="L39" i="26"/>
  <c r="J96" i="26"/>
  <c r="L97" i="26"/>
  <c r="J488" i="26"/>
  <c r="L489" i="26"/>
  <c r="J586" i="26"/>
  <c r="L586" i="26" s="1"/>
  <c r="J477" i="26"/>
  <c r="L478" i="26"/>
  <c r="J645" i="26"/>
  <c r="L646" i="26"/>
  <c r="J256" i="26"/>
  <c r="L257" i="26"/>
  <c r="J560" i="26"/>
  <c r="L561" i="26"/>
  <c r="L606" i="26"/>
  <c r="L603" i="26" s="1"/>
  <c r="J649" i="26"/>
  <c r="L651" i="26"/>
  <c r="J62" i="26"/>
  <c r="J273" i="26"/>
  <c r="L274" i="26"/>
  <c r="J398" i="26"/>
  <c r="L399" i="26"/>
  <c r="J174" i="26"/>
  <c r="L175" i="26"/>
  <c r="J52" i="26"/>
  <c r="L53" i="26"/>
  <c r="J672" i="26"/>
  <c r="L673" i="26"/>
  <c r="J268" i="26"/>
  <c r="L269" i="26"/>
  <c r="J669" i="26"/>
  <c r="L670" i="26"/>
  <c r="J144" i="26"/>
  <c r="L145" i="26"/>
  <c r="J833" i="26"/>
  <c r="L834" i="26"/>
  <c r="J260" i="26"/>
  <c r="L261" i="26"/>
  <c r="J413" i="26"/>
  <c r="L414" i="26"/>
  <c r="J640" i="26"/>
  <c r="L641" i="26"/>
  <c r="J565" i="26"/>
  <c r="L566" i="26"/>
  <c r="J664" i="26"/>
  <c r="L665" i="26"/>
  <c r="J107" i="26"/>
  <c r="L108" i="26"/>
  <c r="J793" i="26"/>
  <c r="L794" i="26"/>
  <c r="J125" i="26"/>
  <c r="L126" i="26"/>
  <c r="J405" i="26"/>
  <c r="L406" i="26"/>
  <c r="J252" i="26"/>
  <c r="L253" i="26"/>
  <c r="J843" i="26"/>
  <c r="L844" i="26"/>
  <c r="J222" i="26"/>
  <c r="L223" i="26"/>
  <c r="J133" i="26"/>
  <c r="L134" i="26"/>
  <c r="J471" i="26"/>
  <c r="L471" i="26" s="1"/>
  <c r="L472" i="26"/>
  <c r="J581" i="26"/>
  <c r="L582" i="26"/>
  <c r="J697" i="26"/>
  <c r="L698" i="26"/>
  <c r="J693" i="26"/>
  <c r="L694" i="26"/>
  <c r="J304" i="26"/>
  <c r="L305" i="26"/>
  <c r="J300" i="26"/>
  <c r="L301" i="26"/>
  <c r="J681" i="26"/>
  <c r="L682" i="26"/>
  <c r="J291" i="26"/>
  <c r="L292" i="26"/>
  <c r="J319" i="26"/>
  <c r="L320" i="26"/>
  <c r="J180" i="26"/>
  <c r="J701" i="26"/>
  <c r="L702" i="26"/>
  <c r="J296" i="26"/>
  <c r="L297" i="26"/>
  <c r="J358" i="26"/>
  <c r="L359" i="26"/>
  <c r="J188" i="26"/>
  <c r="L189" i="26"/>
  <c r="J688" i="26"/>
  <c r="L688" i="26" s="1"/>
  <c r="L689" i="26"/>
  <c r="J705" i="26"/>
  <c r="L706" i="26"/>
  <c r="J323" i="26"/>
  <c r="L324" i="26"/>
  <c r="J283" i="26"/>
  <c r="L284" i="26"/>
  <c r="J807" i="26"/>
  <c r="L808" i="26"/>
  <c r="J803" i="26"/>
  <c r="L804" i="26"/>
  <c r="J31" i="26"/>
  <c r="L32" i="26"/>
  <c r="J816" i="26"/>
  <c r="L817" i="26"/>
  <c r="J349" i="26"/>
  <c r="J348" i="26" s="1"/>
  <c r="L350" i="26"/>
  <c r="J58" i="26"/>
  <c r="L58" i="26" s="1"/>
  <c r="L59" i="26"/>
  <c r="J160" i="26"/>
  <c r="L160" i="26" s="1"/>
  <c r="L161" i="26"/>
  <c r="J287" i="26"/>
  <c r="L287" i="26" s="1"/>
  <c r="L288" i="26"/>
  <c r="J229" i="26"/>
  <c r="J87" i="26"/>
  <c r="J34" i="26"/>
  <c r="J92" i="26"/>
  <c r="J83" i="26"/>
  <c r="J139" i="26"/>
  <c r="J99" i="26"/>
  <c r="J338" i="26"/>
  <c r="J76" i="26"/>
  <c r="J225" i="26"/>
  <c r="J594" i="26"/>
  <c r="J419" i="26"/>
  <c r="J428" i="26"/>
  <c r="J27" i="26"/>
  <c r="J556" i="26"/>
  <c r="J393" i="26"/>
  <c r="J218" i="26"/>
  <c r="J18" i="26"/>
  <c r="J542" i="26"/>
  <c r="J55" i="26"/>
  <c r="J512" i="26"/>
  <c r="J156" i="26"/>
  <c r="J650" i="26"/>
  <c r="L650" i="26" s="1"/>
  <c r="J309" i="26"/>
  <c r="J778" i="26"/>
  <c r="J170" i="26"/>
  <c r="J788" i="26"/>
  <c r="J785" i="26" s="1"/>
  <c r="J43" i="26"/>
  <c r="J517" i="26"/>
  <c r="J537" i="26"/>
  <c r="J386" i="26"/>
  <c r="J525" i="26"/>
  <c r="J48" i="26"/>
  <c r="J599" i="26"/>
  <c r="H732" i="26"/>
  <c r="J751" i="26"/>
  <c r="J735" i="26"/>
  <c r="J782" i="26"/>
  <c r="J771" i="26"/>
  <c r="J608" i="26"/>
  <c r="J632" i="26"/>
  <c r="H535" i="26"/>
  <c r="H248" i="26"/>
  <c r="J618" i="26"/>
  <c r="G46" i="4"/>
  <c r="J241" i="26"/>
  <c r="H628" i="26"/>
  <c r="J625" i="26"/>
  <c r="J496" i="26"/>
  <c r="J551" i="26"/>
  <c r="H216" i="26"/>
  <c r="H215" i="26" s="1"/>
  <c r="H74" i="26"/>
  <c r="H73" i="26" s="1"/>
  <c r="H154" i="26"/>
  <c r="H153" i="26" s="1"/>
  <c r="H152" i="26" s="1"/>
  <c r="H151" i="26" s="1"/>
  <c r="H117" i="26"/>
  <c r="H597" i="26"/>
  <c r="H591" i="26" s="1"/>
  <c r="H583" i="26" s="1"/>
  <c r="H46" i="26"/>
  <c r="H40" i="26" s="1"/>
  <c r="H775" i="26"/>
  <c r="H774" i="26" s="1"/>
  <c r="E42" i="4" s="1"/>
  <c r="H450" i="26"/>
  <c r="H547" i="26"/>
  <c r="H546" i="26" s="1"/>
  <c r="H25" i="26"/>
  <c r="H24" i="26" s="1"/>
  <c r="H276" i="26"/>
  <c r="E39" i="4" l="1"/>
  <c r="H72" i="26"/>
  <c r="H71" i="26" s="1"/>
  <c r="E44" i="4"/>
  <c r="E43" i="4" s="1"/>
  <c r="H210" i="26"/>
  <c r="H209" i="26" s="1"/>
  <c r="E38" i="4"/>
  <c r="E30" i="4"/>
  <c r="E26" i="4" s="1"/>
  <c r="J458" i="26"/>
  <c r="L458" i="26" s="1"/>
  <c r="J468" i="26"/>
  <c r="L468" i="26" s="1"/>
  <c r="J624" i="26"/>
  <c r="L625" i="26"/>
  <c r="J240" i="26"/>
  <c r="L241" i="26"/>
  <c r="J770" i="26"/>
  <c r="L771" i="26"/>
  <c r="J47" i="26"/>
  <c r="L47" i="26" s="1"/>
  <c r="L48" i="26"/>
  <c r="J541" i="26"/>
  <c r="L541" i="26" s="1"/>
  <c r="L542" i="26"/>
  <c r="J418" i="26"/>
  <c r="L418" i="26" s="1"/>
  <c r="L419" i="26"/>
  <c r="J75" i="26"/>
  <c r="L75" i="26" s="1"/>
  <c r="L76" i="26"/>
  <c r="J228" i="26"/>
  <c r="L228" i="26" s="1"/>
  <c r="L229" i="26"/>
  <c r="J550" i="26"/>
  <c r="L551" i="26"/>
  <c r="J495" i="26"/>
  <c r="L495" i="26" s="1"/>
  <c r="L496" i="26"/>
  <c r="J631" i="26"/>
  <c r="L632" i="26"/>
  <c r="J781" i="26"/>
  <c r="L781" i="26" s="1"/>
  <c r="L782" i="26"/>
  <c r="J524" i="26"/>
  <c r="L524" i="26" s="1"/>
  <c r="L525" i="26"/>
  <c r="J385" i="26"/>
  <c r="L385" i="26" s="1"/>
  <c r="L386" i="26"/>
  <c r="J516" i="26"/>
  <c r="L516" i="26" s="1"/>
  <c r="L517" i="26"/>
  <c r="J169" i="26"/>
  <c r="L170" i="26"/>
  <c r="J155" i="26"/>
  <c r="L156" i="26"/>
  <c r="J17" i="26"/>
  <c r="L18" i="26"/>
  <c r="J555" i="26"/>
  <c r="L556" i="26"/>
  <c r="J337" i="26"/>
  <c r="L338" i="26"/>
  <c r="J138" i="26"/>
  <c r="L139" i="26"/>
  <c r="L349" i="26"/>
  <c r="L348" i="26" s="1"/>
  <c r="J30" i="26"/>
  <c r="L30" i="26" s="1"/>
  <c r="L31" i="26"/>
  <c r="J806" i="26"/>
  <c r="L807" i="26"/>
  <c r="J322" i="26"/>
  <c r="L323" i="26"/>
  <c r="J357" i="26"/>
  <c r="L358" i="26"/>
  <c r="J700" i="26"/>
  <c r="L701" i="26"/>
  <c r="J318" i="26"/>
  <c r="L319" i="26"/>
  <c r="J680" i="26"/>
  <c r="L681" i="26"/>
  <c r="J303" i="26"/>
  <c r="L304" i="26"/>
  <c r="J696" i="26"/>
  <c r="L697" i="26"/>
  <c r="J221" i="26"/>
  <c r="L221" i="26" s="1"/>
  <c r="L222" i="26"/>
  <c r="J251" i="26"/>
  <c r="L252" i="26"/>
  <c r="J124" i="26"/>
  <c r="L125" i="26"/>
  <c r="J106" i="26"/>
  <c r="L107" i="26"/>
  <c r="J564" i="26"/>
  <c r="L565" i="26"/>
  <c r="J412" i="26"/>
  <c r="L413" i="26"/>
  <c r="J832" i="26"/>
  <c r="L833" i="26"/>
  <c r="J668" i="26"/>
  <c r="L669" i="26"/>
  <c r="J671" i="26"/>
  <c r="L671" i="26" s="1"/>
  <c r="L672" i="26"/>
  <c r="J173" i="26"/>
  <c r="L173" i="26" s="1"/>
  <c r="L174" i="26"/>
  <c r="J272" i="26"/>
  <c r="L273" i="26"/>
  <c r="J648" i="26"/>
  <c r="L649" i="26"/>
  <c r="J559" i="26"/>
  <c r="L559" i="26" s="1"/>
  <c r="L560" i="26"/>
  <c r="J644" i="26"/>
  <c r="L645" i="26"/>
  <c r="J95" i="26"/>
  <c r="L95" i="26" s="1"/>
  <c r="L96" i="26"/>
  <c r="J810" i="26"/>
  <c r="L811" i="26"/>
  <c r="J708" i="26"/>
  <c r="L709" i="26"/>
  <c r="J716" i="26"/>
  <c r="L717" i="26"/>
  <c r="J191" i="26"/>
  <c r="L192" i="26"/>
  <c r="J712" i="26"/>
  <c r="L713" i="26"/>
  <c r="J205" i="26"/>
  <c r="L206" i="26"/>
  <c r="J201" i="26"/>
  <c r="L202" i="26"/>
  <c r="J365" i="26"/>
  <c r="L366" i="26"/>
  <c r="J721" i="26"/>
  <c r="L722" i="26"/>
  <c r="J572" i="26"/>
  <c r="L572" i="26" s="1"/>
  <c r="L573" i="26"/>
  <c r="J795" i="26"/>
  <c r="L795" i="26" s="1"/>
  <c r="L796" i="26"/>
  <c r="J120" i="26"/>
  <c r="L121" i="26"/>
  <c r="J655" i="26"/>
  <c r="L656" i="26"/>
  <c r="J569" i="26"/>
  <c r="L570" i="26"/>
  <c r="J401" i="26"/>
  <c r="L401" i="26" s="1"/>
  <c r="L402" i="26"/>
  <c r="J675" i="26"/>
  <c r="L676" i="26"/>
  <c r="J79" i="26"/>
  <c r="L79" i="26" s="1"/>
  <c r="L80" i="26"/>
  <c r="J576" i="26"/>
  <c r="L577" i="26"/>
  <c r="J821" i="26"/>
  <c r="L822" i="26"/>
  <c r="J128" i="26"/>
  <c r="L129" i="26"/>
  <c r="J381" i="26"/>
  <c r="L381" i="26" s="1"/>
  <c r="L382" i="26"/>
  <c r="J455" i="26"/>
  <c r="L455" i="26" s="1"/>
  <c r="L456" i="26"/>
  <c r="J617" i="26"/>
  <c r="L618" i="26"/>
  <c r="J734" i="26"/>
  <c r="J733" i="26" s="1"/>
  <c r="L735" i="26"/>
  <c r="J598" i="26"/>
  <c r="L598" i="26" s="1"/>
  <c r="L599" i="26"/>
  <c r="J536" i="26"/>
  <c r="L536" i="26" s="1"/>
  <c r="L537" i="26"/>
  <c r="J42" i="26"/>
  <c r="L43" i="26"/>
  <c r="J777" i="26"/>
  <c r="L778" i="26"/>
  <c r="J511" i="26"/>
  <c r="L512" i="26"/>
  <c r="J217" i="26"/>
  <c r="L217" i="26" s="1"/>
  <c r="L218" i="26"/>
  <c r="J26" i="26"/>
  <c r="L27" i="26"/>
  <c r="J593" i="26"/>
  <c r="L594" i="26"/>
  <c r="J82" i="26"/>
  <c r="L82" i="26" s="1"/>
  <c r="L83" i="26"/>
  <c r="J33" i="26"/>
  <c r="L33" i="26" s="1"/>
  <c r="L34" i="26"/>
  <c r="J607" i="26"/>
  <c r="L607" i="26" s="1"/>
  <c r="L608" i="26"/>
  <c r="J750" i="26"/>
  <c r="L750" i="26" s="1"/>
  <c r="L751" i="26"/>
  <c r="J687" i="26"/>
  <c r="L788" i="26"/>
  <c r="L785" i="26" s="1"/>
  <c r="J308" i="26"/>
  <c r="L309" i="26"/>
  <c r="J54" i="26"/>
  <c r="L54" i="26" s="1"/>
  <c r="L55" i="26"/>
  <c r="J392" i="26"/>
  <c r="L392" i="26" s="1"/>
  <c r="L393" i="26"/>
  <c r="J427" i="26"/>
  <c r="L427" i="26" s="1"/>
  <c r="L428" i="26"/>
  <c r="J224" i="26"/>
  <c r="L224" i="26" s="1"/>
  <c r="L225" i="26"/>
  <c r="J98" i="26"/>
  <c r="L98" i="26" s="1"/>
  <c r="L99" i="26"/>
  <c r="J91" i="26"/>
  <c r="L91" i="26" s="1"/>
  <c r="L92" i="26"/>
  <c r="J86" i="26"/>
  <c r="L86" i="26" s="1"/>
  <c r="L87" i="26"/>
  <c r="J815" i="26"/>
  <c r="L816" i="26"/>
  <c r="J802" i="26"/>
  <c r="L803" i="26"/>
  <c r="J282" i="26"/>
  <c r="L282" i="26" s="1"/>
  <c r="L283" i="26"/>
  <c r="J704" i="26"/>
  <c r="L705" i="26"/>
  <c r="J187" i="26"/>
  <c r="L188" i="26"/>
  <c r="J295" i="26"/>
  <c r="L296" i="26"/>
  <c r="J179" i="26"/>
  <c r="L180" i="26"/>
  <c r="J290" i="26"/>
  <c r="L291" i="26"/>
  <c r="J299" i="26"/>
  <c r="L300" i="26"/>
  <c r="J692" i="26"/>
  <c r="L693" i="26"/>
  <c r="J580" i="26"/>
  <c r="L581" i="26"/>
  <c r="J132" i="26"/>
  <c r="L133" i="26"/>
  <c r="J842" i="26"/>
  <c r="L843" i="26"/>
  <c r="J404" i="26"/>
  <c r="L404" i="26" s="1"/>
  <c r="L405" i="26"/>
  <c r="J792" i="26"/>
  <c r="L793" i="26"/>
  <c r="J663" i="26"/>
  <c r="L664" i="26"/>
  <c r="J639" i="26"/>
  <c r="L639" i="26" s="1"/>
  <c r="L640" i="26"/>
  <c r="J259" i="26"/>
  <c r="L260" i="26"/>
  <c r="J143" i="26"/>
  <c r="L143" i="26" s="1"/>
  <c r="L144" i="26"/>
  <c r="J267" i="26"/>
  <c r="L268" i="26"/>
  <c r="J51" i="26"/>
  <c r="L51" i="26" s="1"/>
  <c r="L52" i="26"/>
  <c r="J397" i="26"/>
  <c r="L398" i="26"/>
  <c r="J61" i="26"/>
  <c r="L61" i="26" s="1"/>
  <c r="L62" i="26"/>
  <c r="J602" i="26"/>
  <c r="L602" i="26" s="1"/>
  <c r="J255" i="26"/>
  <c r="L256" i="26"/>
  <c r="J476" i="26"/>
  <c r="L477" i="26"/>
  <c r="J487" i="26"/>
  <c r="L488" i="26"/>
  <c r="J37" i="26"/>
  <c r="L37" i="26" s="1"/>
  <c r="L38" i="26"/>
  <c r="J361" i="26"/>
  <c r="L362" i="26"/>
  <c r="J279" i="26"/>
  <c r="L280" i="26"/>
  <c r="J684" i="26"/>
  <c r="L684" i="26" s="1"/>
  <c r="L685" i="26"/>
  <c r="J328" i="26"/>
  <c r="L329" i="26"/>
  <c r="J314" i="26"/>
  <c r="L315" i="26"/>
  <c r="J183" i="26"/>
  <c r="L184" i="26"/>
  <c r="J332" i="26"/>
  <c r="L333" i="26"/>
  <c r="J505" i="26"/>
  <c r="L506" i="26"/>
  <c r="J530" i="26"/>
  <c r="L531" i="26"/>
  <c r="J658" i="26"/>
  <c r="L658" i="26" s="1"/>
  <c r="L659" i="26"/>
  <c r="J263" i="26"/>
  <c r="L264" i="26"/>
  <c r="J465" i="26"/>
  <c r="L465" i="26" s="1"/>
  <c r="L466" i="26"/>
  <c r="J824" i="26"/>
  <c r="L824" i="26" s="1"/>
  <c r="L825" i="26"/>
  <c r="J636" i="26"/>
  <c r="L637" i="26"/>
  <c r="J114" i="26"/>
  <c r="L115" i="26"/>
  <c r="J762" i="26"/>
  <c r="L763" i="26"/>
  <c r="J451" i="26"/>
  <c r="L451" i="26" s="1"/>
  <c r="L452" i="26"/>
  <c r="J68" i="26"/>
  <c r="L69" i="26"/>
  <c r="J585" i="26"/>
  <c r="L589" i="26"/>
  <c r="J480" i="26"/>
  <c r="L481" i="26"/>
  <c r="H247" i="26"/>
  <c r="H627" i="26"/>
  <c r="H621" i="26" s="1"/>
  <c r="E34" i="4"/>
  <c r="H765" i="26"/>
  <c r="H545" i="26"/>
  <c r="H13" i="26"/>
  <c r="H208" i="26" l="1"/>
  <c r="J464" i="26"/>
  <c r="J463" i="26" s="1"/>
  <c r="L463" i="26" s="1"/>
  <c r="J90" i="26"/>
  <c r="L90" i="26" s="1"/>
  <c r="J597" i="26"/>
  <c r="L597" i="26" s="1"/>
  <c r="J584" i="26"/>
  <c r="L584" i="26" s="1"/>
  <c r="L585" i="26"/>
  <c r="L114" i="26"/>
  <c r="J110" i="26"/>
  <c r="J262" i="26"/>
  <c r="L262" i="26" s="1"/>
  <c r="L263" i="26"/>
  <c r="L530" i="26"/>
  <c r="J529" i="26"/>
  <c r="L529" i="26" s="1"/>
  <c r="J331" i="26"/>
  <c r="L331" i="26" s="1"/>
  <c r="L332" i="26"/>
  <c r="J313" i="26"/>
  <c r="L313" i="26" s="1"/>
  <c r="L314" i="26"/>
  <c r="J360" i="26"/>
  <c r="L360" i="26" s="1"/>
  <c r="L361" i="26"/>
  <c r="J486" i="26"/>
  <c r="L487" i="26"/>
  <c r="J254" i="26"/>
  <c r="L254" i="26" s="1"/>
  <c r="L255" i="26"/>
  <c r="L792" i="26"/>
  <c r="J791" i="26"/>
  <c r="L791" i="26" s="1"/>
  <c r="J841" i="26"/>
  <c r="L842" i="26"/>
  <c r="J579" i="26"/>
  <c r="L579" i="26" s="1"/>
  <c r="L580" i="26"/>
  <c r="J298" i="26"/>
  <c r="L298" i="26" s="1"/>
  <c r="L299" i="26"/>
  <c r="J178" i="26"/>
  <c r="L179" i="26"/>
  <c r="J186" i="26"/>
  <c r="L186" i="26" s="1"/>
  <c r="L187" i="26"/>
  <c r="L815" i="26"/>
  <c r="J814" i="26"/>
  <c r="L814" i="26" s="1"/>
  <c r="J813" i="26"/>
  <c r="L813" i="26" s="1"/>
  <c r="J307" i="26"/>
  <c r="L308" i="26"/>
  <c r="J46" i="26"/>
  <c r="J592" i="26"/>
  <c r="L592" i="26" s="1"/>
  <c r="L593" i="26"/>
  <c r="J776" i="26"/>
  <c r="L777" i="26"/>
  <c r="L734" i="26"/>
  <c r="L733" i="26" s="1"/>
  <c r="J127" i="26"/>
  <c r="L127" i="26" s="1"/>
  <c r="L128" i="26"/>
  <c r="J575" i="26"/>
  <c r="L576" i="26"/>
  <c r="J674" i="26"/>
  <c r="L674" i="26" s="1"/>
  <c r="L675" i="26"/>
  <c r="L569" i="26"/>
  <c r="J568" i="26"/>
  <c r="J119" i="26"/>
  <c r="L120" i="26"/>
  <c r="J364" i="26"/>
  <c r="L364" i="26" s="1"/>
  <c r="L365" i="26"/>
  <c r="J204" i="26"/>
  <c r="L204" i="26" s="1"/>
  <c r="L205" i="26"/>
  <c r="J190" i="26"/>
  <c r="L190" i="26" s="1"/>
  <c r="L191" i="26"/>
  <c r="J707" i="26"/>
  <c r="L707" i="26" s="1"/>
  <c r="L708" i="26"/>
  <c r="J271" i="26"/>
  <c r="L272" i="26"/>
  <c r="J831" i="26"/>
  <c r="L832" i="26"/>
  <c r="J563" i="26"/>
  <c r="L564" i="26"/>
  <c r="J123" i="26"/>
  <c r="L123" i="26" s="1"/>
  <c r="L124" i="26"/>
  <c r="J302" i="26"/>
  <c r="L302" i="26" s="1"/>
  <c r="L303" i="26"/>
  <c r="J317" i="26"/>
  <c r="L317" i="26" s="1"/>
  <c r="L318" i="26"/>
  <c r="J356" i="26"/>
  <c r="L357" i="26"/>
  <c r="J805" i="26"/>
  <c r="L805" i="26" s="1"/>
  <c r="L806" i="26"/>
  <c r="J336" i="26"/>
  <c r="L337" i="26"/>
  <c r="J16" i="26"/>
  <c r="L17" i="26"/>
  <c r="J168" i="26"/>
  <c r="L169" i="26"/>
  <c r="J549" i="26"/>
  <c r="L550" i="26"/>
  <c r="J769" i="26"/>
  <c r="L770" i="26"/>
  <c r="J623" i="26"/>
  <c r="L624" i="26"/>
  <c r="J74" i="26"/>
  <c r="L480" i="26"/>
  <c r="J67" i="26"/>
  <c r="L68" i="26"/>
  <c r="L762" i="26"/>
  <c r="J760" i="26"/>
  <c r="J761" i="26"/>
  <c r="L761" i="26" s="1"/>
  <c r="L636" i="26"/>
  <c r="J635" i="26"/>
  <c r="J504" i="26"/>
  <c r="L505" i="26"/>
  <c r="J182" i="26"/>
  <c r="L182" i="26" s="1"/>
  <c r="L183" i="26"/>
  <c r="J327" i="26"/>
  <c r="L328" i="26"/>
  <c r="L279" i="26"/>
  <c r="J278" i="26"/>
  <c r="J475" i="26"/>
  <c r="L475" i="26" s="1"/>
  <c r="L476" i="26"/>
  <c r="L397" i="26"/>
  <c r="J396" i="26"/>
  <c r="L396" i="26" s="1"/>
  <c r="J266" i="26"/>
  <c r="L266" i="26" s="1"/>
  <c r="L267" i="26"/>
  <c r="J258" i="26"/>
  <c r="L258" i="26" s="1"/>
  <c r="L259" i="26"/>
  <c r="J662" i="26"/>
  <c r="L663" i="26"/>
  <c r="L132" i="26"/>
  <c r="J131" i="26"/>
  <c r="L131" i="26" s="1"/>
  <c r="J691" i="26"/>
  <c r="L691" i="26" s="1"/>
  <c r="L692" i="26"/>
  <c r="J286" i="26"/>
  <c r="L290" i="26"/>
  <c r="J294" i="26"/>
  <c r="L294" i="26" s="1"/>
  <c r="L295" i="26"/>
  <c r="J703" i="26"/>
  <c r="L703" i="26" s="1"/>
  <c r="L704" i="26"/>
  <c r="J801" i="26"/>
  <c r="L802" i="26"/>
  <c r="J535" i="26"/>
  <c r="L535" i="26" s="1"/>
  <c r="J216" i="26"/>
  <c r="J683" i="26"/>
  <c r="L687" i="26"/>
  <c r="J25" i="26"/>
  <c r="L26" i="26"/>
  <c r="J510" i="26"/>
  <c r="L510" i="26" s="1"/>
  <c r="L511" i="26"/>
  <c r="J41" i="26"/>
  <c r="L41" i="26" s="1"/>
  <c r="L42" i="26"/>
  <c r="J616" i="26"/>
  <c r="L617" i="26"/>
  <c r="L821" i="26"/>
  <c r="J820" i="26"/>
  <c r="L655" i="26"/>
  <c r="J654" i="26"/>
  <c r="J720" i="26"/>
  <c r="L721" i="26"/>
  <c r="J200" i="26"/>
  <c r="L201" i="26"/>
  <c r="J711" i="26"/>
  <c r="L711" i="26" s="1"/>
  <c r="L712" i="26"/>
  <c r="J715" i="26"/>
  <c r="L715" i="26" s="1"/>
  <c r="L716" i="26"/>
  <c r="J809" i="26"/>
  <c r="L809" i="26" s="1"/>
  <c r="L810" i="26"/>
  <c r="L644" i="26"/>
  <c r="J643" i="26"/>
  <c r="L643" i="26" s="1"/>
  <c r="J642" i="26"/>
  <c r="L642" i="26" s="1"/>
  <c r="J647" i="26"/>
  <c r="L647" i="26" s="1"/>
  <c r="L648" i="26"/>
  <c r="L668" i="26"/>
  <c r="J667" i="26"/>
  <c r="L412" i="26"/>
  <c r="J408" i="26"/>
  <c r="J102" i="26"/>
  <c r="L102" i="26" s="1"/>
  <c r="L106" i="26"/>
  <c r="J250" i="26"/>
  <c r="L251" i="26"/>
  <c r="J695" i="26"/>
  <c r="L695" i="26" s="1"/>
  <c r="L696" i="26"/>
  <c r="J679" i="26"/>
  <c r="L679" i="26" s="1"/>
  <c r="L680" i="26"/>
  <c r="J699" i="26"/>
  <c r="L699" i="26" s="1"/>
  <c r="L700" i="26"/>
  <c r="J321" i="26"/>
  <c r="L322" i="26"/>
  <c r="J137" i="26"/>
  <c r="L137" i="26" s="1"/>
  <c r="L138" i="26"/>
  <c r="J554" i="26"/>
  <c r="L555" i="26"/>
  <c r="J154" i="26"/>
  <c r="L155" i="26"/>
  <c r="J630" i="26"/>
  <c r="L631" i="26"/>
  <c r="J239" i="26"/>
  <c r="L240" i="26"/>
  <c r="J450" i="26"/>
  <c r="H620" i="26"/>
  <c r="H837" i="26"/>
  <c r="H836" i="26" s="1"/>
  <c r="H835" i="26" s="1"/>
  <c r="H828" i="26" s="1"/>
  <c r="C24" i="4"/>
  <c r="G31" i="4" l="1"/>
  <c r="L450" i="26"/>
  <c r="L464" i="26"/>
  <c r="J591" i="26"/>
  <c r="J583" i="26" s="1"/>
  <c r="L583" i="26" s="1"/>
  <c r="J238" i="26"/>
  <c r="L239" i="26"/>
  <c r="J153" i="26"/>
  <c r="L154" i="26"/>
  <c r="J653" i="26"/>
  <c r="L654" i="26"/>
  <c r="J66" i="26"/>
  <c r="L66" i="26" s="1"/>
  <c r="L67" i="26"/>
  <c r="J40" i="26"/>
  <c r="L40" i="26" s="1"/>
  <c r="L46" i="26"/>
  <c r="J109" i="26"/>
  <c r="L109" i="26" s="1"/>
  <c r="L110" i="26"/>
  <c r="J407" i="26"/>
  <c r="L407" i="26" s="1"/>
  <c r="L408" i="26"/>
  <c r="J199" i="26"/>
  <c r="G52" i="4" s="1"/>
  <c r="L200" i="26"/>
  <c r="J615" i="26"/>
  <c r="L616" i="26"/>
  <c r="J678" i="26"/>
  <c r="G56" i="4" s="1"/>
  <c r="L683" i="26"/>
  <c r="L801" i="26"/>
  <c r="J800" i="26"/>
  <c r="J661" i="26"/>
  <c r="L661" i="26" s="1"/>
  <c r="L662" i="26"/>
  <c r="L327" i="26"/>
  <c r="J326" i="26"/>
  <c r="L326" i="26" s="1"/>
  <c r="J325" i="26"/>
  <c r="G62" i="4" s="1"/>
  <c r="J503" i="26"/>
  <c r="G54" i="4" s="1"/>
  <c r="L504" i="26"/>
  <c r="J759" i="26"/>
  <c r="L760" i="26"/>
  <c r="J768" i="26"/>
  <c r="L769" i="26"/>
  <c r="L16" i="26"/>
  <c r="J830" i="26"/>
  <c r="L831" i="26"/>
  <c r="L119" i="26"/>
  <c r="J118" i="26"/>
  <c r="G60" i="4" s="1"/>
  <c r="L776" i="26"/>
  <c r="J775" i="26"/>
  <c r="L178" i="26"/>
  <c r="J177" i="26"/>
  <c r="G51" i="4" s="1"/>
  <c r="J485" i="26"/>
  <c r="L485" i="26" s="1"/>
  <c r="L486" i="26"/>
  <c r="J629" i="26"/>
  <c r="L630" i="26"/>
  <c r="J553" i="26"/>
  <c r="G28" i="4" s="1"/>
  <c r="L554" i="26"/>
  <c r="L321" i="26"/>
  <c r="J312" i="26"/>
  <c r="G59" i="4" s="1"/>
  <c r="L250" i="26"/>
  <c r="J249" i="26"/>
  <c r="G35" i="4" s="1"/>
  <c r="J819" i="26"/>
  <c r="L820" i="26"/>
  <c r="J215" i="26"/>
  <c r="G38" i="4" s="1"/>
  <c r="L216" i="26"/>
  <c r="J277" i="26"/>
  <c r="G49" i="4" s="1"/>
  <c r="L278" i="26"/>
  <c r="J634" i="26"/>
  <c r="L634" i="26" s="1"/>
  <c r="L635" i="26"/>
  <c r="J474" i="26"/>
  <c r="J567" i="26"/>
  <c r="L568" i="26"/>
  <c r="J306" i="26"/>
  <c r="G53" i="4" s="1"/>
  <c r="L307" i="26"/>
  <c r="J666" i="26"/>
  <c r="L666" i="26" s="1"/>
  <c r="L667" i="26"/>
  <c r="J719" i="26"/>
  <c r="L720" i="26"/>
  <c r="J24" i="26"/>
  <c r="L24" i="26" s="1"/>
  <c r="L25" i="26"/>
  <c r="L286" i="26"/>
  <c r="J285" i="26"/>
  <c r="G50" i="4" s="1"/>
  <c r="G48" i="4" s="1"/>
  <c r="J73" i="26"/>
  <c r="G44" i="4" s="1"/>
  <c r="L74" i="26"/>
  <c r="J622" i="26"/>
  <c r="L622" i="26" s="1"/>
  <c r="L623" i="26"/>
  <c r="J548" i="26"/>
  <c r="L549" i="26"/>
  <c r="L168" i="26"/>
  <c r="J335" i="26"/>
  <c r="G63" i="4" s="1"/>
  <c r="L336" i="26"/>
  <c r="L356" i="26"/>
  <c r="J355" i="26"/>
  <c r="L563" i="26"/>
  <c r="J562" i="26"/>
  <c r="L562" i="26" s="1"/>
  <c r="J270" i="26"/>
  <c r="G36" i="4" s="1"/>
  <c r="L271" i="26"/>
  <c r="L575" i="26"/>
  <c r="I31" i="4" s="1"/>
  <c r="J840" i="26"/>
  <c r="L841" i="26"/>
  <c r="F489" i="26"/>
  <c r="F488" i="26" s="1"/>
  <c r="F487" i="26" s="1"/>
  <c r="F486" i="26" s="1"/>
  <c r="F485" i="26" s="1"/>
  <c r="L567" i="26" l="1"/>
  <c r="G30" i="4"/>
  <c r="G58" i="4"/>
  <c r="J347" i="26"/>
  <c r="J341" i="26" s="1"/>
  <c r="L591" i="26"/>
  <c r="J167" i="26"/>
  <c r="L355" i="26"/>
  <c r="L285" i="26"/>
  <c r="I50" i="4" s="1"/>
  <c r="J473" i="26"/>
  <c r="L473" i="26" s="1"/>
  <c r="L474" i="26"/>
  <c r="L277" i="26"/>
  <c r="I49" i="4" s="1"/>
  <c r="J276" i="26"/>
  <c r="L276" i="26" s="1"/>
  <c r="J818" i="26"/>
  <c r="G32" i="4" s="1"/>
  <c r="L819" i="26"/>
  <c r="L629" i="26"/>
  <c r="J628" i="26"/>
  <c r="J14" i="26"/>
  <c r="L503" i="26"/>
  <c r="I54" i="4" s="1"/>
  <c r="L270" i="26"/>
  <c r="I36" i="4" s="1"/>
  <c r="L719" i="26"/>
  <c r="L306" i="26"/>
  <c r="I53" i="4" s="1"/>
  <c r="L249" i="26"/>
  <c r="I35" i="4" s="1"/>
  <c r="J248" i="26"/>
  <c r="J774" i="26"/>
  <c r="G42" i="4" s="1"/>
  <c r="L775" i="26"/>
  <c r="L325" i="26"/>
  <c r="I62" i="4" s="1"/>
  <c r="L678" i="26"/>
  <c r="I56" i="4" s="1"/>
  <c r="L199" i="26"/>
  <c r="I52" i="4" s="1"/>
  <c r="J198" i="26"/>
  <c r="L198" i="26" s="1"/>
  <c r="J152" i="26"/>
  <c r="L153" i="26"/>
  <c r="J837" i="26"/>
  <c r="L838" i="26"/>
  <c r="L215" i="26"/>
  <c r="I38" i="4" s="1"/>
  <c r="J210" i="26"/>
  <c r="L553" i="26"/>
  <c r="I28" i="4" s="1"/>
  <c r="J829" i="26"/>
  <c r="L829" i="26" s="1"/>
  <c r="L830" i="26"/>
  <c r="J767" i="26"/>
  <c r="L768" i="26"/>
  <c r="J758" i="26"/>
  <c r="L759" i="26"/>
  <c r="L800" i="26"/>
  <c r="J799" i="26"/>
  <c r="J839" i="26"/>
  <c r="L839" i="26" s="1"/>
  <c r="L840" i="26"/>
  <c r="L335" i="26"/>
  <c r="I63" i="4" s="1"/>
  <c r="L548" i="26"/>
  <c r="J547" i="26"/>
  <c r="J72" i="26"/>
  <c r="L73" i="26"/>
  <c r="I44" i="4" s="1"/>
  <c r="I43" i="4" s="1"/>
  <c r="G43" i="4"/>
  <c r="L312" i="26"/>
  <c r="I59" i="4" s="1"/>
  <c r="L177" i="26"/>
  <c r="L118" i="26"/>
  <c r="I60" i="4" s="1"/>
  <c r="J117" i="26"/>
  <c r="L117" i="26" s="1"/>
  <c r="J614" i="26"/>
  <c r="L615" i="26"/>
  <c r="L653" i="26"/>
  <c r="J652" i="26"/>
  <c r="G41" i="4" s="1"/>
  <c r="J237" i="26"/>
  <c r="L237" i="26" s="1"/>
  <c r="L238" i="26"/>
  <c r="I51" i="4" l="1"/>
  <c r="I34" i="4"/>
  <c r="I48" i="4"/>
  <c r="I58" i="4"/>
  <c r="L347" i="26"/>
  <c r="L341" i="26" s="1"/>
  <c r="G39" i="4"/>
  <c r="I30" i="4"/>
  <c r="I26" i="4" s="1"/>
  <c r="G34" i="4"/>
  <c r="L167" i="26"/>
  <c r="J166" i="26"/>
  <c r="L166" i="26" s="1"/>
  <c r="L652" i="26"/>
  <c r="I41" i="4" s="1"/>
  <c r="J798" i="26"/>
  <c r="G55" i="4" s="1"/>
  <c r="L799" i="26"/>
  <c r="J151" i="26"/>
  <c r="L151" i="26" s="1"/>
  <c r="L152" i="26"/>
  <c r="L628" i="26"/>
  <c r="J627" i="26"/>
  <c r="L72" i="26"/>
  <c r="J71" i="26"/>
  <c r="L71" i="26" s="1"/>
  <c r="J766" i="26"/>
  <c r="L766" i="26" s="1"/>
  <c r="L767" i="26"/>
  <c r="L774" i="26"/>
  <c r="I42" i="4" s="1"/>
  <c r="J546" i="26"/>
  <c r="L547" i="26"/>
  <c r="J209" i="26"/>
  <c r="L210" i="26"/>
  <c r="J836" i="26"/>
  <c r="L837" i="26"/>
  <c r="J613" i="26"/>
  <c r="L614" i="26"/>
  <c r="L758" i="26"/>
  <c r="J732" i="26"/>
  <c r="L732" i="26" s="1"/>
  <c r="L248" i="26"/>
  <c r="J247" i="26"/>
  <c r="L247" i="26" s="1"/>
  <c r="L14" i="26"/>
  <c r="G26" i="4"/>
  <c r="L818" i="26"/>
  <c r="I32" i="4" s="1"/>
  <c r="I39" i="4" l="1"/>
  <c r="J765" i="26"/>
  <c r="L765" i="26" s="1"/>
  <c r="L209" i="26"/>
  <c r="J208" i="26"/>
  <c r="L208" i="26" s="1"/>
  <c r="L798" i="26"/>
  <c r="I55" i="4" s="1"/>
  <c r="J612" i="26"/>
  <c r="L612" i="26" s="1"/>
  <c r="L613" i="26"/>
  <c r="J13" i="26"/>
  <c r="L13" i="26" s="1"/>
  <c r="J835" i="26"/>
  <c r="L836" i="26"/>
  <c r="L546" i="26"/>
  <c r="J545" i="26"/>
  <c r="L545" i="26" s="1"/>
  <c r="L627" i="26"/>
  <c r="J621" i="26"/>
  <c r="J828" i="26" l="1"/>
  <c r="L828" i="26" s="1"/>
  <c r="L835" i="26"/>
  <c r="J620" i="26"/>
  <c r="L620" i="26" s="1"/>
  <c r="L621" i="26"/>
  <c r="H390" i="26"/>
  <c r="H389" i="26" s="1"/>
  <c r="H380" i="26" s="1"/>
  <c r="H379" i="26" s="1"/>
  <c r="H378" i="26" s="1"/>
  <c r="H377" i="26" s="1"/>
  <c r="L391" i="26" l="1"/>
  <c r="I18" i="4" s="1"/>
  <c r="J390" i="26" l="1"/>
  <c r="J389" i="26" l="1"/>
  <c r="L390" i="26"/>
  <c r="J380" i="26" l="1"/>
  <c r="L389" i="26"/>
  <c r="H521" i="26"/>
  <c r="H520" i="26" s="1"/>
  <c r="H515" i="26" s="1"/>
  <c r="H509" i="26" s="1"/>
  <c r="E23" i="4" s="1"/>
  <c r="F796" i="26"/>
  <c r="F795" i="26" s="1"/>
  <c r="J379" i="26" l="1"/>
  <c r="L380" i="26"/>
  <c r="J501" i="26"/>
  <c r="L501" i="26" s="1"/>
  <c r="L502" i="26"/>
  <c r="I21" i="4" s="1"/>
  <c r="J499" i="26"/>
  <c r="H423" i="26"/>
  <c r="H508" i="26"/>
  <c r="H425" i="26"/>
  <c r="J498" i="26" l="1"/>
  <c r="L499" i="26"/>
  <c r="J378" i="26"/>
  <c r="L379" i="26"/>
  <c r="J521" i="26"/>
  <c r="L522" i="26"/>
  <c r="H422" i="26"/>
  <c r="H417" i="26" s="1"/>
  <c r="H416" i="26" s="1"/>
  <c r="E19" i="4" s="1"/>
  <c r="E17" i="4" s="1"/>
  <c r="J520" i="26" l="1"/>
  <c r="L521" i="26"/>
  <c r="J494" i="26"/>
  <c r="L498" i="26"/>
  <c r="J377" i="26"/>
  <c r="L377" i="26" s="1"/>
  <c r="L378" i="26"/>
  <c r="J425" i="26"/>
  <c r="L425" i="26" s="1"/>
  <c r="L426" i="26"/>
  <c r="J423" i="26"/>
  <c r="L423" i="26" s="1"/>
  <c r="L424" i="26"/>
  <c r="J515" i="26" l="1"/>
  <c r="L520" i="26"/>
  <c r="J493" i="26"/>
  <c r="L494" i="26"/>
  <c r="J422" i="26"/>
  <c r="H415" i="26"/>
  <c r="F676" i="26"/>
  <c r="F675" i="26" s="1"/>
  <c r="F722" i="26"/>
  <c r="F721" i="26" s="1"/>
  <c r="F720" i="26" s="1"/>
  <c r="F581" i="26"/>
  <c r="F580" i="26" s="1"/>
  <c r="F579" i="26" s="1"/>
  <c r="F752" i="26"/>
  <c r="J417" i="26" l="1"/>
  <c r="J416" i="26" s="1"/>
  <c r="G19" i="4" s="1"/>
  <c r="L422" i="26"/>
  <c r="J509" i="26"/>
  <c r="L515" i="26"/>
  <c r="J492" i="26"/>
  <c r="L493" i="26"/>
  <c r="F719" i="26"/>
  <c r="F751" i="26"/>
  <c r="F750" i="26" s="1"/>
  <c r="J491" i="26" l="1"/>
  <c r="L491" i="26" s="1"/>
  <c r="L492" i="26"/>
  <c r="L417" i="26"/>
  <c r="L416" i="26" s="1"/>
  <c r="I19" i="4" s="1"/>
  <c r="I17" i="4" s="1"/>
  <c r="I16" i="4" s="1"/>
  <c r="L509" i="26"/>
  <c r="J508" i="26"/>
  <c r="L508" i="26" s="1"/>
  <c r="G23" i="4"/>
  <c r="G17" i="4" s="1"/>
  <c r="G16" i="4" l="1"/>
  <c r="J415" i="26"/>
  <c r="F107" i="26"/>
  <c r="F106" i="26" s="1"/>
  <c r="F102" i="26" s="1"/>
  <c r="F59" i="26"/>
  <c r="F58" i="26" s="1"/>
  <c r="J376" i="26" l="1"/>
  <c r="L415" i="26"/>
  <c r="F273" i="26"/>
  <c r="F272" i="26" s="1"/>
  <c r="J12" i="26" l="1"/>
  <c r="L12" i="26" s="1"/>
  <c r="L376" i="26"/>
  <c r="F496" i="26" l="1"/>
  <c r="F495" i="26" s="1"/>
  <c r="F685" i="26"/>
  <c r="F684" i="26" s="1"/>
  <c r="F688" i="26" l="1"/>
  <c r="F245" i="26" l="1"/>
  <c r="F244" i="26" s="1"/>
  <c r="F243" i="26" s="1"/>
  <c r="F125" i="26"/>
  <c r="F124" i="26" s="1"/>
  <c r="F123" i="26" s="1"/>
  <c r="F589" i="26"/>
  <c r="F672" i="26" l="1"/>
  <c r="F671" i="26" s="1"/>
  <c r="F291" i="26" l="1"/>
  <c r="F290" i="26" s="1"/>
  <c r="F771" i="26" l="1"/>
  <c r="F687" i="26"/>
  <c r="F683" i="26" s="1"/>
  <c r="C37" i="4"/>
  <c r="C47" i="4"/>
  <c r="C46" i="4" s="1"/>
  <c r="F603" i="26"/>
  <c r="C27" i="4"/>
  <c r="C57" i="4"/>
  <c r="F161" i="26"/>
  <c r="H501" i="26"/>
  <c r="F139" i="26" l="1"/>
  <c r="F138" i="26" s="1"/>
  <c r="F338" i="26"/>
  <c r="C18" i="4"/>
  <c r="H499" i="26" l="1"/>
  <c r="H498" i="26" s="1"/>
  <c r="H494" i="26" s="1"/>
  <c r="H493" i="26" s="1"/>
  <c r="H492" i="26" s="1"/>
  <c r="H491" i="26" s="1"/>
  <c r="H376" i="26" s="1"/>
  <c r="H12" i="26" s="1"/>
  <c r="E16" i="4"/>
  <c r="C21" i="4"/>
  <c r="F99" i="26" l="1"/>
  <c r="F98" i="26" s="1"/>
  <c r="F96" i="26"/>
  <c r="F95" i="26" s="1"/>
  <c r="F92" i="26"/>
  <c r="F91" i="26" s="1"/>
  <c r="F38" i="26"/>
  <c r="F37" i="26" s="1"/>
  <c r="F34" i="26"/>
  <c r="F33" i="26" s="1"/>
  <c r="F31" i="26"/>
  <c r="F30" i="26" s="1"/>
  <c r="F27" i="26"/>
  <c r="F26" i="26" s="1"/>
  <c r="F18" i="26"/>
  <c r="F17" i="26" s="1"/>
  <c r="F16" i="26" s="1"/>
  <c r="F14" i="26" s="1"/>
  <c r="F816" i="26"/>
  <c r="F815" i="26" s="1"/>
  <c r="F811" i="26"/>
  <c r="F810" i="26" s="1"/>
  <c r="F809" i="26" s="1"/>
  <c r="F807" i="26"/>
  <c r="F806" i="26" s="1"/>
  <c r="F805" i="26" s="1"/>
  <c r="F803" i="26"/>
  <c r="F802" i="26" s="1"/>
  <c r="F801" i="26" s="1"/>
  <c r="F717" i="26"/>
  <c r="F716" i="26" s="1"/>
  <c r="F715" i="26" s="1"/>
  <c r="F713" i="26"/>
  <c r="F712" i="26" s="1"/>
  <c r="F711" i="26" s="1"/>
  <c r="F709" i="26"/>
  <c r="F708" i="26" s="1"/>
  <c r="F707" i="26" s="1"/>
  <c r="F705" i="26"/>
  <c r="F704" i="26" s="1"/>
  <c r="F703" i="26" s="1"/>
  <c r="F701" i="26"/>
  <c r="F700" i="26" s="1"/>
  <c r="F699" i="26" s="1"/>
  <c r="F697" i="26"/>
  <c r="F696" i="26" s="1"/>
  <c r="F695" i="26" s="1"/>
  <c r="F693" i="26"/>
  <c r="F692" i="26" s="1"/>
  <c r="F691" i="26" s="1"/>
  <c r="F681" i="26"/>
  <c r="F680" i="26" s="1"/>
  <c r="F679" i="26" s="1"/>
  <c r="F618" i="26"/>
  <c r="F617" i="26" s="1"/>
  <c r="F616" i="26" s="1"/>
  <c r="F615" i="26" s="1"/>
  <c r="F614" i="26" s="1"/>
  <c r="F613" i="26" s="1"/>
  <c r="F612" i="26" s="1"/>
  <c r="F542" i="26"/>
  <c r="F541" i="26" s="1"/>
  <c r="F537" i="26"/>
  <c r="F536" i="26" s="1"/>
  <c r="F506" i="26"/>
  <c r="F505" i="26" s="1"/>
  <c r="F504" i="26" s="1"/>
  <c r="F503" i="26" s="1"/>
  <c r="C54" i="4" s="1"/>
  <c r="F366" i="26"/>
  <c r="F365" i="26" s="1"/>
  <c r="F364" i="26" s="1"/>
  <c r="F362" i="26"/>
  <c r="F361" i="26" s="1"/>
  <c r="F360" i="26" s="1"/>
  <c r="F358" i="26"/>
  <c r="F357" i="26" s="1"/>
  <c r="F356" i="26" s="1"/>
  <c r="F337" i="26"/>
  <c r="F336" i="26" s="1"/>
  <c r="F335" i="26" s="1"/>
  <c r="C63" i="4" s="1"/>
  <c r="F333" i="26"/>
  <c r="F332" i="26" s="1"/>
  <c r="F331" i="26" s="1"/>
  <c r="F329" i="26"/>
  <c r="F328" i="26" s="1"/>
  <c r="F327" i="26" s="1"/>
  <c r="F323" i="26"/>
  <c r="F322" i="26" s="1"/>
  <c r="F321" i="26" s="1"/>
  <c r="F319" i="26"/>
  <c r="F318" i="26" s="1"/>
  <c r="F317" i="26" s="1"/>
  <c r="F315" i="26"/>
  <c r="F314" i="26" s="1"/>
  <c r="F313" i="26" s="1"/>
  <c r="F309" i="26"/>
  <c r="F308" i="26" s="1"/>
  <c r="F307" i="26" s="1"/>
  <c r="F306" i="26" s="1"/>
  <c r="C53" i="4" s="1"/>
  <c r="F304" i="26"/>
  <c r="F303" i="26" s="1"/>
  <c r="F302" i="26" s="1"/>
  <c r="F300" i="26"/>
  <c r="F299" i="26" s="1"/>
  <c r="F298" i="26" s="1"/>
  <c r="F296" i="26"/>
  <c r="F295" i="26" s="1"/>
  <c r="F294" i="26" s="1"/>
  <c r="F288" i="26"/>
  <c r="F287" i="26" s="1"/>
  <c r="F286" i="26" s="1"/>
  <c r="F283" i="26"/>
  <c r="F282" i="26" s="1"/>
  <c r="F280" i="26"/>
  <c r="F279" i="26" s="1"/>
  <c r="F241" i="26"/>
  <c r="F240" i="26" s="1"/>
  <c r="F206" i="26"/>
  <c r="F205" i="26" s="1"/>
  <c r="F204" i="26" s="1"/>
  <c r="F202" i="26"/>
  <c r="F201" i="26" s="1"/>
  <c r="F200" i="26" s="1"/>
  <c r="F192" i="26"/>
  <c r="F191" i="26" s="1"/>
  <c r="F190" i="26" s="1"/>
  <c r="F188" i="26"/>
  <c r="F187" i="26" s="1"/>
  <c r="F186" i="26" s="1"/>
  <c r="F184" i="26"/>
  <c r="F183" i="26" s="1"/>
  <c r="F182" i="26" s="1"/>
  <c r="F180" i="26"/>
  <c r="F179" i="26" s="1"/>
  <c r="F178" i="26" s="1"/>
  <c r="F174" i="26"/>
  <c r="F173" i="26" s="1"/>
  <c r="F170" i="26"/>
  <c r="F169" i="26" s="1"/>
  <c r="F160" i="26"/>
  <c r="F155" i="26"/>
  <c r="F144" i="26"/>
  <c r="F143" i="26" s="1"/>
  <c r="F133" i="26"/>
  <c r="F132" i="26" s="1"/>
  <c r="F129" i="26"/>
  <c r="F128" i="26" s="1"/>
  <c r="F127" i="26" s="1"/>
  <c r="F121" i="26"/>
  <c r="F120" i="26" s="1"/>
  <c r="F119" i="26" s="1"/>
  <c r="F118" i="26" s="1"/>
  <c r="F115" i="26"/>
  <c r="F114" i="26" s="1"/>
  <c r="F110" i="26" s="1"/>
  <c r="F109" i="26" s="1"/>
  <c r="F69" i="26"/>
  <c r="F68" i="26" s="1"/>
  <c r="F67" i="26" s="1"/>
  <c r="F66" i="26" s="1"/>
  <c r="F62" i="26"/>
  <c r="F61" i="26" s="1"/>
  <c r="F55" i="26"/>
  <c r="F54" i="26" s="1"/>
  <c r="F52" i="26"/>
  <c r="F51" i="26" s="1"/>
  <c r="F43" i="26"/>
  <c r="F42" i="26" s="1"/>
  <c r="F41" i="26" s="1"/>
  <c r="F843" i="26"/>
  <c r="F842" i="26" s="1"/>
  <c r="F841" i="26" s="1"/>
  <c r="F840" i="26" s="1"/>
  <c r="F839" i="26" s="1"/>
  <c r="F837" i="26"/>
  <c r="F836" i="26" s="1"/>
  <c r="F835" i="26" s="1"/>
  <c r="F833" i="26"/>
  <c r="F832" i="26" s="1"/>
  <c r="F831" i="26" s="1"/>
  <c r="F830" i="26" s="1"/>
  <c r="F829" i="26" s="1"/>
  <c r="F164" i="26"/>
  <c r="F135" i="26"/>
  <c r="F87" i="26"/>
  <c r="F86" i="26" s="1"/>
  <c r="F83" i="26"/>
  <c r="F82" i="26" s="1"/>
  <c r="F80" i="26"/>
  <c r="F79" i="26" s="1"/>
  <c r="F76" i="26"/>
  <c r="F75" i="26" s="1"/>
  <c r="F625" i="26"/>
  <c r="F624" i="26" s="1"/>
  <c r="F623" i="26" s="1"/>
  <c r="F622" i="26" s="1"/>
  <c r="F271" i="26"/>
  <c r="F270" i="26" s="1"/>
  <c r="C36" i="4" s="1"/>
  <c r="F268" i="26"/>
  <c r="F267" i="26" s="1"/>
  <c r="F266" i="26" s="1"/>
  <c r="F264" i="26"/>
  <c r="F263" i="26" s="1"/>
  <c r="F262" i="26" s="1"/>
  <c r="F260" i="26"/>
  <c r="F259" i="26" s="1"/>
  <c r="F258" i="26" s="1"/>
  <c r="F256" i="26"/>
  <c r="F255" i="26" s="1"/>
  <c r="F254" i="26" s="1"/>
  <c r="F252" i="26"/>
  <c r="F251" i="26" s="1"/>
  <c r="F250" i="26" s="1"/>
  <c r="F229" i="26"/>
  <c r="F228" i="26" s="1"/>
  <c r="F225" i="26"/>
  <c r="F224" i="26" s="1"/>
  <c r="F222" i="26"/>
  <c r="F221" i="26" s="1"/>
  <c r="F218" i="26"/>
  <c r="F217" i="26" s="1"/>
  <c r="F763" i="26"/>
  <c r="F762" i="26" s="1"/>
  <c r="F760" i="26" s="1"/>
  <c r="F759" i="26" s="1"/>
  <c r="F758" i="26" s="1"/>
  <c r="F533" i="26"/>
  <c r="F531" i="26"/>
  <c r="F530" i="26" s="1"/>
  <c r="F525" i="26"/>
  <c r="F524" i="26" s="1"/>
  <c r="F521" i="26"/>
  <c r="F520" i="26" s="1"/>
  <c r="F517" i="26"/>
  <c r="F516" i="26" s="1"/>
  <c r="F512" i="26"/>
  <c r="F511" i="26" s="1"/>
  <c r="F510" i="26" s="1"/>
  <c r="F501" i="26"/>
  <c r="F499" i="26"/>
  <c r="F471" i="26"/>
  <c r="F469" i="26"/>
  <c r="F466" i="26"/>
  <c r="F465" i="26" s="1"/>
  <c r="F461" i="26"/>
  <c r="F459" i="26"/>
  <c r="F456" i="26"/>
  <c r="F455" i="26" s="1"/>
  <c r="F452" i="26"/>
  <c r="F451" i="26" s="1"/>
  <c r="F428" i="26"/>
  <c r="F427" i="26" s="1"/>
  <c r="F425" i="26"/>
  <c r="F423" i="26"/>
  <c r="F419" i="26"/>
  <c r="F418" i="26" s="1"/>
  <c r="F413" i="26"/>
  <c r="F412" i="26" s="1"/>
  <c r="F410" i="26"/>
  <c r="F409" i="26"/>
  <c r="F405" i="26"/>
  <c r="F404" i="26" s="1"/>
  <c r="F402" i="26"/>
  <c r="F401" i="26" s="1"/>
  <c r="F398" i="26"/>
  <c r="F397" i="26" s="1"/>
  <c r="F393" i="26"/>
  <c r="F392" i="26" s="1"/>
  <c r="F390" i="26"/>
  <c r="F389" i="26" s="1"/>
  <c r="F386" i="26"/>
  <c r="F385" i="26" s="1"/>
  <c r="F382" i="26"/>
  <c r="F381" i="26" s="1"/>
  <c r="F793" i="26"/>
  <c r="F792" i="26" s="1"/>
  <c r="F791" i="26" s="1"/>
  <c r="F788" i="26"/>
  <c r="F785" i="26" s="1"/>
  <c r="F782" i="26"/>
  <c r="F781" i="26" s="1"/>
  <c r="F778" i="26"/>
  <c r="F777" i="26" s="1"/>
  <c r="F776" i="26" s="1"/>
  <c r="F770" i="26"/>
  <c r="F769" i="26" s="1"/>
  <c r="F768" i="26" s="1"/>
  <c r="F767" i="26" s="1"/>
  <c r="F766" i="26" s="1"/>
  <c r="F736" i="26"/>
  <c r="F735" i="26"/>
  <c r="F734" i="26" s="1"/>
  <c r="F674" i="26"/>
  <c r="F669" i="26"/>
  <c r="F668" i="26" s="1"/>
  <c r="F667" i="26" s="1"/>
  <c r="F664" i="26"/>
  <c r="F663" i="26" s="1"/>
  <c r="F662" i="26" s="1"/>
  <c r="F661" i="26" s="1"/>
  <c r="F659" i="26"/>
  <c r="F658" i="26" s="1"/>
  <c r="F656" i="26"/>
  <c r="F655" i="26" s="1"/>
  <c r="F650" i="26"/>
  <c r="F649" i="26"/>
  <c r="F648" i="26" s="1"/>
  <c r="F647" i="26" s="1"/>
  <c r="F645" i="26"/>
  <c r="F644" i="26" s="1"/>
  <c r="F640" i="26"/>
  <c r="F639" i="26" s="1"/>
  <c r="F637" i="26"/>
  <c r="F636" i="26" s="1"/>
  <c r="F632" i="26"/>
  <c r="F631" i="26" s="1"/>
  <c r="F630" i="26" s="1"/>
  <c r="F629" i="26" s="1"/>
  <c r="F825" i="26"/>
  <c r="F824" i="26" s="1"/>
  <c r="F822" i="26"/>
  <c r="F821" i="26" s="1"/>
  <c r="F608" i="26"/>
  <c r="F607" i="26" s="1"/>
  <c r="F602" i="26"/>
  <c r="F599" i="26"/>
  <c r="F598" i="26" s="1"/>
  <c r="F594" i="26"/>
  <c r="F593" i="26" s="1"/>
  <c r="F592" i="26" s="1"/>
  <c r="F586" i="26"/>
  <c r="F577" i="26"/>
  <c r="F576" i="26" s="1"/>
  <c r="F575" i="26" s="1"/>
  <c r="F573" i="26"/>
  <c r="F572" i="26" s="1"/>
  <c r="F570" i="26"/>
  <c r="F569" i="26" s="1"/>
  <c r="F565" i="26"/>
  <c r="F564" i="26" s="1"/>
  <c r="F563" i="26" s="1"/>
  <c r="F560" i="26"/>
  <c r="F559" i="26" s="1"/>
  <c r="F556" i="26"/>
  <c r="F555" i="26" s="1"/>
  <c r="F554" i="26" s="1"/>
  <c r="F553" i="26" s="1"/>
  <c r="F551" i="26"/>
  <c r="F550" i="26" s="1"/>
  <c r="F549" i="26" s="1"/>
  <c r="F548" i="26" s="1"/>
  <c r="F483" i="26"/>
  <c r="F482" i="26"/>
  <c r="F481" i="26" s="1"/>
  <c r="F480" i="26" s="1"/>
  <c r="F478" i="26"/>
  <c r="F477" i="26" s="1"/>
  <c r="F476" i="26" s="1"/>
  <c r="F475" i="26" s="1"/>
  <c r="C31" i="4" l="1"/>
  <c r="F733" i="26"/>
  <c r="F732" i="26" s="1"/>
  <c r="F355" i="26"/>
  <c r="C60" i="4"/>
  <c r="F239" i="26"/>
  <c r="F238" i="26" s="1"/>
  <c r="F237" i="26" s="1"/>
  <c r="F474" i="26"/>
  <c r="F473" i="26" s="1"/>
  <c r="F249" i="26"/>
  <c r="F312" i="26"/>
  <c r="C59" i="4" s="1"/>
  <c r="F285" i="26"/>
  <c r="C50" i="4" s="1"/>
  <c r="F813" i="26"/>
  <c r="F814" i="26"/>
  <c r="F585" i="26"/>
  <c r="F584" i="26" s="1"/>
  <c r="F666" i="26"/>
  <c r="F131" i="26"/>
  <c r="F154" i="26"/>
  <c r="F153" i="26" s="1"/>
  <c r="F152" i="26" s="1"/>
  <c r="F151" i="26" s="1"/>
  <c r="F529" i="26"/>
  <c r="F137" i="26"/>
  <c r="F654" i="26"/>
  <c r="F653" i="26" s="1"/>
  <c r="F761" i="26"/>
  <c r="F468" i="26"/>
  <c r="F464" i="26" s="1"/>
  <c r="F463" i="26" s="1"/>
  <c r="F562" i="26"/>
  <c r="F278" i="26"/>
  <c r="F277" i="26" s="1"/>
  <c r="C49" i="4" s="1"/>
  <c r="F535" i="26"/>
  <c r="F199" i="26"/>
  <c r="F820" i="26"/>
  <c r="F819" i="26" s="1"/>
  <c r="F818" i="26" s="1"/>
  <c r="C32" i="4" s="1"/>
  <c r="F177" i="26"/>
  <c r="C51" i="4" s="1"/>
  <c r="C28" i="4"/>
  <c r="F458" i="26"/>
  <c r="F450" i="26" s="1"/>
  <c r="F90" i="26"/>
  <c r="F74" i="26"/>
  <c r="F73" i="26" s="1"/>
  <c r="F568" i="26"/>
  <c r="F567" i="26" s="1"/>
  <c r="F635" i="26"/>
  <c r="F634" i="26" s="1"/>
  <c r="F597" i="26"/>
  <c r="F48" i="26"/>
  <c r="F47" i="26" s="1"/>
  <c r="F828" i="26"/>
  <c r="F422" i="26"/>
  <c r="F417" i="26" s="1"/>
  <c r="F380" i="26"/>
  <c r="F775" i="26"/>
  <c r="F643" i="26"/>
  <c r="F642" i="26"/>
  <c r="F515" i="26"/>
  <c r="F396" i="26"/>
  <c r="F325" i="26"/>
  <c r="C62" i="4" s="1"/>
  <c r="F326" i="26"/>
  <c r="F678" i="26"/>
  <c r="C56" i="4" s="1"/>
  <c r="F800" i="26"/>
  <c r="F216" i="26"/>
  <c r="F215" i="26" s="1"/>
  <c r="F210" i="26" s="1"/>
  <c r="F25" i="26"/>
  <c r="F24" i="26" s="1"/>
  <c r="F408" i="26"/>
  <c r="F407" i="26" s="1"/>
  <c r="F168" i="26"/>
  <c r="F167" i="26" s="1"/>
  <c r="F498" i="26"/>
  <c r="F494" i="26" s="1"/>
  <c r="F493" i="26" s="1"/>
  <c r="F492" i="26" s="1"/>
  <c r="F491" i="26" s="1"/>
  <c r="F416" i="26" l="1"/>
  <c r="C19" i="4" s="1"/>
  <c r="C58" i="4"/>
  <c r="F347" i="26"/>
  <c r="F341" i="26" s="1"/>
  <c r="F117" i="26"/>
  <c r="F198" i="26"/>
  <c r="C52" i="4"/>
  <c r="C48" i="4"/>
  <c r="F248" i="26"/>
  <c r="C35" i="4"/>
  <c r="F209" i="26"/>
  <c r="C38" i="4"/>
  <c r="F72" i="26"/>
  <c r="F71" i="26" s="1"/>
  <c r="C44" i="4"/>
  <c r="C43" i="4" s="1"/>
  <c r="F276" i="26"/>
  <c r="F799" i="26"/>
  <c r="F798" i="26" s="1"/>
  <c r="C55" i="4" s="1"/>
  <c r="F46" i="26"/>
  <c r="F40" i="26" s="1"/>
  <c r="F652" i="26"/>
  <c r="C41" i="4" s="1"/>
  <c r="F547" i="26"/>
  <c r="F546" i="26" s="1"/>
  <c r="F628" i="26"/>
  <c r="F509" i="26"/>
  <c r="F591" i="26"/>
  <c r="F583" i="26" s="1"/>
  <c r="F379" i="26"/>
  <c r="F378" i="26" s="1"/>
  <c r="F377" i="26" s="1"/>
  <c r="F774" i="26"/>
  <c r="C30" i="4" l="1"/>
  <c r="F627" i="26"/>
  <c r="F621" i="26" s="1"/>
  <c r="F166" i="26"/>
  <c r="F247" i="26"/>
  <c r="F208" i="26" s="1"/>
  <c r="F508" i="26"/>
  <c r="C23" i="4"/>
  <c r="F415" i="26"/>
  <c r="F765" i="26"/>
  <c r="C42" i="4"/>
  <c r="C26" i="4"/>
  <c r="C34" i="4"/>
  <c r="F13" i="26"/>
  <c r="F545" i="26"/>
  <c r="F376" i="26" l="1"/>
  <c r="C39" i="4"/>
  <c r="C17" i="4"/>
  <c r="F620" i="26"/>
  <c r="C16" i="4" l="1"/>
  <c r="F12" i="26"/>
</calcChain>
</file>

<file path=xl/comments1.xml><?xml version="1.0" encoding="utf-8"?>
<comments xmlns="http://schemas.openxmlformats.org/spreadsheetml/2006/main">
  <authors>
    <author>Эресоловна</author>
  </authors>
  <commentList>
    <comment ref="K354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К-Даг-25
К-Хол-22
Шуй-100,44
Х-23,25</t>
        </r>
      </text>
    </comment>
  </commentList>
</comments>
</file>

<file path=xl/comments2.xml><?xml version="1.0" encoding="utf-8"?>
<comments xmlns="http://schemas.openxmlformats.org/spreadsheetml/2006/main">
  <authors>
    <author>Эресоловна</author>
  </authors>
  <commentLis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=2141налог+343,35359дхш+949,74093д/ф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32-сиз дмш
33,3-сиз дхш</t>
        </r>
      </text>
    </comment>
    <comment ref="H237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Челээш-63162
Аян-+34452</t>
        </r>
      </text>
    </comment>
    <comment ref="J237" authorId="0">
      <text>
        <r>
          <rPr>
            <b/>
            <sz val="9"/>
            <color indexed="81"/>
            <rFont val="Tahoma"/>
            <family val="2"/>
            <charset val="204"/>
          </rPr>
          <t>Эрес-ооловна
Аян-7,705
Челээш (-15053,5
)</t>
        </r>
      </text>
    </comment>
    <comment ref="J270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Эзир уязы-103,0
ТСОШ-50
</t>
        </r>
      </text>
    </comment>
    <comment ref="L270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153,0-эзир уязы
32-сиз дмш,
33,3-сиз дхш</t>
        </r>
      </text>
    </comment>
    <comment ref="H323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340-28710 дюсш
+авырал 30,0
</t>
        </r>
      </text>
    </comment>
    <comment ref="J323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Дюсш траспортировка</t>
        </r>
      </text>
    </comment>
    <comment ref="L323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Дюсш траспортировка</t>
        </r>
      </text>
    </comment>
    <comment ref="H365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50-350 вид расход
37,4-районо 244 вид.р
22,3-кара-хол сош
</t>
        </r>
      </text>
    </comment>
    <comment ref="J479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К-Даг-25
К-Хол-22
Шуй-100,44
Х-23,25
КРСТ-571,42857</t>
        </r>
      </text>
    </comment>
    <comment ref="L479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К-Даг-25
К-Хол-22
Шуй-100,44
Х-23,25
КРСТ-571,42857</t>
        </r>
      </text>
    </comment>
    <comment ref="L482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К-Даг-25
К-Хол-22
Шуй-100,44
Х-23,25</t>
        </r>
      </text>
    </comment>
    <comment ref="J493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К-Даг-25
К-Хол-22
Шуй-100,44
Х-23,25</t>
        </r>
      </text>
    </comment>
    <comment ref="L493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К-Даг-25
К-Хол-22
Шуй-100,44
Х-23,25</t>
        </r>
      </text>
    </comment>
    <comment ref="L665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550,85-служебное жилье
284,6122-служебное жилье</t>
        </r>
      </text>
    </comment>
    <comment ref="J747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авырал-30
</t>
        </r>
      </text>
    </comment>
    <comment ref="E814" authorId="0">
      <text>
        <r>
          <rPr>
            <b/>
            <sz val="9"/>
            <color indexed="81"/>
            <rFont val="Tahoma"/>
            <family val="2"/>
            <charset val="204"/>
          </rPr>
          <t>Эресоловна:</t>
        </r>
        <r>
          <rPr>
            <sz val="9"/>
            <color indexed="81"/>
            <rFont val="Tahoma"/>
            <family val="2"/>
            <charset val="204"/>
          </rPr>
          <t xml:space="preserve">
18 0 04 L4970</t>
        </r>
      </text>
    </comment>
  </commentList>
</comments>
</file>

<file path=xl/sharedStrings.xml><?xml version="1.0" encoding="utf-8"?>
<sst xmlns="http://schemas.openxmlformats.org/spreadsheetml/2006/main" count="8472" uniqueCount="783">
  <si>
    <t xml:space="preserve">                                                                                          "Бай-Тайгинский кожуун Республики Тыва"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</si>
  <si>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</si>
  <si>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</si>
  <si>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</si>
  <si>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</si>
  <si>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</si>
  <si>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</si>
  <si>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</si>
  <si>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</si>
  <si>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</si>
  <si>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</si>
  <si>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</si>
  <si>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</si>
  <si>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</si>
  <si>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</si>
  <si>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</si>
  <si>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</si>
  <si>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</si>
  <si>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</si>
  <si>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</si>
  <si>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</si>
  <si>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</si>
  <si>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</si>
  <si>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</si>
  <si>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</si>
  <si>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</si>
  <si>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</si>
  <si>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</si>
  <si>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</si>
  <si>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</si>
  <si>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</si>
  <si>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</si>
  <si>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</si>
  <si>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</si>
  <si>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</si>
  <si>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</si>
  <si>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</si>
  <si>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</si>
  <si>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</si>
  <si>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</si>
  <si>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</si>
  <si>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</si>
  <si>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</si>
  <si>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</si>
  <si>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</si>
  <si>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</si>
  <si>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</si>
  <si>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</si>
  <si>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</si>
  <si>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</si>
  <si>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</si>
  <si>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</si>
  <si>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</si>
  <si>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</si>
  <si>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</si>
  <si>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</si>
  <si>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</si>
  <si>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</si>
  <si>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</si>
  <si>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</si>
  <si>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</si>
  <si>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</si>
  <si>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</si>
  <si>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долевое финансирование подготовки документов территориального планирования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</si>
  <si>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</si>
  <si>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</si>
  <si>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</si>
  <si>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</si>
  <si>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</si>
  <si>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</si>
  <si>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</si>
  <si>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</si>
  <si>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</si>
  <si>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</si>
  <si>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</si>
  <si>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</si>
  <si>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</si>
  <si>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</si>
  <si>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</si>
  <si>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</si>
  <si>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</si>
  <si>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</si>
  <si>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</si>
  <si>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</si>
  <si>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</si>
  <si>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</si>
  <si>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</si>
  <si>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</si>
  <si>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</si>
  <si>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</si>
  <si>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</si>
  <si>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</si>
  <si>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</si>
  <si>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</si>
  <si>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</si>
  <si>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</si>
  <si>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</si>
  <si>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</si>
  <si>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</si>
  <si>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</si>
  <si>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</si>
  <si>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</si>
  <si>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</si>
  <si>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</si>
  <si>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</si>
  <si>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</si>
  <si>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</si>
  <si>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</si>
  <si>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</si>
  <si>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</si>
  <si>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</si>
  <si>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</si>
  <si>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</si>
  <si>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</si>
  <si>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</si>
  <si>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</si>
  <si>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</si>
  <si>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</si>
  <si>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</si>
  <si>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</si>
  <si>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</si>
  <si>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</si>
  <si>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</si>
  <si>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</si>
  <si>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</si>
  <si>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</si>
  <si>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</si>
  <si>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</si>
  <si>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</si>
  <si>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</si>
  <si>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Подпрограмма "Развитие туризма в Бай-Тайгинском кожууне"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</si>
  <si>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</si>
  <si>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</si>
  <si>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</si>
  <si>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</si>
  <si>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</si>
  <si>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</si>
  <si>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</si>
  <si>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</si>
  <si>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</si>
  <si>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</si>
  <si>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</si>
  <si>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</si>
  <si>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</si>
  <si>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</si>
  <si>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</si>
  <si>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</si>
  <si>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</si>
  <si>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</si>
  <si>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</si>
  <si>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</si>
  <si>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</si>
  <si>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</si>
  <si>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</si>
  <si>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</si>
  <si>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</si>
  <si>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</si>
  <si>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</si>
  <si>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</si>
  <si>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</si>
  <si>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</si>
  <si>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</si>
  <si>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</si>
  <si>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</si>
  <si>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</si>
  <si>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</si>
  <si>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</si>
  <si>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04 1 02 00000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</si>
  <si>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</si>
  <si>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</si>
  <si>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</si>
  <si>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</si>
  <si>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</si>
  <si>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</si>
  <si>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</si>
  <si>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</si>
  <si>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</si>
  <si>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</si>
  <si>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</si>
  <si>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</si>
  <si>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</si>
  <si>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</si>
  <si>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</si>
  <si>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</si>
  <si>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</si>
  <si>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</si>
  <si>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</si>
  <si>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</si>
  <si>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</si>
  <si>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</si>
  <si>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</si>
  <si>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</si>
  <si>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</si>
  <si>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</si>
  <si>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</si>
  <si>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</si>
  <si>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</si>
  <si>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</si>
  <si>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</si>
  <si>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</si>
  <si>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</si>
  <si>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</si>
  <si>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</si>
  <si>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</si>
  <si>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</si>
  <si>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</si>
  <si>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</si>
  <si>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</si>
  <si>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</si>
  <si>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</si>
  <si>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</si>
  <si>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</si>
  <si>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</si>
  <si>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</si>
  <si>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</si>
  <si>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</si>
  <si>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</si>
  <si>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</si>
  <si>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</si>
  <si>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</si>
  <si>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</si>
  <si>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852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</si>
  <si>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</si>
  <si>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</si>
  <si>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</si>
  <si>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</si>
  <si>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</si>
  <si>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</si>
  <si>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</si>
  <si>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</si>
  <si>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</si>
  <si>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</si>
  <si>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</si>
  <si>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</si>
  <si>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</si>
  <si>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</si>
  <si>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</si>
  <si>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</si>
  <si>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</si>
  <si>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</si>
  <si>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</si>
  <si>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</si>
  <si>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</si>
  <si>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</si>
  <si>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</si>
  <si>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</si>
  <si>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</si>
  <si>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</si>
  <si>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</si>
  <si>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</si>
  <si>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</si>
  <si>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</si>
  <si>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</si>
  <si>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</si>
  <si>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</si>
  <si>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</si>
  <si>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</si>
  <si>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</si>
  <si>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</si>
  <si>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03 1 06 70200</t>
  </si>
  <si>
    <t>Регулирование численности волков</t>
  </si>
  <si>
    <t>03 1 07 70200</t>
  </si>
  <si>
    <t>03 1 08 70200</t>
  </si>
  <si>
    <t>Уничтожение дикорастущей конопли</t>
  </si>
  <si>
    <t>03 1 09 70200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</si>
  <si>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</si>
  <si>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</si>
  <si>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</si>
  <si>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</si>
  <si>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Подпрограмма "Устойчивое развитие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</si>
  <si>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</si>
  <si>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</si>
  <si>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03 3 01 75110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</si>
  <si>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</si>
  <si>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</si>
  <si>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</si>
  <si>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</si>
  <si>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</si>
  <si>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</si>
  <si>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</si>
  <si>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</si>
  <si>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</si>
  <si>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</si>
  <si>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</si>
  <si>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</si>
  <si>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</si>
  <si>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</si>
  <si>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</si>
  <si>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</si>
  <si>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</si>
  <si>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</si>
  <si>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</si>
  <si>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</si>
  <si>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</si>
  <si>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</si>
  <si>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</si>
  <si>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</si>
  <si>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</si>
  <si>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</si>
  <si>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</si>
  <si>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</si>
  <si>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</si>
  <si>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</si>
  <si>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</si>
  <si>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</si>
  <si>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</si>
  <si>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</si>
  <si>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</si>
  <si>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</si>
  <si>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</si>
  <si>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</si>
  <si>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</si>
  <si>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</si>
  <si>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</si>
  <si>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</si>
  <si>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</si>
  <si>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</si>
  <si>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</si>
  <si>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</si>
  <si>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</si>
  <si>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</si>
  <si>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</si>
  <si>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</si>
  <si>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</si>
  <si>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</si>
  <si>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</si>
  <si>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</si>
  <si>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</si>
  <si>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</si>
  <si>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</si>
  <si>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</si>
  <si>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</si>
  <si>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</si>
  <si>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</si>
  <si>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</si>
  <si>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</si>
  <si>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</si>
  <si>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Обеспечение общественного порядка и противодействие преступности в Бай-Тайгинском кожууне</t>
  </si>
  <si>
    <t>09 0 01 70200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</si>
  <si>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</si>
  <si>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</si>
  <si>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</si>
  <si>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</si>
  <si>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>14 0 03 70140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</si>
  <si>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</si>
  <si>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</si>
  <si>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</si>
  <si>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</si>
  <si>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07 1 03 70200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</si>
  <si>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</si>
  <si>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</si>
  <si>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</si>
  <si>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</si>
  <si>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</si>
  <si>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Организация эффективного управления земельными ресурсами на территории Бай-Тайгинского кожууна"</t>
  </si>
  <si>
    <t>10 0 03 70200</t>
  </si>
  <si>
    <t>19 0 00 00000</t>
  </si>
  <si>
    <t>19 0 01 75030</t>
  </si>
  <si>
    <t>Разработка карта (план) населенных пунктов Бай-Тайгинского кожууна</t>
  </si>
  <si>
    <t>19 0 02 70200</t>
  </si>
  <si>
    <t>16 0 00 00000</t>
  </si>
  <si>
    <t>Жилищно-коммунальное хозяйство</t>
  </si>
  <si>
    <t>Благоустройство</t>
  </si>
  <si>
    <t>15 0 00 00000</t>
  </si>
  <si>
    <t>Подпрограмма "Комплексное развитие и модернизация систем коммунальной инфраструктуры в Бай-Тайгинском кожууне"</t>
  </si>
  <si>
    <t>15 0 01 70100</t>
  </si>
  <si>
    <t>Подпрограмма "Снабжение населения Бай-Тайгинского кожууна чистой водопроводной водой"</t>
  </si>
  <si>
    <t>15 0 02 70110</t>
  </si>
  <si>
    <t>Подпрограмма "Организация утилизации и переработки бытовых и промышленных отходов"</t>
  </si>
  <si>
    <t>15 0 03 70120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</si>
  <si>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</si>
  <si>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</si>
  <si>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</si>
  <si>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</si>
  <si>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</si>
  <si>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01 3 00 00000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</si>
  <si>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</si>
  <si>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</si>
  <si>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</si>
  <si>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</si>
  <si>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</si>
  <si>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</si>
  <si>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</si>
  <si>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</si>
  <si>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06 1 00 00000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</si>
  <si>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</si>
  <si>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06 1 05 70200</t>
  </si>
  <si>
    <t>Социальное обеспечение  населения</t>
  </si>
  <si>
    <t>18 0 00 00000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</si>
  <si>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</si>
  <si>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</si>
  <si>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</si>
  <si>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</si>
  <si>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</si>
  <si>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</si>
  <si>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</si>
  <si>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</si>
  <si>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</si>
  <si>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</si>
  <si>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</si>
  <si>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</si>
  <si>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</si>
  <si>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</si>
  <si>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</si>
  <si>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</si>
  <si>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</si>
  <si>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</si>
  <si>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</si>
  <si>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</si>
  <si>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</si>
  <si>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</si>
  <si>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</si>
  <si>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</si>
  <si>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</si>
  <si>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</si>
  <si>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</si>
  <si>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</si>
  <si>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</si>
  <si>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</si>
  <si>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</si>
  <si>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</si>
  <si>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</si>
  <si>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</si>
  <si>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</si>
  <si>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РАСПРЕДЕЛЕНИЕ</t>
  </si>
  <si>
    <t>Разработчики</t>
  </si>
  <si>
    <t>Наименование программ</t>
  </si>
  <si>
    <t>Утвержденный план на 2017 год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</si>
  <si>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</si>
  <si>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</si>
  <si>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</si>
  <si>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</si>
  <si>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</si>
  <si>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</si>
  <si>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</si>
  <si>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</si>
  <si>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</si>
  <si>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</si>
  <si>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</si>
  <si>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</si>
  <si>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</si>
  <si>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</si>
  <si>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</si>
  <si>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Уплата иных платежей</t>
  </si>
  <si>
    <t>Иные выплаты персоналу учреждений, за исключением фонда оплаты труда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</si>
  <si>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</si>
  <si>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</si>
  <si>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</si>
  <si>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</si>
  <si>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</si>
  <si>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</si>
  <si>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</si>
  <si>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</si>
  <si>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</si>
  <si>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</si>
  <si>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</si>
  <si>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</si>
  <si>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дете» на 2018 год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</si>
  <si>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</si>
  <si>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</si>
  <si>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</si>
  <si>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</si>
  <si>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</si>
  <si>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78 9 00 70200</t>
  </si>
  <si>
    <t>Резервные средства администации</t>
  </si>
  <si>
    <t xml:space="preserve">                                                                                                                                        Приложение № 2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</si>
  <si>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</si>
  <si>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</si>
  <si>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                                                                                Приложение № 5</t>
  </si>
  <si>
    <t xml:space="preserve">                           Приложение № 9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</si>
  <si>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</si>
  <si>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</si>
  <si>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</si>
  <si>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</si>
  <si>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Прочая закупка товаров, работ и услуг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</si>
  <si>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</si>
  <si>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</si>
  <si>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1.9. Подпрограмма "Обеспечение реализации муниципальной программы "Развитие образования на 2018-2020 годы муниципального района "Бай-Тайгинский кожуун РТ"</t>
  </si>
  <si>
    <t>3.2. Подпрограмма "Поддержка малых форм хозяйствования"</t>
  </si>
  <si>
    <t>3.3. Подпрограмма "Устойчивое развитие сельских территорий Бай-Тайгинского кожууна"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</si>
  <si>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</si>
  <si>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"Развитие культуры на 2018-2020 годы"</t>
  </si>
  <si>
    <t>Муниципальная программа "Социальная поддержка граждан в Бай-Тайгинском кожууне на 2018-2020 годы"</t>
  </si>
  <si>
    <t>Муниципальная программа "Развитие образования на 2018-2020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</si>
  <si>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2018-2020 годы муниципального района "Бай-Тайгинский кожуун Республика Тыва"</t>
  </si>
  <si>
    <t>Муниципальная программа "Развитие образования на 2018-2020 годы муниципального района "Бай-Тайгинский кожуун РТ""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</si>
  <si>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</si>
  <si>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годы"</t>
  </si>
  <si>
    <t>Муниципальная программа "Обеспечение общественного порядка и противодействие преступности в Бай-Тайгинском кожууне на 2018-2020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</si>
  <si>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2018-2020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</si>
  <si>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2018-2020 годы</t>
  </si>
  <si>
    <t>Муниципальная программа "Территориальное развитие Бай-Тайгинского кожууна в 2018 – 2020 годы"</t>
  </si>
  <si>
    <t>Муниципальная программа "Энергосбережение и повышение энергетической эффективности на 2018-2020 годы"</t>
  </si>
  <si>
    <t xml:space="preserve"> Развитие туристско-рекреационного комплекса на территории Бай-Тайгинского кожууна;</t>
  </si>
  <si>
    <t xml:space="preserve">Программа "Развитие образования на 2018-2020 годы муниципального района «Бай-Тайгинский кожуун Республики Тыва» 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</si>
  <si>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</si>
  <si>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</si>
  <si>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</si>
  <si>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</si>
  <si>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Муниципальная программа "Социальная поддержка граждан в Бай-Тайгинском кожууне на 2019-2021 годы"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</si>
  <si>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</si>
  <si>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2019-2021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</si>
  <si>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2019-2021 годы"</t>
  </si>
  <si>
    <t>Организация мероприятий по проведении праздников животноводов "Наадым-2019" и дня работников сельского хозяйства</t>
  </si>
  <si>
    <t>Муниципальная программа "Управление муниципальными финансами муниципального района "Бай-Тайгинский кожуун РТ" на 2019-2021гг"</t>
  </si>
  <si>
    <t>Муниципальная программа "Муниципальное управление  муниципального района Бай-Тайгинский кожуун Республики Тыва " на 2019-2021 годы"</t>
  </si>
  <si>
    <t>14 0 00 00000</t>
  </si>
  <si>
    <t>19 0 01 00000</t>
  </si>
  <si>
    <t>Муниципальная программа "Реализация молодежной политики муниципального района "Бай-Тайгинский кожуун Республики Тыва" на 2019-2021 годы</t>
  </si>
  <si>
    <t>Муниципальная программа "Сохранение здоровья  и формирование здорового образа жизни населения в Бай-Тайгинском кожууне на 2019-2021гг"</t>
  </si>
  <si>
    <t>Муниципальная программа "Социальная защита семьи и детей  в Бай-Тайгинском кожууне на 2019-2021 годы"</t>
  </si>
  <si>
    <t>Муниципальная программа "Развитие физической культуры и спорта в муниципальном районе "Бай-Тайгинский кожуун Республики Тыва" на 2019-2021 годы"</t>
  </si>
  <si>
    <t>Субвенции на выплату ежемесячных пособий на первого ребенка, рожденного с 1 января 2018 года, в соответствии с Федеральным законом от 28.12.2017 №418-ФЗ "О ежемесячных выплатах семьям, имеющим детей"</t>
  </si>
  <si>
    <t>Субенции на обеспечение равной доступности услуг общественного транспорта для отдельных категорий граждан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</si>
  <si>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</si>
  <si>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</si>
  <si>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</si>
  <si>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04 1 07 00000</t>
  </si>
  <si>
    <t>Иные выплаты населению</t>
  </si>
  <si>
    <t>Обеспечение проведения выборов и референдумов</t>
  </si>
  <si>
    <t>Подпрограмма "Средства массовой информации"</t>
  </si>
  <si>
    <t>20 0 00 00000</t>
  </si>
  <si>
    <t xml:space="preserve"> Иные бюджетные ассигнования</t>
  </si>
  <si>
    <t xml:space="preserve">Субсидии юридическим лицам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</si>
  <si>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</si>
  <si>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04 1 07 56110</t>
  </si>
  <si>
    <t>Обеспечение равной доступности услуг ощественного транспорта для отдельных категорий граждан</t>
  </si>
  <si>
    <t>02 7 01 70200</t>
  </si>
  <si>
    <t>02 7 02 70200</t>
  </si>
  <si>
    <t>Субвенции на оплату части затрат на транспортировку  угля граждан, проживающих в труднодоступных населенных пунктах</t>
  </si>
  <si>
    <t>86 7 00 76100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</si>
  <si>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</si>
  <si>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</si>
  <si>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</si>
  <si>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08 0 04 70080</t>
  </si>
  <si>
    <t>16 0 01 70150</t>
  </si>
  <si>
    <t>Снижение объема потребления теплой и электрической энергии муниципальными учреждениями кожжуна</t>
  </si>
  <si>
    <t>16 0 02 70150</t>
  </si>
  <si>
    <t>16 0 03 70150</t>
  </si>
  <si>
    <t>07 1 04 70200</t>
  </si>
  <si>
    <t>Содействие созданию и развитию инфраструктуры поддержки субъектов малого и среднего предпринимательства</t>
  </si>
  <si>
    <t>07 2 03 70200</t>
  </si>
  <si>
    <t>07 2 04 70200</t>
  </si>
  <si>
    <t>07 2 05 70200</t>
  </si>
  <si>
    <t>12 0 02 70200</t>
  </si>
  <si>
    <t>12 0 03 70200</t>
  </si>
  <si>
    <t>Организация участия сборных команд по видам спорта в региональных соревнованиях</t>
  </si>
  <si>
    <t>Организация участия команд МБОУ ДОД ТДЮСШ в республиканских соревнованиях;</t>
  </si>
  <si>
    <t>Непрограммные расходы в области физической  культуры и спорта</t>
  </si>
  <si>
    <t>Обеспечение жильем молодых семей в Бай-Тайгинском кожууне</t>
  </si>
  <si>
    <t>20 0 03 70200</t>
  </si>
  <si>
    <t>Информационная безопасность</t>
  </si>
  <si>
    <t>Субсидии на строительство и реконструкцию локальных систем водоснабжения</t>
  </si>
  <si>
    <t>15 0 02 00000</t>
  </si>
  <si>
    <t>Призовой фонд республиканской конной скачки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</si>
  <si>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</si>
  <si>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</si>
  <si>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</si>
  <si>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</si>
  <si>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</si>
  <si>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13 0 04 70200</t>
  </si>
  <si>
    <t>Развитие и повышение эффективности системы отдыха и оздоровление детей</t>
  </si>
  <si>
    <t>13 0 05 70200</t>
  </si>
  <si>
    <t>Обеспечение безопасного материнства и рождения здоровых детей, охрана здоровья детей и подростков, в т.ч. Репродуктивного здоровья</t>
  </si>
  <si>
    <t>13 0 06 70200</t>
  </si>
  <si>
    <t>13 0 07 70200</t>
  </si>
  <si>
    <t xml:space="preserve">Участие детей и пожалых граждан республиканских фестивалях, спартакиадах, конкурсах </t>
  </si>
  <si>
    <t>Проведение кожуунных фестивалях, спартакиадах среди детей, семей пожилого возраста</t>
  </si>
  <si>
    <t>13 0 09 70200</t>
  </si>
  <si>
    <t>13 0 10 70200</t>
  </si>
  <si>
    <t>Участие детей в республиканских фестивалях и конкурсах</t>
  </si>
  <si>
    <t>Развитие и пропаганда семейных ценностей и традиций, семейных отношений</t>
  </si>
  <si>
    <t>89 7 00 70200</t>
  </si>
  <si>
    <t>2 02 10000 00 0000 150</t>
  </si>
  <si>
    <t>2 02 15001 05 0000 150</t>
  </si>
  <si>
    <t>2 02 15002 05 0000 150</t>
  </si>
  <si>
    <t>2 02 20000 00 0000 150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</si>
  <si>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</si>
  <si>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</si>
  <si>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Субсидии на мероприятия государственной программы Республика Тыва "Доступная среда на 2016-2020 годы"</t>
  </si>
  <si>
    <t>2 02 30000 00 0000 150</t>
  </si>
  <si>
    <t>2 02 30013 05 0000 150</t>
  </si>
  <si>
    <t>2 02 30022 05 0000 150</t>
  </si>
  <si>
    <t>2 02 30024 05 0000 150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</si>
  <si>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</si>
  <si>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</si>
  <si>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</si>
  <si>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</si>
  <si>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</si>
  <si>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Субвенции на выплату ежемесячных пособий на первого ребенка, рожденного с 1 января 2018 года, в соответствии с Федеральным законом от 28.12.2017г № 418-ФЗ "О ежемесячных выплатах семьям, имеющим детей"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</si>
  <si>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</si>
  <si>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</si>
  <si>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</si>
  <si>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</si>
  <si>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 xml:space="preserve">                           Приложение № 6</t>
  </si>
  <si>
    <t>Муниципальная программа "Цифровая экономика в  Бай-Тайгинском кожууне на 2019 – 2021 годы"</t>
  </si>
  <si>
    <t>2.6.Предоставление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</si>
  <si>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2.7.Средство массовой информации</t>
  </si>
  <si>
    <t>1. Муниципальная программа "Развитие образования на 2018-2020 годы муниципального района "Бай-Тайгинский кожуун Республики Тыва""</t>
  </si>
  <si>
    <t>2. Развитие культуры на 2018-2020 годы</t>
  </si>
  <si>
    <t>3. Развитие сельского хозяйства и регулирование рынков сельскохозяйственной продукции в Бай-Тайгинском кожууне на 2019-2021 годы</t>
  </si>
  <si>
    <t>4.Социальная поддержка граждан в Бай-Тайгинском кожууне на 2018-2020 годы</t>
  </si>
  <si>
    <t>5. Управление муниципальными финансами муниципального района "Бай-Тайгинский кожуун РТ" на 2018-2020 годы</t>
  </si>
  <si>
    <t>6. Сохранение и формирование здорового образа жизни населения в Бай-Тайгинском кожууне на 2019-2021 гг</t>
  </si>
  <si>
    <t>7. Создание благоприятных условий для ведения бизнеса в Бай-Тайгинском кожууне  на 2019-2021 годы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</si>
  <si>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</si>
  <si>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2018-2020гг.</t>
  </si>
  <si>
    <t>10. Управление муниципальным имуществом и земельными ресурсами муниципального района "Бай-Тайгинский кожуун РТ" на 2018-2020 годы</t>
  </si>
  <si>
    <t>11. Реализация молодежной политики  муниципального района "Бай-Тайгинский кожуун РТ" на 2019-2021 гг</t>
  </si>
  <si>
    <t>12. Развитие физической культуры и спорта в муниципальном районе "Бай-Тайгинский кожуун Республики Тыва на 2019-2021 годы"</t>
  </si>
  <si>
    <t xml:space="preserve">13. Социальная защита семьи и детей в Бай-Тайгинском кожууне на 2019 – 2021 годы </t>
  </si>
  <si>
    <t>14. Развитие и функционирование дорожно-транспортного хозяйства муниципального района "Бай-Тайгинский кожуун РТ" на 2019-2021 годы</t>
  </si>
  <si>
    <t xml:space="preserve">15. Формирование современной комфортной городской  среды  в Бай-Тайгинскомкожуунена 2018 -2022 годы. </t>
  </si>
  <si>
    <t xml:space="preserve">16. Энергосбережение и повышение энергетической эффективности на 2018 – 2020 годы </t>
  </si>
  <si>
    <t xml:space="preserve">17. Муниципальное управление  муниципального района «Бай-Тайгинскийкожуун Республики Тыва» на 2019 – 2021годы </t>
  </si>
  <si>
    <t xml:space="preserve">18. Обеспечение жителей Бай-Тайгинского кожууна доступным и комфортным жильем на 2016 – 2020 годы </t>
  </si>
  <si>
    <t xml:space="preserve">19. Территориальное развитие Бай-Тайгинскогокожууна в 2019 – 2021 годы </t>
  </si>
  <si>
    <t xml:space="preserve">20. Цифровая экономика в Бай-Тайгигнском кожууне на 2019-21гг </t>
  </si>
  <si>
    <t xml:space="preserve">6.1.Создание условий для оказания медицинской помощи населению, профилактика заболеванийи формирование здорового образа жизни 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</si>
  <si>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</si>
  <si>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</si>
  <si>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>02 1 01 00590</t>
  </si>
  <si>
    <t>01 2 00 00590</t>
  </si>
  <si>
    <t>Обеспечение деятельности муниципальных учреждений (оказание услуг)</t>
  </si>
  <si>
    <t>01 2 00 76020</t>
  </si>
  <si>
    <t>89 8 00 00000</t>
  </si>
  <si>
    <t>89 8 00 70200</t>
  </si>
  <si>
    <t>Осуществление мероприятий по обеспечению безопасности людей на водных объектах, охране их жизни и здоровья.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</si>
  <si>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</si>
  <si>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</si>
  <si>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</si>
  <si>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>Создание условий для перевода их на энергосберегающий путь развития</t>
  </si>
  <si>
    <t>Создание экономических, технических организационных условий для эффективного использования энергетических ресурсов, стимулирование проведения энергосберегающей политики исполнителями настоящей программы</t>
  </si>
  <si>
    <t>Муниципальная программа "Создание благоприятных условий  для ведения бизнеса в Бай-Тайгинском кожууне на 2018 – 2020 годы"</t>
  </si>
  <si>
    <t xml:space="preserve"> Формирование инфраструктуры инвестиционной деятельности;</t>
  </si>
  <si>
    <t xml:space="preserve"> Утверждение схемы территориального планирования Бай-Тайгинскогокожууна</t>
  </si>
  <si>
    <t>Муниципальная программа "Формирование современной комфортной городской среды в Бай-Тайгинском кожууне на 2018-2020 годы"</t>
  </si>
  <si>
    <t>Муниципальная программа "Обеспечение жителей Бай-Тайгинского кожууна доступным и комфортным жильем на 2016-2020 годы"</t>
  </si>
  <si>
    <t>Пособия, компенсации и иные социальные выплаты гражданам, кроме публичных нормативных обязательств</t>
  </si>
  <si>
    <t>Субсидия на поддержку отрасли культуры</t>
  </si>
  <si>
    <t>Субсидии бюджетным учреждениям на иные цели</t>
  </si>
  <si>
    <t xml:space="preserve">                                                                                          "О внесении изменений в бюджет муниципального района</t>
  </si>
  <si>
    <t xml:space="preserve">                                                                                  "О внесении изменений в бюджет муниципального района</t>
  </si>
  <si>
    <t xml:space="preserve">                          "О внесении изменений в бюджет муниципального района</t>
  </si>
  <si>
    <t>Социальные выплаты гражданам, кроме публичных нормативных социальных выплат</t>
  </si>
  <si>
    <t>14 0 03 75050</t>
  </si>
  <si>
    <t>Субсидии на ремонт автомобильных дорог общего пользования населенных пунктов за счет средств дорожного фонда</t>
  </si>
  <si>
    <t>2 02 25497 05 0000 150</t>
  </si>
  <si>
    <t>Субсидии на реализацию мероприятий по обеспечению жильем молодых семей</t>
  </si>
  <si>
    <t>2 02 25555 05 0000 150</t>
  </si>
  <si>
    <t>Субсидии на поддержку муниципальных программ  формирования современной городской среды</t>
  </si>
  <si>
    <t>17 0 05 70200</t>
  </si>
  <si>
    <t>Создание оптимальных условий для развития и совершенствования муниципального управления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</si>
  <si>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</si>
  <si>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 xml:space="preserve"> Социальное обеспечение и иные выплаты населению</t>
  </si>
  <si>
    <t xml:space="preserve"> Социальные выплаты гражданам, кроме публичных нормативных социальных выплат</t>
  </si>
  <si>
    <t xml:space="preserve"> Приобретение товаров, работ, услуг в пользу граждан в целях их социального обеспечения</t>
  </si>
  <si>
    <t>Расходы на обеспечение функций органов местного самоуправления</t>
  </si>
  <si>
    <t>Специальные расходы</t>
  </si>
  <si>
    <t xml:space="preserve">Субсидии (гранты в форме субсидий)
на финансовое обеспечение затрат в связи с производством
(реализацией) товаров, выполнением работ, оказанием услуг,
порядком (правилами) предоставления которых не установлены
требования о последующем подтверждении их использования
в соответствии с условиями и (или) целями предоставления
</t>
  </si>
  <si>
    <t>04 1 Р1 55730</t>
  </si>
  <si>
    <t>18 0 F1 54970</t>
  </si>
  <si>
    <t>Сумма на 2020 год</t>
  </si>
  <si>
    <t>Субвенции на реализацию полномочий по  назначению и  выплате ежемесячного пособия на ребенка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</si>
  <si>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</si>
  <si>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Субвенции на осуществление переданных полномочий по образованию и организации деятельности   комиссий по делам несовершеннолетних</t>
  </si>
  <si>
    <t>Субвенции  на предоставление гражданам субсидий на оплату жилого помещения и коммунальных услуг</t>
  </si>
  <si>
    <t>Субвенции  на реализацию Закона Республики Тыва "О мерах  социальной поддержки реабилитированных лиц и лиц  признанных пострадавшими от политических репрессий</t>
  </si>
  <si>
    <t>Субсидии на организацию отдыха и  оздоровления  детей</t>
  </si>
  <si>
    <t>Дотации  на выравнивание бюджетной обеспеченности  муниципальных районов (городских округов) Республики Тыва</t>
  </si>
  <si>
    <t>Субвенции на реализацию полномочий по назначению и выплате  компенсации части родительской за содержание ребенка в государственных, муниципальных образовательных организациях, реализующих основную общеобразовательную программу дошкольного образования</t>
  </si>
  <si>
    <t>Субвенции  на осуществление полномочий  первичному воинскому учету на территориях, где отсутствуют военные комиссариаты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</si>
  <si>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</si>
  <si>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на оплату жилищно-коммунальных услуг отдельным категориям граждан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</si>
  <si>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</t>
  </si>
  <si>
    <t>Субсидии на проведение комплексных кадастровых работ</t>
  </si>
  <si>
    <t>Субсидии на реализацию мероприятий по государственной программе "Комплексное развитие сельских территорий</t>
  </si>
  <si>
    <t>Выпуск газеты "Бай-Тайга"</t>
  </si>
  <si>
    <t>Освещение в сайте Администрации "Бай-Тайга"</t>
  </si>
  <si>
    <t xml:space="preserve"> СТАТЬЯМ И ВИДАМ РАСХОДОВ КЛАССИФИКАЦИИ РАСХОДОВ БЮДЖЕТА НА 2020 ГОД И ПЛАНОВЫЙ ПЕРИОД 2021 И 2022 ГОДОВ</t>
  </si>
  <si>
    <t>бюджетных ассигнований на реализацию муниципальных программ НА 2020 ГОД И ПЛАНОВЫЙ ПЕРИОД 2021 И 2022 ГОДОВ</t>
  </si>
  <si>
    <t xml:space="preserve">                           на 2020 год и плановый приод 2021-2022 годов."</t>
  </si>
  <si>
    <t xml:space="preserve">                                                                                              на 2020 год  и плановый период 2021-2022 годов"</t>
  </si>
  <si>
    <t xml:space="preserve">                                                                                   на 2020 год и плановый приод 2021-2022 годов."</t>
  </si>
  <si>
    <t>ПОСТУПЛЕНИЯ ДОХОДОВ, В ТОМ ЧИСЛЕ БЕЗВОЗМЕЗДНЫЕ ПОСТУПЛЕНИЯ, ПОЛУЧАЕМЫЕ ИЗ РЕСПУБЛИКАНСКОГО БЮДЖЕТА НА 2020 ГОД</t>
  </si>
  <si>
    <t>ВЕДОМСТВЕННАЯ СТРУКТУРА РАСХОДОВ БЮДЖЕТА НА 2020 ГОД</t>
  </si>
  <si>
    <t>21. Программа "Развитие туризма в Бай-Тайгинском кожууне"</t>
  </si>
  <si>
    <t>21 0 00 00000</t>
  </si>
  <si>
    <t>21 0 00 70200</t>
  </si>
  <si>
    <t>Подпрограмма "Дополнительного образования детей"</t>
  </si>
  <si>
    <t>02 4 00 00000</t>
  </si>
  <si>
    <t>02 4 01 00590</t>
  </si>
  <si>
    <t>Организация предоставления дополнительного образования детей в учреждениях культуры и досуга</t>
  </si>
  <si>
    <t>2.4 Подпрограмма "Организация предоставления дополнительного образования детей в учреждениях культуры и досуга"</t>
  </si>
  <si>
    <t>05 4 01 70100</t>
  </si>
  <si>
    <t>Содействие развитию доходного потенциала муниципального образования. Поддержка самооблажения граждан в сельских поселениях Бай-Тайгинского кожууна на 2020-2021гг</t>
  </si>
  <si>
    <t>05 4 00 00000</t>
  </si>
  <si>
    <t>5.4 Содействие развитию доходного потенциала муниципального образования. Поддержка самооблажения граждан в сельских поселениях Бай-Тайгинского кожууна на 2020-2021гг</t>
  </si>
  <si>
    <t>Изменения (+,-)</t>
  </si>
  <si>
    <t>Сумма с учетом изменений</t>
  </si>
  <si>
    <t>04 1 Р1 50840</t>
  </si>
  <si>
    <t>Субвенции на осуществление государственных полномочий по подготовке и проведению Всероссийской переписи населения 2020 года на территории Республики Тыва</t>
  </si>
  <si>
    <t>Непрограммные расходы на реализацию переданных полномочий Российской Федерации</t>
  </si>
  <si>
    <t>99 0 00 00000</t>
  </si>
  <si>
    <t>99 0 00 54690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</si>
  <si>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</si>
  <si>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99 0 00 76140</t>
  </si>
  <si>
    <t>Субсидии на реализацию мероприятий по государственной программе "Комплексное развитие сельских территорий" (финансовая поддержка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</si>
  <si>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18 0 05 L5760</t>
  </si>
  <si>
    <t xml:space="preserve">                                                       района "Бай-Тайгинский кожуун Республики Тыва"</t>
  </si>
  <si>
    <t xml:space="preserve">  изменение 
        "+,-"</t>
  </si>
  <si>
    <t>Субсидии на реализацию мероприятий по государственной программе "Комплексное развитие сельских территорий" (финансовая поддержка при исполнении расходных обязательств муниципальных образований по строительству жилья, предоставляемого по договору найма жилого помещения</t>
  </si>
  <si>
    <t>Субвенции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</si>
  <si>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2 02 35084 05 0000 150</t>
  </si>
  <si>
    <t>Субвенции на ежемесячную денежную выплату, назначенную в случае рождения третьего ребенка или последующих детей до достижения ребенком возраста трех лет</t>
  </si>
  <si>
    <t>Строительство спортивных площадок в сельских поселениях</t>
  </si>
  <si>
    <t>88 1 00 L5190</t>
  </si>
  <si>
    <t>15 0 F2 55550</t>
  </si>
  <si>
    <t>15 0 05 L5760</t>
  </si>
  <si>
    <t>Субсидии на реализацию программ формирования современной городской среды</t>
  </si>
  <si>
    <t>03 2 05 L5030</t>
  </si>
  <si>
    <t>Субсидии на оказание финансовой поддержки при исполнении расходных обязательств, связанных с реализацией губернаторского проекта "Новая жизнь" ("Чаа сорук")</t>
  </si>
  <si>
    <t>04 1 09 L3020</t>
  </si>
  <si>
    <t>Субвенции на осуществление ежемесячных выплат на детей в возрасте от трех до семи лет включительно на 2020 год</t>
  </si>
  <si>
    <t>99 0 00 78030</t>
  </si>
  <si>
    <t xml:space="preserve">МБТ на поощрение муниципальных образований за результаты огородничества 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</si>
  <si>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на 2020 год</t>
  </si>
  <si>
    <t>01 2 00 L3030</t>
  </si>
  <si>
    <t xml:space="preserve"> межбюджетныq трансферт на поощрение муниципальных образований за результаты огородничества </t>
  </si>
  <si>
    <t xml:space="preserve"> муниципального района </t>
  </si>
  <si>
    <t>"Бай-Тайгинский кожуун Республики Тыва"</t>
  </si>
  <si>
    <t>(тыс.руб.)</t>
  </si>
  <si>
    <t>№ п/п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</si>
  <si>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</si>
  <si>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</si>
  <si>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</si>
  <si>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</si>
  <si>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</si>
  <si>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</si>
  <si>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</si>
  <si>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>Приложение №13</t>
  </si>
  <si>
    <t>"О бюджете муниципального района</t>
  </si>
  <si>
    <t xml:space="preserve">                         </t>
  </si>
  <si>
    <t>на 2020 год и плановый период 2021-2022 годов"</t>
  </si>
  <si>
    <t xml:space="preserve">     Распределение</t>
  </si>
  <si>
    <t>Дотации бюджетам  муниципальных образований на поддержку мер по обеспечению сбалансированности бюджетов на 2020 год</t>
  </si>
  <si>
    <t xml:space="preserve">Всего 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</si>
  <si>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детей", за счет средств резервного фонда Правительства Российской Федерации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</si>
  <si>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детей» 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</si>
  <si>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детей», за счет средств резервного фонда Правительства Российской Федерации</t>
  </si>
  <si>
    <t>04 1 02 5380F</t>
  </si>
  <si>
    <t>04 1 02 L302F</t>
  </si>
  <si>
    <t>Закупка товаров, работ, услуг в целях капитального ремонта государственного (муниципального) имущеста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</si>
  <si>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</si>
  <si>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</si>
  <si>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01 2 00 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</si>
  <si>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</si>
  <si>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автономным учреждениям на иные цели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</si>
  <si>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</si>
  <si>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</si>
  <si>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</si>
  <si>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Жилищное хозяйства</t>
  </si>
  <si>
    <t>Субвенции бюджетам муниципальных районов на осуществление ежемесячных выплат на детей в возрасте от трех до семи лет включительно, за счет средств резервного онда Правительства РФ</t>
  </si>
  <si>
    <t>Субвенции бюджетам муниципальных районов на осуществление ежемесячных выплат на детей в возрасте от трех до семи лет включительно, за счет средств резервного фонда Правительства Российской Федерации</t>
  </si>
  <si>
    <t>2 02 25304 05 0000 150</t>
  </si>
  <si>
    <t>2 19 00000 00 0000 000</t>
  </si>
  <si>
    <t>2 19 35250 05 0000 150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</si>
  <si>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</si>
  <si>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</si>
  <si>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</si>
  <si>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</si>
  <si>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2 02 27576 05 0000 150</t>
  </si>
  <si>
    <t>79 6 00 00190</t>
  </si>
  <si>
    <t xml:space="preserve">                                                                           к Решению Хурала представителей муниципального</t>
  </si>
  <si>
    <t xml:space="preserve">                                                                                к Решению Хурала представителей муниципального</t>
  </si>
  <si>
    <t xml:space="preserve">                          к Решению Хурала представителей муниципального</t>
  </si>
  <si>
    <t xml:space="preserve">                       к Решению Хурала представителей муниципального</t>
  </si>
  <si>
    <t xml:space="preserve"> к Решению Хурала представителей муниципального</t>
  </si>
  <si>
    <t xml:space="preserve">                                                      от "03" ноября 2020 года № 18</t>
  </si>
  <si>
    <t xml:space="preserve">                                                                                                                             от "03" ноября 2020 года № 18</t>
  </si>
  <si>
    <t xml:space="preserve">                           от "03" ноября 2020 года № 18</t>
  </si>
  <si>
    <t xml:space="preserve">                          от "03" ноября 2020 года № 18</t>
  </si>
  <si>
    <t>от "03" ноября 2020 года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</si>
</sst>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F800]dddd\,\ mmmm\ dd\,\ yyyy"/>
    <numFmt numFmtId="165" formatCode="#,##0.0"/>
    <numFmt numFmtId="166" formatCode="_(* #,##0.00_);_(* \(#,##0.00\);_(* &quot;-&quot;??_);_(@_)"/>
    <numFmt numFmtId="167" formatCode="#,##0.000000"/>
    <numFmt numFmtId="168" formatCode="#,##0.00000"/>
    <numFmt numFmtId="169" formatCode="#,##0.0000"/>
    <numFmt numFmtId="170" formatCode="#,##0.000"/>
    <numFmt numFmtId="171" formatCode="0.0"/>
    <numFmt numFmtId="172" formatCode="0.000"/>
  </numFmts>
  <fonts count="3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 applyNumberFormat="0" applyFill="0" applyBorder="0" applyAlignment="0" applyProtection="0"/>
  </cellStyleXfs>
  <cellXfs count="328">
    <xf numFmtId="0" fontId="0" fillId="0" borderId="0" xfId="0"/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165" fontId="5" fillId="0" borderId="0" xfId="0" applyNumberFormat="1" applyFont="1" applyFill="1" applyAlignment="1">
      <alignment horizontal="center"/>
    </xf>
    <xf numFmtId="0" fontId="7" fillId="0" borderId="0" xfId="2" applyFont="1" applyFill="1"/>
    <xf numFmtId="0" fontId="6" fillId="0" borderId="0" xfId="2" applyFont="1" applyFill="1"/>
    <xf numFmtId="165" fontId="3" fillId="0" borderId="0" xfId="2" applyNumberFormat="1" applyFont="1" applyFill="1" applyAlignment="1">
      <alignment horizontal="center"/>
    </xf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165" fontId="19" fillId="2" borderId="1" xfId="0" applyNumberFormat="1" applyFont="1" applyFill="1" applyBorder="1" applyAlignment="1">
      <alignment horizontal="left"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0" fontId="19" fillId="2" borderId="1" xfId="4" applyNumberFormat="1" applyFont="1" applyFill="1" applyBorder="1" applyAlignment="1">
      <alignment horizontal="left" vertical="center" wrapText="1"/>
    </xf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Font="1" applyFill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19" fillId="2" borderId="1" xfId="4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7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65" fontId="20" fillId="2" borderId="1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/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9" fillId="0" borderId="1" xfId="7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165" fontId="20" fillId="2" borderId="1" xfId="0" applyNumberFormat="1" applyFont="1" applyFill="1" applyBorder="1" applyAlignment="1">
      <alignment horizontal="left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9" fillId="2" borderId="1" xfId="4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2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165" fontId="20" fillId="2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 horizontal="center" wrapText="1"/>
    </xf>
    <xf numFmtId="165" fontId="20" fillId="2" borderId="1" xfId="4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21" fillId="2" borderId="1" xfId="5" applyFont="1" applyFill="1" applyBorder="1" applyAlignment="1">
      <alignment horizontal="left" vertical="center" wrapText="1"/>
    </xf>
    <xf numFmtId="0" fontId="20" fillId="2" borderId="1" xfId="5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justify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7" fillId="2" borderId="0" xfId="0" applyFont="1" applyFill="1"/>
    <xf numFmtId="0" fontId="26" fillId="0" borderId="1" xfId="0" applyFont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center"/>
    </xf>
    <xf numFmtId="16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6" fillId="0" borderId="1" xfId="0" applyFont="1" applyBorder="1"/>
    <xf numFmtId="0" fontId="29" fillId="0" borderId="1" xfId="0" applyFont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wrapText="1"/>
    </xf>
    <xf numFmtId="0" fontId="31" fillId="0" borderId="1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0" fontId="29" fillId="0" borderId="1" xfId="0" applyFont="1" applyBorder="1"/>
    <xf numFmtId="0" fontId="32" fillId="0" borderId="1" xfId="0" applyFont="1" applyBorder="1"/>
    <xf numFmtId="0" fontId="3" fillId="2" borderId="0" xfId="0" applyFont="1" applyFill="1" applyAlignment="1">
      <alignment vertical="center"/>
    </xf>
    <xf numFmtId="165" fontId="24" fillId="2" borderId="1" xfId="7" applyNumberFormat="1" applyFont="1" applyFill="1" applyBorder="1" applyAlignment="1">
      <alignment horizontal="center" vertical="center" wrapText="1"/>
    </xf>
    <xf numFmtId="165" fontId="30" fillId="2" borderId="1" xfId="7" applyNumberFormat="1" applyFont="1" applyFill="1" applyBorder="1" applyAlignment="1">
      <alignment horizontal="center" vertical="center" wrapText="1"/>
    </xf>
    <xf numFmtId="165" fontId="17" fillId="2" borderId="1" xfId="7" applyNumberFormat="1" applyFont="1" applyFill="1" applyBorder="1" applyAlignment="1">
      <alignment horizontal="center" vertical="center" wrapText="1"/>
    </xf>
    <xf numFmtId="4" fontId="30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Alignment="1">
      <alignment horizontal="center" wrapText="1"/>
    </xf>
    <xf numFmtId="0" fontId="19" fillId="2" borderId="1" xfId="0" applyFont="1" applyFill="1" applyBorder="1"/>
    <xf numFmtId="0" fontId="19" fillId="2" borderId="1" xfId="8" applyFont="1" applyFill="1" applyBorder="1" applyAlignment="1">
      <alignment vertical="center" wrapText="1"/>
    </xf>
    <xf numFmtId="0" fontId="19" fillId="2" borderId="0" xfId="0" applyFont="1" applyFill="1" applyAlignment="1">
      <alignment wrapText="1"/>
    </xf>
    <xf numFmtId="0" fontId="19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wrapText="1"/>
    </xf>
    <xf numFmtId="0" fontId="19" fillId="2" borderId="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6" fillId="2" borderId="0" xfId="4" applyFont="1" applyFill="1"/>
    <xf numFmtId="0" fontId="6" fillId="2" borderId="0" xfId="0" applyFont="1" applyFill="1"/>
    <xf numFmtId="0" fontId="6" fillId="2" borderId="0" xfId="0" applyFont="1" applyFill="1" applyBorder="1"/>
    <xf numFmtId="49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32" fillId="2" borderId="0" xfId="0" applyFont="1" applyFill="1" applyAlignment="1">
      <alignment wrapText="1"/>
    </xf>
    <xf numFmtId="0" fontId="32" fillId="2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165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167" fontId="20" fillId="2" borderId="1" xfId="0" applyNumberFormat="1" applyFont="1" applyFill="1" applyBorder="1" applyAlignment="1">
      <alignment horizontal="center" wrapText="1"/>
    </xf>
    <xf numFmtId="0" fontId="6" fillId="0" borderId="1" xfId="3" applyFont="1" applyBorder="1" applyAlignment="1">
      <alignment horizontal="center" vertical="center" wrapText="1"/>
    </xf>
    <xf numFmtId="168" fontId="20" fillId="2" borderId="1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wrapText="1"/>
    </xf>
    <xf numFmtId="167" fontId="3" fillId="2" borderId="0" xfId="0" applyNumberFormat="1" applyFont="1" applyFill="1"/>
    <xf numFmtId="165" fontId="2" fillId="2" borderId="1" xfId="1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/>
    <xf numFmtId="169" fontId="2" fillId="0" borderId="1" xfId="0" applyNumberFormat="1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vertical="center"/>
    </xf>
    <xf numFmtId="169" fontId="2" fillId="0" borderId="1" xfId="0" applyNumberFormat="1" applyFont="1" applyFill="1" applyBorder="1" applyAlignment="1">
      <alignment horizontal="center"/>
    </xf>
    <xf numFmtId="169" fontId="13" fillId="0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/>
    </xf>
    <xf numFmtId="169" fontId="13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169" fontId="19" fillId="2" borderId="1" xfId="0" applyNumberFormat="1" applyFont="1" applyFill="1" applyBorder="1" applyAlignment="1">
      <alignment horizontal="center" vertical="center"/>
    </xf>
    <xf numFmtId="168" fontId="19" fillId="2" borderId="1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>
      <alignment horizontal="center" vertical="center" wrapText="1"/>
    </xf>
    <xf numFmtId="170" fontId="19" fillId="2" borderId="1" xfId="0" applyNumberFormat="1" applyFont="1" applyFill="1" applyBorder="1" applyAlignment="1">
      <alignment horizontal="center" wrapText="1"/>
    </xf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/>
    <xf numFmtId="0" fontId="6" fillId="0" borderId="0" xfId="3" applyFont="1"/>
    <xf numFmtId="0" fontId="3" fillId="0" borderId="0" xfId="3" applyFont="1" applyAlignment="1">
      <alignment horizontal="right"/>
    </xf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5" fillId="0" borderId="0" xfId="0" applyFont="1" applyAlignment="1"/>
    <xf numFmtId="0" fontId="35" fillId="0" borderId="0" xfId="0" applyFont="1" applyAlignment="1">
      <alignment wrapTex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35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165" fontId="2" fillId="0" borderId="1" xfId="3" applyNumberFormat="1" applyFont="1" applyBorder="1" applyAlignment="1">
      <alignment horizontal="center"/>
    </xf>
    <xf numFmtId="0" fontId="35" fillId="0" borderId="1" xfId="3" applyFont="1" applyBorder="1"/>
    <xf numFmtId="2" fontId="35" fillId="0" borderId="1" xfId="3" applyNumberFormat="1" applyFont="1" applyBorder="1" applyAlignment="1">
      <alignment horizontal="center"/>
    </xf>
    <xf numFmtId="171" fontId="3" fillId="0" borderId="0" xfId="3" applyNumberFormat="1" applyFont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2" fontId="3" fillId="0" borderId="1" xfId="3" applyNumberFormat="1" applyFont="1" applyBorder="1"/>
    <xf numFmtId="4" fontId="17" fillId="0" borderId="1" xfId="0" applyNumberFormat="1" applyFont="1" applyFill="1" applyBorder="1" applyAlignment="1">
      <alignment wrapText="1"/>
    </xf>
    <xf numFmtId="4" fontId="35" fillId="0" borderId="1" xfId="3" applyNumberFormat="1" applyFont="1" applyBorder="1" applyAlignment="1">
      <alignment horizontal="center"/>
    </xf>
    <xf numFmtId="169" fontId="19" fillId="2" borderId="1" xfId="0" applyNumberFormat="1" applyFont="1" applyFill="1" applyBorder="1" applyAlignment="1">
      <alignment horizontal="center" wrapText="1"/>
    </xf>
    <xf numFmtId="165" fontId="19" fillId="2" borderId="0" xfId="4" applyNumberFormat="1" applyFont="1" applyFill="1"/>
    <xf numFmtId="4" fontId="24" fillId="0" borderId="0" xfId="0" applyNumberFormat="1" applyFont="1" applyFill="1" applyAlignment="1">
      <alignment wrapText="1"/>
    </xf>
    <xf numFmtId="165" fontId="17" fillId="0" borderId="0" xfId="0" applyNumberFormat="1" applyFont="1" applyFill="1" applyAlignment="1">
      <alignment wrapText="1"/>
    </xf>
    <xf numFmtId="165" fontId="24" fillId="0" borderId="0" xfId="0" applyNumberFormat="1" applyFont="1" applyFill="1" applyAlignment="1">
      <alignment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wrapText="1"/>
    </xf>
    <xf numFmtId="167" fontId="20" fillId="2" borderId="1" xfId="0" applyNumberFormat="1" applyFont="1" applyFill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/>
    </xf>
    <xf numFmtId="167" fontId="19" fillId="2" borderId="1" xfId="4" applyNumberFormat="1" applyFont="1" applyFill="1" applyBorder="1" applyAlignment="1">
      <alignment horizontal="center" wrapText="1"/>
    </xf>
    <xf numFmtId="167" fontId="20" fillId="2" borderId="1" xfId="4" applyNumberFormat="1" applyFont="1" applyFill="1" applyBorder="1" applyAlignment="1">
      <alignment horizontal="center" wrapText="1"/>
    </xf>
    <xf numFmtId="167" fontId="21" fillId="2" borderId="1" xfId="0" applyNumberFormat="1" applyFont="1" applyFill="1" applyBorder="1" applyAlignment="1">
      <alignment horizontal="center" wrapText="1"/>
    </xf>
    <xf numFmtId="167" fontId="20" fillId="2" borderId="1" xfId="0" applyNumberFormat="1" applyFont="1" applyFill="1" applyBorder="1" applyAlignment="1">
      <alignment horizontal="center"/>
    </xf>
    <xf numFmtId="167" fontId="19" fillId="2" borderId="1" xfId="0" applyNumberFormat="1" applyFont="1" applyFill="1" applyBorder="1" applyAlignment="1">
      <alignment horizontal="center"/>
    </xf>
    <xf numFmtId="167" fontId="19" fillId="2" borderId="1" xfId="4" applyNumberFormat="1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8" fontId="3" fillId="2" borderId="0" xfId="0" applyNumberFormat="1" applyFont="1" applyFill="1"/>
    <xf numFmtId="4" fontId="3" fillId="2" borderId="0" xfId="0" applyNumberFormat="1" applyFont="1" applyFill="1"/>
    <xf numFmtId="170" fontId="3" fillId="2" borderId="0" xfId="0" applyNumberFormat="1" applyFont="1" applyFill="1"/>
    <xf numFmtId="168" fontId="3" fillId="2" borderId="0" xfId="0" applyNumberFormat="1" applyFont="1" applyFill="1" applyBorder="1"/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4" fontId="1" fillId="0" borderId="0" xfId="0" applyNumberFormat="1" applyFont="1"/>
    <xf numFmtId="168" fontId="19" fillId="2" borderId="1" xfId="0" applyNumberFormat="1" applyFont="1" applyFill="1" applyBorder="1" applyAlignment="1">
      <alignment horizontal="center"/>
    </xf>
    <xf numFmtId="2" fontId="3" fillId="0" borderId="0" xfId="3" applyNumberFormat="1" applyFont="1"/>
    <xf numFmtId="172" fontId="35" fillId="0" borderId="1" xfId="3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168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6" fillId="0" borderId="0" xfId="2" applyFont="1" applyFill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24" fillId="0" borderId="1" xfId="7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165" fontId="2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1" xfId="7" applyFont="1" applyFill="1" applyBorder="1" applyAlignment="1">
      <alignment horizontal="center" vertical="center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35" fillId="0" borderId="9" xfId="3" applyFont="1" applyBorder="1" applyAlignment="1">
      <alignment horizontal="center"/>
    </xf>
    <xf numFmtId="0" fontId="35" fillId="0" borderId="2" xfId="3" applyFont="1" applyBorder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7" xfId="3" applyFont="1" applyBorder="1" applyAlignment="1">
      <alignment horizontal="center" vertical="center" wrapText="1"/>
    </xf>
    <xf numFmtId="0" fontId="35" fillId="0" borderId="8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/>
    </xf>
    <xf numFmtId="0" fontId="2" fillId="0" borderId="2" xfId="3" applyFont="1" applyBorder="1" applyAlignment="1">
      <alignment horizontal="center"/>
    </xf>
  </cellXfs>
  <cellStyles count="9">
    <cellStyle name="Гиперссылка" xfId="8" builtinId="8"/>
    <cellStyle name="Обычный" xfId="0" builtinId="0"/>
    <cellStyle name="Обычный 2" xfId="6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оект бюджета на 2012,2013,2014гг.кож.Приложения" xfId="3"/>
    <cellStyle name="Обычный_республиканский  2005 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17.report.krista.ru/application/main" TargetMode="External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17.report.krista.ru/application/main" TargetMode="External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03"/>
  <sheetViews>
    <sheetView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21.5703125" style="1" customWidth="1"/>
    <col min="2" max="2" width="77.42578125" style="3" customWidth="1"/>
    <col min="3" max="3" width="16.28515625" style="45" hidden="1" customWidth="1"/>
    <col min="4" max="4" width="14.7109375" style="1" hidden="1" customWidth="1"/>
    <col min="5" max="6" width="15" style="1" hidden="1" customWidth="1"/>
    <col min="7" max="7" width="16" style="1" customWidth="1"/>
    <col min="8" max="8" width="14.28515625" style="1" customWidth="1"/>
    <col min="9" max="9" width="13.42578125" style="1" customWidth="1"/>
    <col min="10" max="16384" width="9.140625" style="1"/>
  </cols>
  <sheetData>
    <row r="1" spans="1:9" x14ac:dyDescent="0.25">
      <c r="A1" s="301" t="s">
        <v>465</v>
      </c>
      <c r="B1" s="301"/>
      <c r="C1" s="301"/>
      <c r="D1" s="301"/>
      <c r="E1" s="301"/>
    </row>
    <row r="2" spans="1:9" x14ac:dyDescent="0.25">
      <c r="A2" s="301" t="s">
        <v>773</v>
      </c>
      <c r="B2" s="301"/>
      <c r="C2" s="301"/>
      <c r="D2" s="301"/>
      <c r="E2" s="301"/>
    </row>
    <row r="3" spans="1:9" x14ac:dyDescent="0.25">
      <c r="A3" s="301" t="s">
        <v>709</v>
      </c>
      <c r="B3" s="301"/>
      <c r="C3" s="301"/>
      <c r="D3" s="301"/>
      <c r="E3" s="301"/>
    </row>
    <row r="4" spans="1:9" x14ac:dyDescent="0.25">
      <c r="A4" s="301" t="s">
        <v>778</v>
      </c>
      <c r="B4" s="301"/>
      <c r="C4" s="301"/>
      <c r="D4" s="301"/>
      <c r="E4" s="301"/>
    </row>
    <row r="5" spans="1:9" x14ac:dyDescent="0.25">
      <c r="A5" s="301" t="s">
        <v>641</v>
      </c>
      <c r="B5" s="301"/>
      <c r="C5" s="301"/>
      <c r="D5" s="301"/>
      <c r="E5" s="301"/>
    </row>
    <row r="6" spans="1:9" x14ac:dyDescent="0.25">
      <c r="A6" s="301" t="s">
        <v>0</v>
      </c>
      <c r="B6" s="301"/>
      <c r="C6" s="301"/>
      <c r="D6" s="301"/>
      <c r="E6" s="301"/>
    </row>
    <row r="7" spans="1:9" x14ac:dyDescent="0.25">
      <c r="A7" s="301" t="s">
        <v>682</v>
      </c>
      <c r="B7" s="301"/>
      <c r="C7" s="301"/>
      <c r="D7" s="301"/>
      <c r="E7" s="301"/>
    </row>
    <row r="8" spans="1:9" ht="15.75" x14ac:dyDescent="0.25">
      <c r="A8" s="2"/>
      <c r="C8" s="4"/>
    </row>
    <row r="9" spans="1:9" x14ac:dyDescent="0.25">
      <c r="A9" s="300" t="s">
        <v>684</v>
      </c>
      <c r="B9" s="300"/>
      <c r="C9" s="300"/>
      <c r="D9" s="300"/>
      <c r="E9" s="300"/>
    </row>
    <row r="10" spans="1:9" ht="30.75" customHeight="1" x14ac:dyDescent="0.25">
      <c r="A10" s="5"/>
      <c r="B10" s="6"/>
      <c r="C10" s="7" t="s">
        <v>1</v>
      </c>
    </row>
    <row r="11" spans="1:9" s="8" customFormat="1" ht="40.5" customHeight="1" x14ac:dyDescent="0.2">
      <c r="A11" s="158" t="s">
        <v>2</v>
      </c>
      <c r="B11" s="158" t="s">
        <v>3</v>
      </c>
      <c r="C11" s="213" t="s">
        <v>662</v>
      </c>
      <c r="D11" s="216" t="s">
        <v>710</v>
      </c>
      <c r="E11" s="213" t="s">
        <v>662</v>
      </c>
      <c r="F11" s="216" t="s">
        <v>710</v>
      </c>
      <c r="G11" s="213" t="s">
        <v>662</v>
      </c>
      <c r="H11" s="216" t="s">
        <v>710</v>
      </c>
      <c r="I11" s="216" t="s">
        <v>699</v>
      </c>
    </row>
    <row r="12" spans="1:9" s="8" customFormat="1" ht="14.25" x14ac:dyDescent="0.2">
      <c r="A12" s="9" t="s">
        <v>4</v>
      </c>
      <c r="B12" s="10" t="s">
        <v>5</v>
      </c>
      <c r="C12" s="11">
        <f>C13+C15+C16+C20+C22+C23+C24+C27+C29+C32+C34+C35</f>
        <v>39551</v>
      </c>
      <c r="D12" s="11">
        <f t="shared" ref="D12:F12" si="0">D13+D15+D16+D20+D22+D23+D24+D27+D29+D32+D34+D35</f>
        <v>2141</v>
      </c>
      <c r="E12" s="11">
        <f>D12+C12</f>
        <v>41692</v>
      </c>
      <c r="F12" s="11">
        <f t="shared" si="0"/>
        <v>0</v>
      </c>
      <c r="G12" s="11">
        <f>E12+F12</f>
        <v>41692</v>
      </c>
      <c r="H12" s="11">
        <f t="shared" ref="H12" si="1">H13+H15+H16+H20+H22+H23+H24+H27+H29+H32+H34+H35</f>
        <v>0</v>
      </c>
      <c r="I12" s="11">
        <f>G12+H12</f>
        <v>41692</v>
      </c>
    </row>
    <row r="13" spans="1:9" s="8" customFormat="1" ht="14.25" x14ac:dyDescent="0.2">
      <c r="A13" s="9" t="s">
        <v>6</v>
      </c>
      <c r="B13" s="10" t="s">
        <v>7</v>
      </c>
      <c r="C13" s="11">
        <f>SUM(C14:C14)</f>
        <v>28735</v>
      </c>
      <c r="D13" s="11">
        <f>SUM(D14:D14)</f>
        <v>0</v>
      </c>
      <c r="E13" s="11">
        <f t="shared" ref="E13:E37" si="2">D13+C13</f>
        <v>28735</v>
      </c>
      <c r="F13" s="11">
        <f>SUM(F14:F14)</f>
        <v>0</v>
      </c>
      <c r="G13" s="11">
        <f t="shared" ref="G13:G78" si="3">E13+F13</f>
        <v>28735</v>
      </c>
      <c r="H13" s="11">
        <f>SUM(H14:H14)</f>
        <v>0</v>
      </c>
      <c r="I13" s="11">
        <f t="shared" ref="I13:I77" si="4">G13+H13</f>
        <v>28735</v>
      </c>
    </row>
    <row r="14" spans="1:9" s="8" customFormat="1" x14ac:dyDescent="0.2">
      <c r="A14" s="12" t="s">
        <v>8</v>
      </c>
      <c r="B14" s="13" t="s">
        <v>9</v>
      </c>
      <c r="C14" s="14">
        <v>28735</v>
      </c>
      <c r="D14" s="218">
        <v>0</v>
      </c>
      <c r="E14" s="11">
        <f t="shared" si="2"/>
        <v>28735</v>
      </c>
      <c r="F14" s="218">
        <v>0</v>
      </c>
      <c r="G14" s="11">
        <f t="shared" si="3"/>
        <v>28735</v>
      </c>
      <c r="H14" s="218">
        <v>0</v>
      </c>
      <c r="I14" s="11">
        <f t="shared" si="4"/>
        <v>28735</v>
      </c>
    </row>
    <row r="15" spans="1:9" s="8" customFormat="1" ht="14.25" x14ac:dyDescent="0.2">
      <c r="A15" s="9" t="s">
        <v>10</v>
      </c>
      <c r="B15" s="10" t="s">
        <v>11</v>
      </c>
      <c r="C15" s="11">
        <v>5576</v>
      </c>
      <c r="D15" s="11">
        <v>0</v>
      </c>
      <c r="E15" s="11">
        <f t="shared" si="2"/>
        <v>5576</v>
      </c>
      <c r="F15" s="11">
        <v>0</v>
      </c>
      <c r="G15" s="11">
        <f t="shared" si="3"/>
        <v>5576</v>
      </c>
      <c r="H15" s="11">
        <v>0</v>
      </c>
      <c r="I15" s="11">
        <f t="shared" si="4"/>
        <v>5576</v>
      </c>
    </row>
    <row r="16" spans="1:9" s="8" customFormat="1" ht="14.25" x14ac:dyDescent="0.2">
      <c r="A16" s="9" t="s">
        <v>12</v>
      </c>
      <c r="B16" s="10" t="s">
        <v>13</v>
      </c>
      <c r="C16" s="11">
        <f>SUM(C17+C18+C19)</f>
        <v>1056</v>
      </c>
      <c r="D16" s="11">
        <f>SUM(D17+D18+D19)</f>
        <v>0</v>
      </c>
      <c r="E16" s="11">
        <f t="shared" si="2"/>
        <v>1056</v>
      </c>
      <c r="F16" s="11">
        <f>SUM(F17+F18+F19)</f>
        <v>0</v>
      </c>
      <c r="G16" s="11">
        <f t="shared" si="3"/>
        <v>1056</v>
      </c>
      <c r="H16" s="11">
        <f>SUM(H17+H18+H19)</f>
        <v>0</v>
      </c>
      <c r="I16" s="11">
        <f t="shared" si="4"/>
        <v>1056</v>
      </c>
    </row>
    <row r="17" spans="1:9" s="8" customFormat="1" x14ac:dyDescent="0.2">
      <c r="A17" s="12" t="s">
        <v>14</v>
      </c>
      <c r="B17" s="13" t="s">
        <v>15</v>
      </c>
      <c r="C17" s="14">
        <v>816</v>
      </c>
      <c r="D17" s="14">
        <v>0</v>
      </c>
      <c r="E17" s="11">
        <f t="shared" si="2"/>
        <v>816</v>
      </c>
      <c r="F17" s="14">
        <v>0</v>
      </c>
      <c r="G17" s="11">
        <f t="shared" si="3"/>
        <v>816</v>
      </c>
      <c r="H17" s="14">
        <v>0</v>
      </c>
      <c r="I17" s="11">
        <f t="shared" si="4"/>
        <v>816</v>
      </c>
    </row>
    <row r="18" spans="1:9" s="8" customFormat="1" x14ac:dyDescent="0.2">
      <c r="A18" s="12" t="s">
        <v>16</v>
      </c>
      <c r="B18" s="13" t="s">
        <v>17</v>
      </c>
      <c r="C18" s="14">
        <v>100</v>
      </c>
      <c r="D18" s="14">
        <v>0</v>
      </c>
      <c r="E18" s="11">
        <f t="shared" si="2"/>
        <v>100</v>
      </c>
      <c r="F18" s="14">
        <v>0</v>
      </c>
      <c r="G18" s="11">
        <f t="shared" si="3"/>
        <v>100</v>
      </c>
      <c r="H18" s="14">
        <v>0</v>
      </c>
      <c r="I18" s="11">
        <f t="shared" si="4"/>
        <v>100</v>
      </c>
    </row>
    <row r="19" spans="1:9" s="8" customFormat="1" x14ac:dyDescent="0.2">
      <c r="A19" s="12" t="s">
        <v>18</v>
      </c>
      <c r="B19" s="13" t="s">
        <v>19</v>
      </c>
      <c r="C19" s="14">
        <v>140</v>
      </c>
      <c r="D19" s="14">
        <v>0</v>
      </c>
      <c r="E19" s="11">
        <f t="shared" si="2"/>
        <v>140</v>
      </c>
      <c r="F19" s="14">
        <v>0</v>
      </c>
      <c r="G19" s="11">
        <f t="shared" si="3"/>
        <v>140</v>
      </c>
      <c r="H19" s="14">
        <v>0</v>
      </c>
      <c r="I19" s="11">
        <f t="shared" si="4"/>
        <v>140</v>
      </c>
    </row>
    <row r="20" spans="1:9" s="8" customFormat="1" ht="14.25" x14ac:dyDescent="0.2">
      <c r="A20" s="9" t="s">
        <v>20</v>
      </c>
      <c r="B20" s="10" t="s">
        <v>21</v>
      </c>
      <c r="C20" s="11">
        <f>C21</f>
        <v>965</v>
      </c>
      <c r="D20" s="11">
        <f>D21</f>
        <v>1850</v>
      </c>
      <c r="E20" s="11">
        <f t="shared" si="2"/>
        <v>2815</v>
      </c>
      <c r="F20" s="11">
        <f>F21</f>
        <v>0</v>
      </c>
      <c r="G20" s="11">
        <f t="shared" si="3"/>
        <v>2815</v>
      </c>
      <c r="H20" s="11">
        <f>H21</f>
        <v>0</v>
      </c>
      <c r="I20" s="11">
        <f t="shared" si="4"/>
        <v>2815</v>
      </c>
    </row>
    <row r="21" spans="1:9" s="8" customFormat="1" x14ac:dyDescent="0.2">
      <c r="A21" s="12" t="s">
        <v>22</v>
      </c>
      <c r="B21" s="13" t="s">
        <v>23</v>
      </c>
      <c r="C21" s="14">
        <v>965</v>
      </c>
      <c r="D21" s="14">
        <v>1850</v>
      </c>
      <c r="E21" s="11">
        <f t="shared" si="2"/>
        <v>2815</v>
      </c>
      <c r="F21" s="14"/>
      <c r="G21" s="11">
        <f t="shared" si="3"/>
        <v>2815</v>
      </c>
      <c r="H21" s="14"/>
      <c r="I21" s="11">
        <f t="shared" si="4"/>
        <v>2815</v>
      </c>
    </row>
    <row r="22" spans="1:9" s="8" customFormat="1" ht="14.25" x14ac:dyDescent="0.2">
      <c r="A22" s="15" t="s">
        <v>24</v>
      </c>
      <c r="B22" s="16" t="s">
        <v>25</v>
      </c>
      <c r="C22" s="17">
        <v>853</v>
      </c>
      <c r="D22" s="17">
        <v>0</v>
      </c>
      <c r="E22" s="11">
        <f t="shared" si="2"/>
        <v>853</v>
      </c>
      <c r="F22" s="17">
        <v>0</v>
      </c>
      <c r="G22" s="11">
        <f t="shared" si="3"/>
        <v>853</v>
      </c>
      <c r="H22" s="17">
        <v>0</v>
      </c>
      <c r="I22" s="11">
        <f t="shared" si="4"/>
        <v>853</v>
      </c>
    </row>
    <row r="23" spans="1:9" s="8" customFormat="1" ht="25.5" x14ac:dyDescent="0.2">
      <c r="A23" s="9" t="s">
        <v>26</v>
      </c>
      <c r="B23" s="16" t="s">
        <v>27</v>
      </c>
      <c r="C23" s="17">
        <v>0</v>
      </c>
      <c r="D23" s="17">
        <v>0</v>
      </c>
      <c r="E23" s="11">
        <f t="shared" si="2"/>
        <v>0</v>
      </c>
      <c r="F23" s="17">
        <v>0</v>
      </c>
      <c r="G23" s="11">
        <f t="shared" si="3"/>
        <v>0</v>
      </c>
      <c r="H23" s="17">
        <v>0</v>
      </c>
      <c r="I23" s="11">
        <f t="shared" si="4"/>
        <v>0</v>
      </c>
    </row>
    <row r="24" spans="1:9" s="8" customFormat="1" ht="25.5" x14ac:dyDescent="0.2">
      <c r="A24" s="9" t="s">
        <v>29</v>
      </c>
      <c r="B24" s="16" t="s">
        <v>30</v>
      </c>
      <c r="C24" s="17">
        <f>C25+C26</f>
        <v>645</v>
      </c>
      <c r="D24" s="17">
        <f>D25+D26</f>
        <v>260</v>
      </c>
      <c r="E24" s="11">
        <f t="shared" si="2"/>
        <v>905</v>
      </c>
      <c r="F24" s="17">
        <f>F25+F26</f>
        <v>0</v>
      </c>
      <c r="G24" s="11">
        <f t="shared" si="3"/>
        <v>905</v>
      </c>
      <c r="H24" s="17">
        <f>H25+H26</f>
        <v>0</v>
      </c>
      <c r="I24" s="11">
        <f t="shared" si="4"/>
        <v>905</v>
      </c>
    </row>
    <row r="25" spans="1:9" s="8" customFormat="1" ht="51" x14ac:dyDescent="0.2">
      <c r="A25" s="12" t="s">
        <v>31</v>
      </c>
      <c r="B25" s="18" t="s">
        <v>32</v>
      </c>
      <c r="C25" s="19">
        <v>405</v>
      </c>
      <c r="D25" s="19">
        <v>0</v>
      </c>
      <c r="E25" s="11">
        <f t="shared" si="2"/>
        <v>405</v>
      </c>
      <c r="F25" s="19">
        <v>0</v>
      </c>
      <c r="G25" s="11">
        <f t="shared" si="3"/>
        <v>405</v>
      </c>
      <c r="H25" s="19">
        <v>0</v>
      </c>
      <c r="I25" s="11">
        <f t="shared" si="4"/>
        <v>405</v>
      </c>
    </row>
    <row r="26" spans="1:9" s="8" customFormat="1" ht="38.25" x14ac:dyDescent="0.2">
      <c r="A26" s="12" t="s">
        <v>33</v>
      </c>
      <c r="B26" s="18" t="s">
        <v>34</v>
      </c>
      <c r="C26" s="19">
        <v>240</v>
      </c>
      <c r="D26" s="19">
        <v>260</v>
      </c>
      <c r="E26" s="11">
        <f t="shared" si="2"/>
        <v>500</v>
      </c>
      <c r="F26" s="19"/>
      <c r="G26" s="11">
        <f t="shared" si="3"/>
        <v>500</v>
      </c>
      <c r="H26" s="19"/>
      <c r="I26" s="11">
        <f t="shared" si="4"/>
        <v>500</v>
      </c>
    </row>
    <row r="27" spans="1:9" s="8" customFormat="1" ht="14.25" x14ac:dyDescent="0.2">
      <c r="A27" s="9" t="s">
        <v>35</v>
      </c>
      <c r="B27" s="16" t="s">
        <v>36</v>
      </c>
      <c r="C27" s="17">
        <f>SUM(C28)</f>
        <v>622</v>
      </c>
      <c r="D27" s="17">
        <f>SUM(D28)</f>
        <v>0</v>
      </c>
      <c r="E27" s="11">
        <f t="shared" si="2"/>
        <v>622</v>
      </c>
      <c r="F27" s="17">
        <f>SUM(F28)</f>
        <v>0</v>
      </c>
      <c r="G27" s="11">
        <f t="shared" si="3"/>
        <v>622</v>
      </c>
      <c r="H27" s="17">
        <f>SUM(H28)</f>
        <v>0</v>
      </c>
      <c r="I27" s="11">
        <f t="shared" si="4"/>
        <v>622</v>
      </c>
    </row>
    <row r="28" spans="1:9" s="8" customFormat="1" x14ac:dyDescent="0.2">
      <c r="A28" s="12" t="s">
        <v>37</v>
      </c>
      <c r="B28" s="18" t="s">
        <v>38</v>
      </c>
      <c r="C28" s="19">
        <v>622</v>
      </c>
      <c r="D28" s="19">
        <v>0</v>
      </c>
      <c r="E28" s="11">
        <f t="shared" si="2"/>
        <v>622</v>
      </c>
      <c r="F28" s="19">
        <v>0</v>
      </c>
      <c r="G28" s="11">
        <f t="shared" si="3"/>
        <v>622</v>
      </c>
      <c r="H28" s="19">
        <v>0</v>
      </c>
      <c r="I28" s="11">
        <f t="shared" si="4"/>
        <v>622</v>
      </c>
    </row>
    <row r="29" spans="1:9" s="20" customFormat="1" ht="25.5" x14ac:dyDescent="0.2">
      <c r="A29" s="9" t="s">
        <v>39</v>
      </c>
      <c r="B29" s="16" t="s">
        <v>40</v>
      </c>
      <c r="C29" s="17">
        <f>C30+C31</f>
        <v>0</v>
      </c>
      <c r="D29" s="17">
        <f>D30+D31</f>
        <v>31</v>
      </c>
      <c r="E29" s="11">
        <f t="shared" si="2"/>
        <v>31</v>
      </c>
      <c r="F29" s="17">
        <f>F30+F31</f>
        <v>0</v>
      </c>
      <c r="G29" s="11">
        <f t="shared" si="3"/>
        <v>31</v>
      </c>
      <c r="H29" s="17">
        <f>H30+H31</f>
        <v>0</v>
      </c>
      <c r="I29" s="11">
        <f t="shared" si="4"/>
        <v>31</v>
      </c>
    </row>
    <row r="30" spans="1:9" s="21" customFormat="1" ht="25.5" x14ac:dyDescent="0.25">
      <c r="A30" s="12" t="s">
        <v>41</v>
      </c>
      <c r="B30" s="18" t="s">
        <v>42</v>
      </c>
      <c r="C30" s="19">
        <v>0</v>
      </c>
      <c r="D30" s="19">
        <v>0</v>
      </c>
      <c r="E30" s="11">
        <f t="shared" si="2"/>
        <v>0</v>
      </c>
      <c r="F30" s="19">
        <v>0</v>
      </c>
      <c r="G30" s="11">
        <f t="shared" si="3"/>
        <v>0</v>
      </c>
      <c r="H30" s="19">
        <v>0</v>
      </c>
      <c r="I30" s="11">
        <f t="shared" si="4"/>
        <v>0</v>
      </c>
    </row>
    <row r="31" spans="1:9" s="22" customFormat="1" x14ac:dyDescent="0.25">
      <c r="A31" s="12" t="s">
        <v>43</v>
      </c>
      <c r="B31" s="18" t="s">
        <v>44</v>
      </c>
      <c r="C31" s="19">
        <v>0</v>
      </c>
      <c r="D31" s="19">
        <v>31</v>
      </c>
      <c r="E31" s="11">
        <f t="shared" si="2"/>
        <v>31</v>
      </c>
      <c r="F31" s="19"/>
      <c r="G31" s="11">
        <f t="shared" si="3"/>
        <v>31</v>
      </c>
      <c r="H31" s="19"/>
      <c r="I31" s="11">
        <f t="shared" si="4"/>
        <v>31</v>
      </c>
    </row>
    <row r="32" spans="1:9" s="21" customFormat="1" x14ac:dyDescent="0.25">
      <c r="A32" s="9" t="s">
        <v>45</v>
      </c>
      <c r="B32" s="16" t="s">
        <v>46</v>
      </c>
      <c r="C32" s="17">
        <f>C33</f>
        <v>275</v>
      </c>
      <c r="D32" s="17">
        <f>D33</f>
        <v>0</v>
      </c>
      <c r="E32" s="11">
        <f t="shared" si="2"/>
        <v>275</v>
      </c>
      <c r="F32" s="17">
        <f>F33</f>
        <v>0</v>
      </c>
      <c r="G32" s="11">
        <f t="shared" si="3"/>
        <v>275</v>
      </c>
      <c r="H32" s="17">
        <f>H33</f>
        <v>0</v>
      </c>
      <c r="I32" s="11">
        <f t="shared" si="4"/>
        <v>275</v>
      </c>
    </row>
    <row r="33" spans="1:10" s="21" customFormat="1" ht="25.5" x14ac:dyDescent="0.25">
      <c r="A33" s="12" t="s">
        <v>47</v>
      </c>
      <c r="B33" s="18" t="s">
        <v>48</v>
      </c>
      <c r="C33" s="19">
        <v>275</v>
      </c>
      <c r="D33" s="19">
        <v>0</v>
      </c>
      <c r="E33" s="11">
        <f t="shared" si="2"/>
        <v>275</v>
      </c>
      <c r="F33" s="19">
        <v>0</v>
      </c>
      <c r="G33" s="11">
        <f t="shared" si="3"/>
        <v>275</v>
      </c>
      <c r="H33" s="19">
        <v>0</v>
      </c>
      <c r="I33" s="11">
        <f t="shared" si="4"/>
        <v>275</v>
      </c>
    </row>
    <row r="34" spans="1:10" s="22" customFormat="1" x14ac:dyDescent="0.25">
      <c r="A34" s="9" t="s">
        <v>49</v>
      </c>
      <c r="B34" s="16" t="s">
        <v>50</v>
      </c>
      <c r="C34" s="17">
        <v>324</v>
      </c>
      <c r="D34" s="17">
        <v>0</v>
      </c>
      <c r="E34" s="11">
        <f t="shared" si="2"/>
        <v>324</v>
      </c>
      <c r="F34" s="17">
        <v>0</v>
      </c>
      <c r="G34" s="11">
        <f t="shared" si="3"/>
        <v>324</v>
      </c>
      <c r="H34" s="17">
        <v>0</v>
      </c>
      <c r="I34" s="11">
        <f t="shared" si="4"/>
        <v>324</v>
      </c>
    </row>
    <row r="35" spans="1:10" s="23" customFormat="1" ht="14.25" x14ac:dyDescent="0.2">
      <c r="A35" s="9" t="s">
        <v>51</v>
      </c>
      <c r="B35" s="16" t="s">
        <v>52</v>
      </c>
      <c r="C35" s="17">
        <f>C37</f>
        <v>500</v>
      </c>
      <c r="D35" s="17">
        <f>D37</f>
        <v>0</v>
      </c>
      <c r="E35" s="11">
        <f t="shared" si="2"/>
        <v>500</v>
      </c>
      <c r="F35" s="17">
        <f>F37</f>
        <v>0</v>
      </c>
      <c r="G35" s="11">
        <f t="shared" si="3"/>
        <v>500</v>
      </c>
      <c r="H35" s="17">
        <f>H37</f>
        <v>0</v>
      </c>
      <c r="I35" s="11">
        <f t="shared" si="4"/>
        <v>500</v>
      </c>
    </row>
    <row r="36" spans="1:10" s="21" customFormat="1" x14ac:dyDescent="0.25">
      <c r="A36" s="12" t="s">
        <v>53</v>
      </c>
      <c r="B36" s="18" t="s">
        <v>54</v>
      </c>
      <c r="C36" s="17">
        <v>0</v>
      </c>
      <c r="D36" s="17">
        <v>0</v>
      </c>
      <c r="E36" s="11">
        <f t="shared" si="2"/>
        <v>0</v>
      </c>
      <c r="F36" s="17">
        <v>0</v>
      </c>
      <c r="G36" s="11">
        <f t="shared" si="3"/>
        <v>0</v>
      </c>
      <c r="H36" s="17">
        <v>0</v>
      </c>
      <c r="I36" s="11">
        <f t="shared" si="4"/>
        <v>0</v>
      </c>
    </row>
    <row r="37" spans="1:10" s="21" customFormat="1" x14ac:dyDescent="0.25">
      <c r="A37" s="12" t="s">
        <v>55</v>
      </c>
      <c r="B37" s="18" t="s">
        <v>56</v>
      </c>
      <c r="C37" s="19">
        <v>500</v>
      </c>
      <c r="D37" s="19">
        <v>0</v>
      </c>
      <c r="E37" s="11">
        <f t="shared" si="2"/>
        <v>500</v>
      </c>
      <c r="F37" s="19">
        <v>0</v>
      </c>
      <c r="G37" s="11">
        <f t="shared" si="3"/>
        <v>500</v>
      </c>
      <c r="H37" s="19">
        <v>0</v>
      </c>
      <c r="I37" s="11">
        <f t="shared" si="4"/>
        <v>500</v>
      </c>
    </row>
    <row r="38" spans="1:10" s="21" customFormat="1" x14ac:dyDescent="0.25">
      <c r="A38" s="9" t="s">
        <v>57</v>
      </c>
      <c r="B38" s="24" t="s">
        <v>58</v>
      </c>
      <c r="C38" s="25">
        <f>SUM(C39)</f>
        <v>600909.29999999993</v>
      </c>
      <c r="D38" s="219">
        <f>SUM(D39)</f>
        <v>13579.6731</v>
      </c>
      <c r="E38" s="220">
        <f>D38+C38</f>
        <v>614488.97309999994</v>
      </c>
      <c r="F38" s="219">
        <f>SUM(F39)</f>
        <v>63139.854830000004</v>
      </c>
      <c r="G38" s="11">
        <f t="shared" si="3"/>
        <v>677628.82792999991</v>
      </c>
      <c r="H38" s="219">
        <f>SUM(H39)</f>
        <v>36827.752110000009</v>
      </c>
      <c r="I38" s="11">
        <f t="shared" si="4"/>
        <v>714456.58003999991</v>
      </c>
    </row>
    <row r="39" spans="1:10" s="21" customFormat="1" ht="25.5" x14ac:dyDescent="0.25">
      <c r="A39" s="12" t="s">
        <v>59</v>
      </c>
      <c r="B39" s="26" t="s">
        <v>60</v>
      </c>
      <c r="C39" s="27">
        <f>SUM(C40+C43+C60+C90)</f>
        <v>600909.29999999993</v>
      </c>
      <c r="D39" s="221">
        <f>SUM(D40+D43+D60+D90)</f>
        <v>13579.6731</v>
      </c>
      <c r="E39" s="220">
        <f t="shared" ref="E39:E94" si="5">D39+C39</f>
        <v>614488.97309999994</v>
      </c>
      <c r="F39" s="221">
        <f>SUM(F40+F43+F60+F90)</f>
        <v>63139.854830000004</v>
      </c>
      <c r="G39" s="11">
        <f t="shared" si="3"/>
        <v>677628.82792999991</v>
      </c>
      <c r="H39" s="221">
        <f>SUM(H40+H43+H60+H90)</f>
        <v>36827.752110000009</v>
      </c>
      <c r="I39" s="11">
        <f t="shared" si="4"/>
        <v>714456.58003999991</v>
      </c>
    </row>
    <row r="40" spans="1:10" s="21" customFormat="1" x14ac:dyDescent="0.25">
      <c r="A40" s="28" t="s">
        <v>573</v>
      </c>
      <c r="B40" s="29" t="s">
        <v>471</v>
      </c>
      <c r="C40" s="30">
        <f>SUM(C41:C42)</f>
        <v>193074</v>
      </c>
      <c r="D40" s="222">
        <f>SUM(D41:D42)</f>
        <v>0</v>
      </c>
      <c r="E40" s="220">
        <f t="shared" si="5"/>
        <v>193074</v>
      </c>
      <c r="F40" s="222">
        <f>SUM(F41:F42)</f>
        <v>472.47899999999998</v>
      </c>
      <c r="G40" s="11">
        <f t="shared" si="3"/>
        <v>193546.47899999999</v>
      </c>
      <c r="H40" s="222">
        <f>SUM(H41:H42)</f>
        <v>0</v>
      </c>
      <c r="I40" s="11">
        <f t="shared" si="4"/>
        <v>193546.47899999999</v>
      </c>
    </row>
    <row r="41" spans="1:10" s="22" customFormat="1" ht="33" customHeight="1" x14ac:dyDescent="0.25">
      <c r="A41" s="12" t="s">
        <v>574</v>
      </c>
      <c r="B41" s="26" t="s">
        <v>669</v>
      </c>
      <c r="C41" s="27">
        <v>181213.6</v>
      </c>
      <c r="D41" s="221">
        <v>0</v>
      </c>
      <c r="E41" s="220">
        <f t="shared" si="5"/>
        <v>181213.6</v>
      </c>
      <c r="F41" s="221">
        <v>0</v>
      </c>
      <c r="G41" s="11">
        <f t="shared" si="3"/>
        <v>181213.6</v>
      </c>
      <c r="H41" s="221">
        <v>0</v>
      </c>
      <c r="I41" s="11">
        <f t="shared" si="4"/>
        <v>181213.6</v>
      </c>
    </row>
    <row r="42" spans="1:10" s="21" customFormat="1" ht="25.5" x14ac:dyDescent="0.25">
      <c r="A42" s="12" t="s">
        <v>575</v>
      </c>
      <c r="B42" s="26" t="s">
        <v>470</v>
      </c>
      <c r="C42" s="27">
        <v>11860.4</v>
      </c>
      <c r="D42" s="221">
        <v>0</v>
      </c>
      <c r="E42" s="220">
        <f t="shared" si="5"/>
        <v>11860.4</v>
      </c>
      <c r="F42" s="221">
        <v>472.47899999999998</v>
      </c>
      <c r="G42" s="11">
        <f t="shared" si="3"/>
        <v>12332.878999999999</v>
      </c>
      <c r="H42" s="221"/>
      <c r="I42" s="11">
        <f t="shared" si="4"/>
        <v>12332.878999999999</v>
      </c>
      <c r="J42" s="21" t="s">
        <v>28</v>
      </c>
    </row>
    <row r="43" spans="1:10" s="21" customFormat="1" ht="27" x14ac:dyDescent="0.25">
      <c r="A43" s="28" t="s">
        <v>576</v>
      </c>
      <c r="B43" s="29" t="s">
        <v>472</v>
      </c>
      <c r="C43" s="30">
        <f>SUM(C44)+C56+C58+C57+C59</f>
        <v>26727.999999999996</v>
      </c>
      <c r="D43" s="30">
        <f t="shared" ref="D43:H43" si="6">SUM(D44)+D56+D58+D57+D59</f>
        <v>9748.5730999999996</v>
      </c>
      <c r="E43" s="30">
        <f t="shared" si="6"/>
        <v>36476.573099999994</v>
      </c>
      <c r="F43" s="30">
        <f t="shared" si="6"/>
        <v>2355.7269000000001</v>
      </c>
      <c r="G43" s="30">
        <f t="shared" si="6"/>
        <v>38832.299999999996</v>
      </c>
      <c r="H43" s="30">
        <f t="shared" si="6"/>
        <v>3734.3490000000002</v>
      </c>
      <c r="I43" s="30">
        <f>SUM(I44)+I56+I58+I57+I59</f>
        <v>42566.648999999998</v>
      </c>
    </row>
    <row r="44" spans="1:10" s="21" customFormat="1" x14ac:dyDescent="0.25">
      <c r="A44" s="12" t="s">
        <v>577</v>
      </c>
      <c r="B44" s="26" t="s">
        <v>466</v>
      </c>
      <c r="C44" s="27">
        <f>C45+C46+C47+C48+C49+C50+C51+C52+C54+C53+C55</f>
        <v>24510.999999999996</v>
      </c>
      <c r="D44" s="27">
        <f t="shared" ref="D44:H44" si="7">D45+D46+D47+D48+D49+D50+D51+D52+D54+D53+D55</f>
        <v>2417.3999999999996</v>
      </c>
      <c r="E44" s="27">
        <f t="shared" si="7"/>
        <v>26928.399999999998</v>
      </c>
      <c r="F44" s="27">
        <f t="shared" si="7"/>
        <v>3320</v>
      </c>
      <c r="G44" s="27">
        <f t="shared" si="7"/>
        <v>30248.399999999998</v>
      </c>
      <c r="H44" s="27">
        <f t="shared" si="7"/>
        <v>0</v>
      </c>
      <c r="I44" s="27">
        <f>I45+I46+I47+I48+I49+I50+I51+I52+I54+I53+I55</f>
        <v>30248.399999999998</v>
      </c>
    </row>
    <row r="45" spans="1:10" s="21" customFormat="1" ht="26.25" x14ac:dyDescent="0.25">
      <c r="A45" s="12"/>
      <c r="B45" s="31" t="s">
        <v>61</v>
      </c>
      <c r="C45" s="27">
        <v>1193.3</v>
      </c>
      <c r="D45" s="221">
        <v>0</v>
      </c>
      <c r="E45" s="220">
        <f t="shared" si="5"/>
        <v>1193.3</v>
      </c>
      <c r="F45" s="221">
        <v>0</v>
      </c>
      <c r="G45" s="11">
        <f t="shared" si="3"/>
        <v>1193.3</v>
      </c>
      <c r="H45" s="221">
        <v>0</v>
      </c>
      <c r="I45" s="11">
        <f t="shared" si="4"/>
        <v>1193.3</v>
      </c>
    </row>
    <row r="46" spans="1:10" s="21" customFormat="1" ht="51" x14ac:dyDescent="0.25">
      <c r="A46" s="12"/>
      <c r="B46" s="26" t="s">
        <v>62</v>
      </c>
      <c r="C46" s="27">
        <v>17629.5</v>
      </c>
      <c r="D46" s="221">
        <v>0</v>
      </c>
      <c r="E46" s="220">
        <f t="shared" si="5"/>
        <v>17629.5</v>
      </c>
      <c r="F46" s="221">
        <v>0</v>
      </c>
      <c r="G46" s="11">
        <f t="shared" si="3"/>
        <v>17629.5</v>
      </c>
      <c r="H46" s="221">
        <v>0</v>
      </c>
      <c r="I46" s="11">
        <f t="shared" si="4"/>
        <v>17629.5</v>
      </c>
    </row>
    <row r="47" spans="1:10" s="21" customFormat="1" x14ac:dyDescent="0.25">
      <c r="A47" s="12"/>
      <c r="B47" s="26" t="s">
        <v>552</v>
      </c>
      <c r="C47" s="27"/>
      <c r="D47" s="221"/>
      <c r="E47" s="220">
        <f t="shared" si="5"/>
        <v>0</v>
      </c>
      <c r="F47" s="221"/>
      <c r="G47" s="11">
        <f t="shared" si="3"/>
        <v>0</v>
      </c>
      <c r="H47" s="221"/>
      <c r="I47" s="11">
        <f t="shared" si="4"/>
        <v>0</v>
      </c>
    </row>
    <row r="48" spans="1:10" s="21" customFormat="1" ht="27.75" customHeight="1" x14ac:dyDescent="0.25">
      <c r="A48" s="12"/>
      <c r="B48" s="26" t="s">
        <v>578</v>
      </c>
      <c r="C48" s="27"/>
      <c r="D48" s="221"/>
      <c r="E48" s="220">
        <f t="shared" si="5"/>
        <v>0</v>
      </c>
      <c r="F48" s="221"/>
      <c r="G48" s="11">
        <f t="shared" si="3"/>
        <v>0</v>
      </c>
      <c r="H48" s="221"/>
      <c r="I48" s="11">
        <f t="shared" si="4"/>
        <v>0</v>
      </c>
    </row>
    <row r="49" spans="1:10" s="21" customFormat="1" ht="27.75" customHeight="1" x14ac:dyDescent="0.25">
      <c r="A49" s="12"/>
      <c r="B49" s="26" t="s">
        <v>84</v>
      </c>
      <c r="C49" s="27"/>
      <c r="D49" s="221"/>
      <c r="E49" s="220">
        <f t="shared" si="5"/>
        <v>0</v>
      </c>
      <c r="F49" s="221"/>
      <c r="G49" s="11">
        <f t="shared" si="3"/>
        <v>0</v>
      </c>
      <c r="H49" s="221"/>
      <c r="I49" s="11">
        <f t="shared" si="4"/>
        <v>0</v>
      </c>
    </row>
    <row r="50" spans="1:10" s="21" customFormat="1" ht="28.5" customHeight="1" x14ac:dyDescent="0.25">
      <c r="A50" s="12"/>
      <c r="B50" s="26" t="s">
        <v>579</v>
      </c>
      <c r="C50" s="27"/>
      <c r="D50" s="221"/>
      <c r="E50" s="220">
        <f t="shared" si="5"/>
        <v>0</v>
      </c>
      <c r="F50" s="221"/>
      <c r="G50" s="11">
        <f t="shared" si="3"/>
        <v>0</v>
      </c>
      <c r="H50" s="221"/>
      <c r="I50" s="11">
        <f t="shared" si="4"/>
        <v>0</v>
      </c>
    </row>
    <row r="51" spans="1:10" s="21" customFormat="1" x14ac:dyDescent="0.25">
      <c r="A51" s="12"/>
      <c r="B51" s="26" t="s">
        <v>639</v>
      </c>
      <c r="C51" s="27">
        <v>26.3</v>
      </c>
      <c r="D51" s="221">
        <v>73.7</v>
      </c>
      <c r="E51" s="220">
        <f t="shared" si="5"/>
        <v>100</v>
      </c>
      <c r="F51" s="221"/>
      <c r="G51" s="11">
        <f t="shared" si="3"/>
        <v>100</v>
      </c>
      <c r="H51" s="221"/>
      <c r="I51" s="11">
        <f t="shared" si="4"/>
        <v>100</v>
      </c>
    </row>
    <row r="52" spans="1:10" s="21" customFormat="1" ht="30" customHeight="1" x14ac:dyDescent="0.25">
      <c r="A52" s="12"/>
      <c r="B52" s="196" t="s">
        <v>646</v>
      </c>
      <c r="C52" s="27"/>
      <c r="D52" s="221"/>
      <c r="E52" s="220">
        <f t="shared" si="5"/>
        <v>0</v>
      </c>
      <c r="F52" s="221"/>
      <c r="G52" s="11">
        <f t="shared" si="3"/>
        <v>0</v>
      </c>
      <c r="H52" s="221"/>
      <c r="I52" s="11">
        <f t="shared" si="4"/>
        <v>0</v>
      </c>
    </row>
    <row r="53" spans="1:10" s="21" customFormat="1" ht="16.5" customHeight="1" x14ac:dyDescent="0.25">
      <c r="A53" s="12"/>
      <c r="B53" s="196" t="s">
        <v>675</v>
      </c>
      <c r="C53" s="27">
        <v>2290.6</v>
      </c>
      <c r="D53" s="221">
        <v>-285</v>
      </c>
      <c r="E53" s="220">
        <f t="shared" si="5"/>
        <v>2005.6</v>
      </c>
      <c r="F53" s="221"/>
      <c r="G53" s="11">
        <f t="shared" si="3"/>
        <v>2005.6</v>
      </c>
      <c r="H53" s="221"/>
      <c r="I53" s="11">
        <f t="shared" si="4"/>
        <v>2005.6</v>
      </c>
    </row>
    <row r="54" spans="1:10" s="21" customFormat="1" ht="25.5" x14ac:dyDescent="0.25">
      <c r="A54" s="12"/>
      <c r="B54" s="196" t="s">
        <v>676</v>
      </c>
      <c r="C54" s="27">
        <v>3371.3</v>
      </c>
      <c r="D54" s="221">
        <v>2628.7</v>
      </c>
      <c r="E54" s="220">
        <f t="shared" si="5"/>
        <v>6000</v>
      </c>
      <c r="F54" s="221">
        <v>2000</v>
      </c>
      <c r="G54" s="11">
        <f t="shared" si="3"/>
        <v>8000</v>
      </c>
      <c r="H54" s="221"/>
      <c r="I54" s="11">
        <f t="shared" si="4"/>
        <v>8000</v>
      </c>
    </row>
    <row r="55" spans="1:10" s="21" customFormat="1" ht="36.75" customHeight="1" x14ac:dyDescent="0.25">
      <c r="A55" s="12"/>
      <c r="B55" s="196" t="s">
        <v>721</v>
      </c>
      <c r="C55" s="27"/>
      <c r="D55" s="221"/>
      <c r="E55" s="220"/>
      <c r="F55" s="221">
        <v>1320</v>
      </c>
      <c r="G55" s="11">
        <f>E55+F55</f>
        <v>1320</v>
      </c>
      <c r="H55" s="221"/>
      <c r="I55" s="11">
        <f t="shared" si="4"/>
        <v>1320</v>
      </c>
    </row>
    <row r="56" spans="1:10" s="21" customFormat="1" x14ac:dyDescent="0.25">
      <c r="A56" s="12" t="s">
        <v>647</v>
      </c>
      <c r="B56" s="26" t="s">
        <v>648</v>
      </c>
      <c r="C56" s="27">
        <v>2217</v>
      </c>
      <c r="D56" s="221">
        <v>412.76100000000002</v>
      </c>
      <c r="E56" s="220">
        <f t="shared" si="5"/>
        <v>2629.761</v>
      </c>
      <c r="F56" s="221">
        <v>-964.26099999999997</v>
      </c>
      <c r="G56" s="11">
        <f t="shared" si="3"/>
        <v>1665.5</v>
      </c>
      <c r="H56" s="221"/>
      <c r="I56" s="11">
        <f t="shared" si="4"/>
        <v>1665.5</v>
      </c>
      <c r="J56" s="21" t="s">
        <v>28</v>
      </c>
    </row>
    <row r="57" spans="1:10" s="21" customFormat="1" ht="25.5" x14ac:dyDescent="0.25">
      <c r="A57" s="12" t="s">
        <v>649</v>
      </c>
      <c r="B57" s="196" t="s">
        <v>650</v>
      </c>
      <c r="C57" s="27"/>
      <c r="D57" s="221">
        <v>3515</v>
      </c>
      <c r="E57" s="220">
        <f t="shared" si="5"/>
        <v>3515</v>
      </c>
      <c r="F57" s="221"/>
      <c r="G57" s="11">
        <f t="shared" si="3"/>
        <v>3515</v>
      </c>
      <c r="H57" s="221"/>
      <c r="I57" s="11">
        <f t="shared" si="4"/>
        <v>3515</v>
      </c>
    </row>
    <row r="58" spans="1:10" s="21" customFormat="1" ht="51" x14ac:dyDescent="0.25">
      <c r="A58" s="12" t="s">
        <v>771</v>
      </c>
      <c r="B58" s="196" t="s">
        <v>711</v>
      </c>
      <c r="C58" s="27">
        <v>0</v>
      </c>
      <c r="D58" s="221">
        <v>3403.4121</v>
      </c>
      <c r="E58" s="223">
        <f t="shared" si="5"/>
        <v>3403.4121</v>
      </c>
      <c r="F58" s="221">
        <v>-1.21E-2</v>
      </c>
      <c r="G58" s="11">
        <f t="shared" si="3"/>
        <v>3403.4</v>
      </c>
      <c r="H58" s="221"/>
      <c r="I58" s="11">
        <f t="shared" si="4"/>
        <v>3403.4</v>
      </c>
    </row>
    <row r="59" spans="1:10" s="21" customFormat="1" ht="44.25" customHeight="1" x14ac:dyDescent="0.25">
      <c r="A59" s="12" t="s">
        <v>764</v>
      </c>
      <c r="B59" s="196" t="s">
        <v>756</v>
      </c>
      <c r="C59" s="27"/>
      <c r="D59" s="221"/>
      <c r="E59" s="223"/>
      <c r="F59" s="221"/>
      <c r="G59" s="11"/>
      <c r="H59" s="221">
        <v>3734.3490000000002</v>
      </c>
      <c r="I59" s="11">
        <f t="shared" si="4"/>
        <v>3734.3490000000002</v>
      </c>
    </row>
    <row r="60" spans="1:10" s="21" customFormat="1" x14ac:dyDescent="0.25">
      <c r="A60" s="28" t="s">
        <v>580</v>
      </c>
      <c r="B60" s="29" t="s">
        <v>473</v>
      </c>
      <c r="C60" s="30">
        <f>C61+C62+C63+C81+C82+C83+C84+C85+C87+C88+C86+C89</f>
        <v>380119.29999999993</v>
      </c>
      <c r="D60" s="30">
        <f t="shared" ref="D60:H60" si="8">D61+D62+D63+D81+D82+D83+D84+D85+D87+D88+D86+D89</f>
        <v>3831.0999999999995</v>
      </c>
      <c r="E60" s="30">
        <f t="shared" si="8"/>
        <v>383950.39999999997</v>
      </c>
      <c r="F60" s="30">
        <f t="shared" si="8"/>
        <v>53083.49293</v>
      </c>
      <c r="G60" s="30">
        <f>G61+G62+G63+G81+G82+G83+G84+G85+G87+G88+G86+G89</f>
        <v>437033.89292999997</v>
      </c>
      <c r="H60" s="30">
        <f t="shared" si="8"/>
        <v>33014.836110000004</v>
      </c>
      <c r="I60" s="11">
        <f t="shared" si="4"/>
        <v>470048.72904000001</v>
      </c>
    </row>
    <row r="61" spans="1:10" s="23" customFormat="1" ht="33.75" customHeight="1" x14ac:dyDescent="0.25">
      <c r="A61" s="39" t="s">
        <v>581</v>
      </c>
      <c r="B61" s="146" t="s">
        <v>667</v>
      </c>
      <c r="C61" s="153">
        <v>49.7</v>
      </c>
      <c r="D61" s="224">
        <v>0</v>
      </c>
      <c r="E61" s="220">
        <f t="shared" si="5"/>
        <v>49.7</v>
      </c>
      <c r="F61" s="224"/>
      <c r="G61" s="11">
        <f t="shared" si="3"/>
        <v>49.7</v>
      </c>
      <c r="H61" s="224"/>
      <c r="I61" s="11">
        <f t="shared" si="4"/>
        <v>49.7</v>
      </c>
    </row>
    <row r="62" spans="1:10" s="21" customFormat="1" ht="25.5" x14ac:dyDescent="0.25">
      <c r="A62" s="39" t="s">
        <v>582</v>
      </c>
      <c r="B62" s="147" t="s">
        <v>666</v>
      </c>
      <c r="C62" s="27">
        <v>12000</v>
      </c>
      <c r="D62" s="221">
        <v>-2161</v>
      </c>
      <c r="E62" s="220">
        <f t="shared" si="5"/>
        <v>9839</v>
      </c>
      <c r="F62" s="221"/>
      <c r="G62" s="11">
        <f t="shared" si="3"/>
        <v>9839</v>
      </c>
      <c r="H62" s="221"/>
      <c r="I62" s="11">
        <f t="shared" si="4"/>
        <v>9839</v>
      </c>
    </row>
    <row r="63" spans="1:10" s="21" customFormat="1" ht="25.5" x14ac:dyDescent="0.25">
      <c r="A63" s="12" t="s">
        <v>583</v>
      </c>
      <c r="B63" s="35" t="s">
        <v>467</v>
      </c>
      <c r="C63" s="36">
        <f>SUM(C64:C80)</f>
        <v>298839.19999999995</v>
      </c>
      <c r="D63" s="225">
        <f t="shared" ref="D63:E63" si="9">SUM(D64:D80)</f>
        <v>-93.800000000000011</v>
      </c>
      <c r="E63" s="225">
        <f t="shared" si="9"/>
        <v>298745.39999999997</v>
      </c>
      <c r="F63" s="225">
        <f t="shared" ref="F63:H63" si="10">SUM(F64:F80)</f>
        <v>-1941.3</v>
      </c>
      <c r="G63" s="11">
        <f t="shared" si="3"/>
        <v>296804.09999999998</v>
      </c>
      <c r="H63" s="225">
        <f t="shared" si="10"/>
        <v>0</v>
      </c>
      <c r="I63" s="11">
        <f t="shared" si="4"/>
        <v>296804.09999999998</v>
      </c>
    </row>
    <row r="64" spans="1:10" s="21" customFormat="1" ht="51" x14ac:dyDescent="0.25">
      <c r="A64" s="12"/>
      <c r="B64" s="35" t="s">
        <v>68</v>
      </c>
      <c r="C64" s="27">
        <v>211224.5</v>
      </c>
      <c r="D64" s="221">
        <v>0</v>
      </c>
      <c r="E64" s="220">
        <f t="shared" si="5"/>
        <v>211224.5</v>
      </c>
      <c r="F64" s="221">
        <v>0</v>
      </c>
      <c r="G64" s="11">
        <f t="shared" si="3"/>
        <v>211224.5</v>
      </c>
      <c r="H64" s="221"/>
      <c r="I64" s="11">
        <f t="shared" si="4"/>
        <v>211224.5</v>
      </c>
    </row>
    <row r="65" spans="1:9" s="21" customFormat="1" x14ac:dyDescent="0.25">
      <c r="A65" s="12"/>
      <c r="B65" s="35" t="s">
        <v>454</v>
      </c>
      <c r="C65" s="27">
        <v>58459.9</v>
      </c>
      <c r="D65" s="221">
        <v>0</v>
      </c>
      <c r="E65" s="220">
        <f t="shared" si="5"/>
        <v>58459.9</v>
      </c>
      <c r="F65" s="221">
        <v>0</v>
      </c>
      <c r="G65" s="11">
        <f t="shared" si="3"/>
        <v>58459.9</v>
      </c>
      <c r="H65" s="221"/>
      <c r="I65" s="11">
        <f t="shared" si="4"/>
        <v>58459.9</v>
      </c>
    </row>
    <row r="66" spans="1:9" s="21" customFormat="1" ht="51" x14ac:dyDescent="0.25">
      <c r="A66" s="12"/>
      <c r="B66" s="35" t="s">
        <v>69</v>
      </c>
      <c r="C66" s="27">
        <v>7560.6</v>
      </c>
      <c r="D66" s="221">
        <v>0</v>
      </c>
      <c r="E66" s="220">
        <f t="shared" si="5"/>
        <v>7560.6</v>
      </c>
      <c r="F66" s="221">
        <v>0</v>
      </c>
      <c r="G66" s="11">
        <f t="shared" si="3"/>
        <v>7560.6</v>
      </c>
      <c r="H66" s="221"/>
      <c r="I66" s="11">
        <f t="shared" si="4"/>
        <v>7560.6</v>
      </c>
    </row>
    <row r="67" spans="1:9" s="21" customFormat="1" ht="26.25" x14ac:dyDescent="0.25">
      <c r="A67" s="37"/>
      <c r="B67" s="31" t="s">
        <v>70</v>
      </c>
      <c r="C67" s="27">
        <v>7</v>
      </c>
      <c r="D67" s="221">
        <v>0</v>
      </c>
      <c r="E67" s="220">
        <f t="shared" si="5"/>
        <v>7</v>
      </c>
      <c r="F67" s="221">
        <v>0</v>
      </c>
      <c r="G67" s="11">
        <f t="shared" si="3"/>
        <v>7</v>
      </c>
      <c r="H67" s="221"/>
      <c r="I67" s="11">
        <f t="shared" si="4"/>
        <v>7</v>
      </c>
    </row>
    <row r="68" spans="1:9" s="21" customFormat="1" ht="25.5" x14ac:dyDescent="0.25">
      <c r="A68" s="12"/>
      <c r="B68" s="35" t="s">
        <v>71</v>
      </c>
      <c r="C68" s="27">
        <v>212</v>
      </c>
      <c r="D68" s="221">
        <v>0</v>
      </c>
      <c r="E68" s="220">
        <f t="shared" si="5"/>
        <v>212</v>
      </c>
      <c r="F68" s="221">
        <v>0</v>
      </c>
      <c r="G68" s="11">
        <f t="shared" si="3"/>
        <v>212</v>
      </c>
      <c r="H68" s="221"/>
      <c r="I68" s="11">
        <f t="shared" si="4"/>
        <v>212</v>
      </c>
    </row>
    <row r="69" spans="1:9" s="22" customFormat="1" ht="25.5" x14ac:dyDescent="0.25">
      <c r="A69" s="12"/>
      <c r="B69" s="33" t="s">
        <v>72</v>
      </c>
      <c r="C69" s="27">
        <v>5230.3</v>
      </c>
      <c r="D69" s="221">
        <v>0</v>
      </c>
      <c r="E69" s="220">
        <f t="shared" si="5"/>
        <v>5230.3</v>
      </c>
      <c r="F69" s="221">
        <v>0</v>
      </c>
      <c r="G69" s="11">
        <f t="shared" si="3"/>
        <v>5230.3</v>
      </c>
      <c r="H69" s="221"/>
      <c r="I69" s="11">
        <f t="shared" si="4"/>
        <v>5230.3</v>
      </c>
    </row>
    <row r="70" spans="1:9" s="21" customFormat="1" ht="25.5" x14ac:dyDescent="0.25">
      <c r="A70" s="12"/>
      <c r="B70" s="35" t="s">
        <v>663</v>
      </c>
      <c r="C70" s="148">
        <v>7180.9</v>
      </c>
      <c r="D70" s="226">
        <v>0</v>
      </c>
      <c r="E70" s="220">
        <f t="shared" si="5"/>
        <v>7180.9</v>
      </c>
      <c r="F70" s="226">
        <v>0</v>
      </c>
      <c r="G70" s="11">
        <f t="shared" si="3"/>
        <v>7180.9</v>
      </c>
      <c r="H70" s="226"/>
      <c r="I70" s="11">
        <f t="shared" si="4"/>
        <v>7180.9</v>
      </c>
    </row>
    <row r="71" spans="1:9" s="21" customFormat="1" ht="38.25" x14ac:dyDescent="0.25">
      <c r="A71" s="12"/>
      <c r="B71" s="34" t="s">
        <v>664</v>
      </c>
      <c r="C71" s="27">
        <v>862.3</v>
      </c>
      <c r="D71" s="221">
        <v>0</v>
      </c>
      <c r="E71" s="220">
        <f t="shared" si="5"/>
        <v>862.3</v>
      </c>
      <c r="F71" s="221">
        <v>0</v>
      </c>
      <c r="G71" s="11">
        <f t="shared" si="3"/>
        <v>862.3</v>
      </c>
      <c r="H71" s="221"/>
      <c r="I71" s="11">
        <f t="shared" si="4"/>
        <v>862.3</v>
      </c>
    </row>
    <row r="72" spans="1:9" s="5" customFormat="1" ht="25.5" x14ac:dyDescent="0.25">
      <c r="A72" s="12"/>
      <c r="B72" s="35" t="s">
        <v>665</v>
      </c>
      <c r="C72" s="27">
        <v>463.4</v>
      </c>
      <c r="D72" s="221">
        <v>0</v>
      </c>
      <c r="E72" s="220">
        <f t="shared" si="5"/>
        <v>463.4</v>
      </c>
      <c r="F72" s="221">
        <v>0</v>
      </c>
      <c r="G72" s="11">
        <f t="shared" si="3"/>
        <v>463.4</v>
      </c>
      <c r="H72" s="221"/>
      <c r="I72" s="11">
        <f t="shared" si="4"/>
        <v>463.4</v>
      </c>
    </row>
    <row r="73" spans="1:9" ht="25.5" x14ac:dyDescent="0.25">
      <c r="A73" s="12"/>
      <c r="B73" s="35" t="s">
        <v>73</v>
      </c>
      <c r="C73" s="27">
        <v>551.1</v>
      </c>
      <c r="D73" s="221">
        <v>0</v>
      </c>
      <c r="E73" s="220">
        <f t="shared" si="5"/>
        <v>551.1</v>
      </c>
      <c r="F73" s="221">
        <v>0</v>
      </c>
      <c r="G73" s="11">
        <f t="shared" si="3"/>
        <v>551.1</v>
      </c>
      <c r="H73" s="221"/>
      <c r="I73" s="11">
        <f t="shared" si="4"/>
        <v>551.1</v>
      </c>
    </row>
    <row r="74" spans="1:9" ht="25.5" x14ac:dyDescent="0.25">
      <c r="A74" s="12"/>
      <c r="B74" s="35" t="s">
        <v>74</v>
      </c>
      <c r="C74" s="27">
        <v>1361.1</v>
      </c>
      <c r="D74" s="221">
        <v>0</v>
      </c>
      <c r="E74" s="220">
        <f t="shared" si="5"/>
        <v>1361.1</v>
      </c>
      <c r="F74" s="221">
        <v>0</v>
      </c>
      <c r="G74" s="11">
        <f t="shared" si="3"/>
        <v>1361.1</v>
      </c>
      <c r="H74" s="221"/>
      <c r="I74" s="11">
        <f t="shared" si="4"/>
        <v>1361.1</v>
      </c>
    </row>
    <row r="75" spans="1:9" ht="26.25" x14ac:dyDescent="0.25">
      <c r="A75" s="12"/>
      <c r="B75" s="38" t="s">
        <v>75</v>
      </c>
      <c r="C75" s="27">
        <v>100.5</v>
      </c>
      <c r="D75" s="221">
        <v>0</v>
      </c>
      <c r="E75" s="220">
        <f t="shared" si="5"/>
        <v>100.5</v>
      </c>
      <c r="F75" s="221">
        <v>0</v>
      </c>
      <c r="G75" s="11">
        <f t="shared" si="3"/>
        <v>100.5</v>
      </c>
      <c r="H75" s="221"/>
      <c r="I75" s="11">
        <f t="shared" si="4"/>
        <v>100.5</v>
      </c>
    </row>
    <row r="76" spans="1:9" ht="57" customHeight="1" x14ac:dyDescent="0.25">
      <c r="A76" s="12"/>
      <c r="B76" s="152" t="s">
        <v>590</v>
      </c>
      <c r="C76" s="27">
        <v>365.3</v>
      </c>
      <c r="D76" s="221">
        <v>-365.3</v>
      </c>
      <c r="E76" s="220">
        <f t="shared" si="5"/>
        <v>0</v>
      </c>
      <c r="F76" s="221"/>
      <c r="G76" s="11">
        <f t="shared" si="3"/>
        <v>0</v>
      </c>
      <c r="H76" s="221"/>
      <c r="I76" s="11">
        <f t="shared" si="4"/>
        <v>0</v>
      </c>
    </row>
    <row r="77" spans="1:9" ht="51" x14ac:dyDescent="0.25">
      <c r="A77" s="39"/>
      <c r="B77" s="147" t="s">
        <v>670</v>
      </c>
      <c r="C77" s="27">
        <v>3495.3</v>
      </c>
      <c r="D77" s="221">
        <v>0</v>
      </c>
      <c r="E77" s="223">
        <f t="shared" si="5"/>
        <v>3495.3</v>
      </c>
      <c r="F77" s="221">
        <v>-450</v>
      </c>
      <c r="G77" s="11">
        <f t="shared" si="3"/>
        <v>3045.3</v>
      </c>
      <c r="H77" s="221"/>
      <c r="I77" s="11">
        <f t="shared" si="4"/>
        <v>3045.3</v>
      </c>
    </row>
    <row r="78" spans="1:9" ht="42.75" customHeight="1" x14ac:dyDescent="0.25">
      <c r="A78" s="39"/>
      <c r="B78" s="215" t="s">
        <v>701</v>
      </c>
      <c r="C78" s="27">
        <v>0</v>
      </c>
      <c r="D78" s="221">
        <v>145</v>
      </c>
      <c r="E78" s="223">
        <f t="shared" si="5"/>
        <v>145</v>
      </c>
      <c r="F78" s="221"/>
      <c r="G78" s="11">
        <f t="shared" si="3"/>
        <v>145</v>
      </c>
      <c r="H78" s="221"/>
      <c r="I78" s="11">
        <f t="shared" ref="I78:I95" si="11">G78+H78</f>
        <v>145</v>
      </c>
    </row>
    <row r="79" spans="1:9" ht="42.75" customHeight="1" x14ac:dyDescent="0.25">
      <c r="A79" s="39"/>
      <c r="B79" s="215" t="s">
        <v>712</v>
      </c>
      <c r="C79" s="27">
        <v>0</v>
      </c>
      <c r="D79" s="221">
        <v>126.5</v>
      </c>
      <c r="E79" s="223">
        <f t="shared" si="5"/>
        <v>126.5</v>
      </c>
      <c r="F79" s="221"/>
      <c r="G79" s="11">
        <f t="shared" ref="G79:G88" si="12">E79+F79</f>
        <v>126.5</v>
      </c>
      <c r="H79" s="221"/>
      <c r="I79" s="11">
        <f t="shared" si="11"/>
        <v>126.5</v>
      </c>
    </row>
    <row r="80" spans="1:9" s="21" customFormat="1" x14ac:dyDescent="0.25">
      <c r="A80" s="12"/>
      <c r="B80" s="151" t="s">
        <v>668</v>
      </c>
      <c r="C80" s="27">
        <v>1765</v>
      </c>
      <c r="D80" s="221">
        <v>0</v>
      </c>
      <c r="E80" s="220">
        <f>D80+C80</f>
        <v>1765</v>
      </c>
      <c r="F80" s="221">
        <v>-1491.3</v>
      </c>
      <c r="G80" s="11">
        <f t="shared" si="12"/>
        <v>273.70000000000005</v>
      </c>
      <c r="H80" s="221"/>
      <c r="I80" s="11">
        <f t="shared" si="11"/>
        <v>273.70000000000005</v>
      </c>
    </row>
    <row r="81" spans="1:9" ht="32.25" customHeight="1" x14ac:dyDescent="0.25">
      <c r="A81" s="39" t="s">
        <v>713</v>
      </c>
      <c r="B81" s="215" t="s">
        <v>714</v>
      </c>
      <c r="C81" s="27">
        <v>0</v>
      </c>
      <c r="D81" s="221">
        <v>6085.9</v>
      </c>
      <c r="E81" s="221">
        <f t="shared" si="5"/>
        <v>6085.9</v>
      </c>
      <c r="F81" s="221"/>
      <c r="G81" s="11">
        <f t="shared" si="12"/>
        <v>6085.9</v>
      </c>
      <c r="H81" s="221"/>
      <c r="I81" s="11">
        <f t="shared" si="11"/>
        <v>6085.9</v>
      </c>
    </row>
    <row r="82" spans="1:9" ht="71.25" customHeight="1" x14ac:dyDescent="0.25">
      <c r="A82" s="39" t="s">
        <v>584</v>
      </c>
      <c r="B82" s="149" t="s">
        <v>671</v>
      </c>
      <c r="C82" s="27">
        <v>1395.7</v>
      </c>
      <c r="D82" s="221">
        <v>0</v>
      </c>
      <c r="E82" s="220">
        <f t="shared" si="5"/>
        <v>1395.7</v>
      </c>
      <c r="F82" s="221">
        <v>-14.5</v>
      </c>
      <c r="G82" s="11">
        <f t="shared" si="12"/>
        <v>1381.2</v>
      </c>
      <c r="H82" s="221"/>
      <c r="I82" s="11">
        <f t="shared" si="11"/>
        <v>1381.2</v>
      </c>
    </row>
    <row r="83" spans="1:9" ht="57.75" customHeight="1" x14ac:dyDescent="0.25">
      <c r="A83" s="39" t="s">
        <v>585</v>
      </c>
      <c r="B83" s="150" t="s">
        <v>672</v>
      </c>
      <c r="C83" s="27">
        <v>28</v>
      </c>
      <c r="D83" s="221">
        <v>0</v>
      </c>
      <c r="E83" s="220">
        <f t="shared" si="5"/>
        <v>28</v>
      </c>
      <c r="F83" s="221">
        <v>0</v>
      </c>
      <c r="G83" s="11">
        <f t="shared" si="12"/>
        <v>28</v>
      </c>
      <c r="H83" s="221"/>
      <c r="I83" s="11">
        <f t="shared" si="11"/>
        <v>28</v>
      </c>
    </row>
    <row r="84" spans="1:9" x14ac:dyDescent="0.25">
      <c r="A84" s="39" t="s">
        <v>586</v>
      </c>
      <c r="B84" s="151" t="s">
        <v>673</v>
      </c>
      <c r="C84" s="27">
        <v>5421</v>
      </c>
      <c r="D84" s="221">
        <v>0</v>
      </c>
      <c r="E84" s="220">
        <f t="shared" si="5"/>
        <v>5421</v>
      </c>
      <c r="F84" s="221">
        <v>0</v>
      </c>
      <c r="G84" s="11">
        <f t="shared" si="12"/>
        <v>5421</v>
      </c>
      <c r="H84" s="221"/>
      <c r="I84" s="11">
        <f t="shared" si="11"/>
        <v>5421</v>
      </c>
    </row>
    <row r="85" spans="1:9" ht="51.75" customHeight="1" x14ac:dyDescent="0.25">
      <c r="A85" s="39" t="s">
        <v>587</v>
      </c>
      <c r="B85" s="152" t="s">
        <v>674</v>
      </c>
      <c r="C85" s="27">
        <v>32338.6</v>
      </c>
      <c r="D85" s="221">
        <v>0</v>
      </c>
      <c r="E85" s="220">
        <f t="shared" si="5"/>
        <v>32338.6</v>
      </c>
      <c r="F85" s="221">
        <v>0</v>
      </c>
      <c r="G85" s="11">
        <f t="shared" si="12"/>
        <v>32338.6</v>
      </c>
      <c r="H85" s="221"/>
      <c r="I85" s="11">
        <f t="shared" si="11"/>
        <v>32338.6</v>
      </c>
    </row>
    <row r="86" spans="1:9" ht="78" customHeight="1" x14ac:dyDescent="0.25">
      <c r="A86" s="39"/>
      <c r="B86" s="152" t="s">
        <v>747</v>
      </c>
      <c r="C86" s="27"/>
      <c r="D86" s="221"/>
      <c r="E86" s="220"/>
      <c r="F86" s="221">
        <v>2000</v>
      </c>
      <c r="G86" s="11">
        <f t="shared" si="12"/>
        <v>2000</v>
      </c>
      <c r="H86" s="221"/>
      <c r="I86" s="11">
        <f t="shared" si="11"/>
        <v>2000</v>
      </c>
    </row>
    <row r="87" spans="1:9" ht="51" customHeight="1" x14ac:dyDescent="0.25">
      <c r="A87" s="39" t="s">
        <v>588</v>
      </c>
      <c r="B87" s="152" t="s">
        <v>589</v>
      </c>
      <c r="C87" s="27">
        <v>30047.1</v>
      </c>
      <c r="D87" s="221">
        <v>0</v>
      </c>
      <c r="E87" s="220">
        <f t="shared" si="5"/>
        <v>30047.1</v>
      </c>
      <c r="F87" s="221">
        <v>0</v>
      </c>
      <c r="G87" s="11">
        <f t="shared" si="12"/>
        <v>30047.1</v>
      </c>
      <c r="H87" s="221"/>
      <c r="I87" s="11">
        <f t="shared" si="11"/>
        <v>30047.1</v>
      </c>
    </row>
    <row r="88" spans="1:9" ht="27.75" customHeight="1" x14ac:dyDescent="0.25">
      <c r="A88" s="39"/>
      <c r="B88" s="152" t="s">
        <v>723</v>
      </c>
      <c r="C88" s="27"/>
      <c r="D88" s="221"/>
      <c r="E88" s="220"/>
      <c r="F88" s="221">
        <v>53039.292930000003</v>
      </c>
      <c r="G88" s="11">
        <f t="shared" si="12"/>
        <v>53039.292930000003</v>
      </c>
      <c r="H88" s="221">
        <v>-15615.74193</v>
      </c>
      <c r="I88" s="11">
        <f t="shared" si="11"/>
        <v>37423.551000000007</v>
      </c>
    </row>
    <row r="89" spans="1:9" ht="45.75" customHeight="1" x14ac:dyDescent="0.25">
      <c r="A89" s="39"/>
      <c r="B89" s="152" t="s">
        <v>763</v>
      </c>
      <c r="C89" s="27"/>
      <c r="D89" s="221"/>
      <c r="E89" s="220"/>
      <c r="F89" s="221"/>
      <c r="G89" s="11">
        <f>E89+F89</f>
        <v>0</v>
      </c>
      <c r="H89" s="221">
        <v>48630.57804</v>
      </c>
      <c r="I89" s="11">
        <f>G89+H89</f>
        <v>48630.57804</v>
      </c>
    </row>
    <row r="90" spans="1:9" x14ac:dyDescent="0.25">
      <c r="A90" s="28" t="s">
        <v>591</v>
      </c>
      <c r="B90" s="40" t="s">
        <v>76</v>
      </c>
      <c r="C90" s="30">
        <f>C93+C94+C92+C91+C95+C96</f>
        <v>988</v>
      </c>
      <c r="D90" s="30">
        <f t="shared" ref="D90:F90" si="13">D93+D94+D92+D91+D95+D96</f>
        <v>0</v>
      </c>
      <c r="E90" s="30">
        <f t="shared" si="13"/>
        <v>988</v>
      </c>
      <c r="F90" s="30">
        <f t="shared" si="13"/>
        <v>7228.1559999999999</v>
      </c>
      <c r="G90" s="30">
        <f>G93+G94+G92+G91+G95+G96</f>
        <v>8216.155999999999</v>
      </c>
      <c r="H90" s="30">
        <f t="shared" ref="H90" si="14">H93+H94+H92+H91+H95+H96</f>
        <v>78.566999999999993</v>
      </c>
      <c r="I90" s="11">
        <f t="shared" si="11"/>
        <v>8294.7229999999981</v>
      </c>
    </row>
    <row r="91" spans="1:9" ht="51.75" x14ac:dyDescent="0.25">
      <c r="A91" s="37" t="s">
        <v>77</v>
      </c>
      <c r="B91" s="31" t="s">
        <v>78</v>
      </c>
      <c r="C91" s="32"/>
      <c r="D91" s="227"/>
      <c r="E91" s="220">
        <f t="shared" si="5"/>
        <v>0</v>
      </c>
      <c r="F91" s="227"/>
      <c r="G91" s="11">
        <f>E91+F91</f>
        <v>0</v>
      </c>
      <c r="H91" s="227"/>
      <c r="I91" s="11">
        <f>G91+H91</f>
        <v>0</v>
      </c>
    </row>
    <row r="92" spans="1:9" ht="51" x14ac:dyDescent="0.25">
      <c r="A92" s="12" t="s">
        <v>79</v>
      </c>
      <c r="B92" s="35" t="s">
        <v>80</v>
      </c>
      <c r="C92" s="27"/>
      <c r="D92" s="221"/>
      <c r="E92" s="220">
        <f t="shared" si="5"/>
        <v>0</v>
      </c>
      <c r="F92" s="221"/>
      <c r="G92" s="11">
        <f t="shared" ref="G92:G96" si="15">E92+F92</f>
        <v>0</v>
      </c>
      <c r="H92" s="221"/>
      <c r="I92" s="11">
        <f t="shared" si="11"/>
        <v>0</v>
      </c>
    </row>
    <row r="93" spans="1:9" ht="38.25" x14ac:dyDescent="0.25">
      <c r="A93" s="12" t="s">
        <v>592</v>
      </c>
      <c r="B93" s="35" t="s">
        <v>81</v>
      </c>
      <c r="C93" s="41">
        <v>988</v>
      </c>
      <c r="D93" s="228">
        <v>0</v>
      </c>
      <c r="E93" s="220">
        <f t="shared" si="5"/>
        <v>988</v>
      </c>
      <c r="F93" s="228">
        <v>0</v>
      </c>
      <c r="G93" s="11">
        <f t="shared" si="15"/>
        <v>988</v>
      </c>
      <c r="H93" s="228"/>
      <c r="I93" s="11">
        <f t="shared" si="11"/>
        <v>988</v>
      </c>
    </row>
    <row r="94" spans="1:9" ht="38.25" x14ac:dyDescent="0.25">
      <c r="A94" s="12" t="s">
        <v>593</v>
      </c>
      <c r="B94" s="35" t="s">
        <v>82</v>
      </c>
      <c r="C94" s="27">
        <v>0</v>
      </c>
      <c r="D94" s="221">
        <v>0</v>
      </c>
      <c r="E94" s="220">
        <f t="shared" si="5"/>
        <v>0</v>
      </c>
      <c r="F94" s="221">
        <v>0</v>
      </c>
      <c r="G94" s="11">
        <f t="shared" si="15"/>
        <v>0</v>
      </c>
      <c r="H94" s="221"/>
      <c r="I94" s="11">
        <f t="shared" si="11"/>
        <v>0</v>
      </c>
    </row>
    <row r="95" spans="1:9" ht="37.5" customHeight="1" x14ac:dyDescent="0.25">
      <c r="A95" s="12"/>
      <c r="B95" s="35" t="s">
        <v>726</v>
      </c>
      <c r="C95" s="27"/>
      <c r="D95" s="221"/>
      <c r="E95" s="220"/>
      <c r="F95" s="221">
        <v>7188.1559999999999</v>
      </c>
      <c r="G95" s="11">
        <f t="shared" si="15"/>
        <v>7188.1559999999999</v>
      </c>
      <c r="H95" s="221">
        <v>78.566999999999993</v>
      </c>
      <c r="I95" s="11">
        <f t="shared" si="11"/>
        <v>7266.723</v>
      </c>
    </row>
    <row r="96" spans="1:9" ht="25.5" x14ac:dyDescent="0.25">
      <c r="A96" s="12"/>
      <c r="B96" s="35" t="s">
        <v>728</v>
      </c>
      <c r="C96" s="27"/>
      <c r="D96" s="221"/>
      <c r="E96" s="220"/>
      <c r="F96" s="221">
        <v>40</v>
      </c>
      <c r="G96" s="11">
        <f t="shared" si="15"/>
        <v>40</v>
      </c>
      <c r="H96" s="221"/>
      <c r="I96" s="11">
        <f>G96+H96</f>
        <v>40</v>
      </c>
    </row>
    <row r="97" spans="1:9" ht="21" x14ac:dyDescent="0.25">
      <c r="A97" s="9" t="s">
        <v>765</v>
      </c>
      <c r="B97" s="298" t="s">
        <v>770</v>
      </c>
      <c r="C97" s="299">
        <f>C98+C99</f>
        <v>0</v>
      </c>
      <c r="D97" s="299">
        <f t="shared" ref="D97:H97" si="16">D98+D99</f>
        <v>0</v>
      </c>
      <c r="E97" s="299">
        <f t="shared" si="16"/>
        <v>0</v>
      </c>
      <c r="F97" s="299">
        <f t="shared" si="16"/>
        <v>0</v>
      </c>
      <c r="G97" s="299">
        <f t="shared" si="16"/>
        <v>0</v>
      </c>
      <c r="H97" s="299">
        <f t="shared" si="16"/>
        <v>-24.003909999999998</v>
      </c>
      <c r="I97" s="299">
        <f>I98+I99</f>
        <v>-24.003909999999998</v>
      </c>
    </row>
    <row r="98" spans="1:9" ht="25.5" x14ac:dyDescent="0.25">
      <c r="A98" s="12" t="s">
        <v>766</v>
      </c>
      <c r="B98" s="283" t="s">
        <v>769</v>
      </c>
      <c r="C98" s="282"/>
      <c r="D98" s="221"/>
      <c r="E98" s="220"/>
      <c r="F98" s="221"/>
      <c r="G98" s="11"/>
      <c r="H98" s="221">
        <v>-11.5891</v>
      </c>
      <c r="I98" s="11">
        <f t="shared" ref="I98:I99" si="17">G98+H98</f>
        <v>-11.5891</v>
      </c>
    </row>
    <row r="99" spans="1:9" ht="25.5" x14ac:dyDescent="0.25">
      <c r="A99" s="12" t="s">
        <v>767</v>
      </c>
      <c r="B99" s="283" t="s">
        <v>768</v>
      </c>
      <c r="C99" s="281"/>
      <c r="D99" s="221"/>
      <c r="E99" s="220"/>
      <c r="F99" s="221"/>
      <c r="G99" s="11"/>
      <c r="H99" s="221">
        <v>-12.414809999999999</v>
      </c>
      <c r="I99" s="11">
        <f t="shared" si="17"/>
        <v>-12.414809999999999</v>
      </c>
    </row>
    <row r="100" spans="1:9" x14ac:dyDescent="0.25">
      <c r="A100" s="42"/>
      <c r="B100" s="43" t="s">
        <v>83</v>
      </c>
      <c r="C100" s="25">
        <f>C38+C12+C97</f>
        <v>640460.29999999993</v>
      </c>
      <c r="D100" s="25">
        <f t="shared" ref="D100:H100" si="18">D38+D12+D97</f>
        <v>15720.6731</v>
      </c>
      <c r="E100" s="25">
        <f t="shared" si="18"/>
        <v>656180.97309999994</v>
      </c>
      <c r="F100" s="25">
        <f t="shared" si="18"/>
        <v>63139.854830000004</v>
      </c>
      <c r="G100" s="25">
        <f t="shared" si="18"/>
        <v>719320.82792999991</v>
      </c>
      <c r="H100" s="25">
        <f t="shared" si="18"/>
        <v>36803.748200000009</v>
      </c>
      <c r="I100" s="25">
        <f>I38+I12+I97</f>
        <v>756124.57612999994</v>
      </c>
    </row>
    <row r="101" spans="1:9" x14ac:dyDescent="0.25">
      <c r="B101" s="44"/>
    </row>
    <row r="102" spans="1:9" x14ac:dyDescent="0.25">
      <c r="B102" s="44"/>
    </row>
    <row r="103" spans="1:9" s="45" customFormat="1" x14ac:dyDescent="0.25">
      <c r="A103" s="1"/>
      <c r="B103" s="44"/>
    </row>
    <row r="104" spans="1:9" s="45" customFormat="1" x14ac:dyDescent="0.25">
      <c r="A104" s="1"/>
      <c r="B104" s="44"/>
    </row>
    <row r="105" spans="1:9" s="45" customFormat="1" x14ac:dyDescent="0.25">
      <c r="A105" s="1"/>
      <c r="B105" s="44"/>
    </row>
    <row r="106" spans="1:9" s="45" customFormat="1" x14ac:dyDescent="0.25">
      <c r="A106" s="1"/>
      <c r="B106" s="44"/>
    </row>
    <row r="107" spans="1:9" s="45" customFormat="1" x14ac:dyDescent="0.25">
      <c r="A107" s="1"/>
      <c r="B107" s="44"/>
    </row>
    <row r="108" spans="1:9" s="45" customFormat="1" x14ac:dyDescent="0.25">
      <c r="A108" s="1"/>
      <c r="B108" s="44"/>
    </row>
    <row r="109" spans="1:9" s="45" customFormat="1" x14ac:dyDescent="0.25">
      <c r="A109" s="1"/>
      <c r="B109" s="44"/>
    </row>
    <row r="110" spans="1:9" s="45" customFormat="1" x14ac:dyDescent="0.25">
      <c r="A110" s="1"/>
      <c r="B110" s="44"/>
    </row>
    <row r="111" spans="1:9" s="45" customFormat="1" x14ac:dyDescent="0.25">
      <c r="A111" s="1"/>
      <c r="B111" s="44"/>
    </row>
    <row r="112" spans="1:9" s="45" customFormat="1" x14ac:dyDescent="0.25">
      <c r="A112" s="1"/>
      <c r="B112" s="44"/>
    </row>
    <row r="113" spans="1:2" s="45" customFormat="1" x14ac:dyDescent="0.25">
      <c r="A113" s="1"/>
      <c r="B113" s="44"/>
    </row>
    <row r="114" spans="1:2" s="45" customFormat="1" x14ac:dyDescent="0.25">
      <c r="A114" s="1"/>
      <c r="B114" s="44"/>
    </row>
    <row r="115" spans="1:2" s="45" customFormat="1" x14ac:dyDescent="0.25">
      <c r="A115" s="1"/>
      <c r="B115" s="44"/>
    </row>
    <row r="116" spans="1:2" s="45" customFormat="1" x14ac:dyDescent="0.25">
      <c r="A116" s="1"/>
      <c r="B116" s="44"/>
    </row>
    <row r="117" spans="1:2" s="45" customFormat="1" x14ac:dyDescent="0.25">
      <c r="A117" s="1"/>
      <c r="B117" s="44"/>
    </row>
    <row r="118" spans="1:2" s="45" customFormat="1" x14ac:dyDescent="0.25">
      <c r="A118" s="1"/>
      <c r="B118" s="44"/>
    </row>
    <row r="119" spans="1:2" s="45" customFormat="1" x14ac:dyDescent="0.25">
      <c r="A119" s="1"/>
      <c r="B119" s="44"/>
    </row>
    <row r="120" spans="1:2" s="45" customFormat="1" x14ac:dyDescent="0.25">
      <c r="A120" s="1"/>
      <c r="B120" s="44"/>
    </row>
    <row r="121" spans="1:2" s="45" customFormat="1" x14ac:dyDescent="0.25">
      <c r="A121" s="1"/>
      <c r="B121" s="44"/>
    </row>
    <row r="122" spans="1:2" s="45" customFormat="1" x14ac:dyDescent="0.25">
      <c r="A122" s="1"/>
      <c r="B122" s="44"/>
    </row>
    <row r="123" spans="1:2" s="45" customFormat="1" x14ac:dyDescent="0.25">
      <c r="A123" s="1"/>
      <c r="B123" s="44"/>
    </row>
    <row r="124" spans="1:2" s="45" customFormat="1" x14ac:dyDescent="0.25">
      <c r="A124" s="1"/>
      <c r="B124" s="44"/>
    </row>
    <row r="125" spans="1:2" s="45" customFormat="1" x14ac:dyDescent="0.25">
      <c r="A125" s="1"/>
      <c r="B125" s="44"/>
    </row>
    <row r="126" spans="1:2" s="45" customFormat="1" x14ac:dyDescent="0.25">
      <c r="A126" s="1"/>
      <c r="B126" s="44"/>
    </row>
    <row r="127" spans="1:2" s="45" customFormat="1" x14ac:dyDescent="0.25">
      <c r="A127" s="1"/>
      <c r="B127" s="44"/>
    </row>
    <row r="128" spans="1:2" s="45" customFormat="1" x14ac:dyDescent="0.25">
      <c r="A128" s="1"/>
      <c r="B128" s="44"/>
    </row>
    <row r="129" spans="1:2" s="45" customFormat="1" x14ac:dyDescent="0.25">
      <c r="A129" s="1"/>
      <c r="B129" s="44"/>
    </row>
    <row r="130" spans="1:2" s="45" customFormat="1" x14ac:dyDescent="0.25">
      <c r="A130" s="1"/>
      <c r="B130" s="44"/>
    </row>
    <row r="131" spans="1:2" s="45" customFormat="1" x14ac:dyDescent="0.25">
      <c r="A131" s="1"/>
      <c r="B131" s="44"/>
    </row>
    <row r="132" spans="1:2" s="45" customFormat="1" x14ac:dyDescent="0.25">
      <c r="A132" s="1"/>
      <c r="B132" s="44"/>
    </row>
    <row r="133" spans="1:2" s="45" customFormat="1" x14ac:dyDescent="0.25">
      <c r="A133" s="1"/>
      <c r="B133" s="44"/>
    </row>
    <row r="134" spans="1:2" s="45" customFormat="1" x14ac:dyDescent="0.25">
      <c r="A134" s="1"/>
      <c r="B134" s="44"/>
    </row>
    <row r="135" spans="1:2" s="45" customFormat="1" x14ac:dyDescent="0.25">
      <c r="A135" s="1"/>
      <c r="B135" s="44"/>
    </row>
    <row r="136" spans="1:2" s="45" customFormat="1" x14ac:dyDescent="0.25">
      <c r="A136" s="1"/>
      <c r="B136" s="44"/>
    </row>
    <row r="137" spans="1:2" s="45" customFormat="1" x14ac:dyDescent="0.25">
      <c r="A137" s="1"/>
      <c r="B137" s="44"/>
    </row>
    <row r="138" spans="1:2" s="45" customFormat="1" x14ac:dyDescent="0.25">
      <c r="A138" s="1"/>
      <c r="B138" s="44"/>
    </row>
    <row r="139" spans="1:2" s="45" customFormat="1" x14ac:dyDescent="0.25">
      <c r="A139" s="1"/>
      <c r="B139" s="44"/>
    </row>
    <row r="140" spans="1:2" s="45" customFormat="1" x14ac:dyDescent="0.25">
      <c r="A140" s="1"/>
      <c r="B140" s="44"/>
    </row>
    <row r="141" spans="1:2" s="45" customFormat="1" x14ac:dyDescent="0.25">
      <c r="A141" s="1"/>
      <c r="B141" s="44"/>
    </row>
    <row r="142" spans="1:2" s="45" customFormat="1" x14ac:dyDescent="0.25">
      <c r="A142" s="1"/>
      <c r="B142" s="44"/>
    </row>
    <row r="143" spans="1:2" s="45" customFormat="1" x14ac:dyDescent="0.25">
      <c r="A143" s="1"/>
      <c r="B143" s="44"/>
    </row>
    <row r="144" spans="1:2" s="45" customFormat="1" x14ac:dyDescent="0.25">
      <c r="A144" s="1"/>
      <c r="B144" s="44"/>
    </row>
    <row r="145" spans="1:2" s="45" customFormat="1" x14ac:dyDescent="0.25">
      <c r="A145" s="1"/>
      <c r="B145" s="44"/>
    </row>
    <row r="146" spans="1:2" s="45" customFormat="1" x14ac:dyDescent="0.25">
      <c r="A146" s="1"/>
      <c r="B146" s="44"/>
    </row>
    <row r="147" spans="1:2" s="45" customFormat="1" x14ac:dyDescent="0.25">
      <c r="A147" s="1"/>
      <c r="B147" s="44"/>
    </row>
    <row r="148" spans="1:2" s="45" customFormat="1" x14ac:dyDescent="0.25">
      <c r="A148" s="1"/>
      <c r="B148" s="44"/>
    </row>
    <row r="149" spans="1:2" s="45" customFormat="1" x14ac:dyDescent="0.25">
      <c r="A149" s="1"/>
      <c r="B149" s="44"/>
    </row>
    <row r="150" spans="1:2" s="45" customFormat="1" x14ac:dyDescent="0.25">
      <c r="A150" s="1"/>
      <c r="B150" s="44"/>
    </row>
    <row r="151" spans="1:2" s="45" customFormat="1" x14ac:dyDescent="0.25">
      <c r="A151" s="1"/>
      <c r="B151" s="44"/>
    </row>
    <row r="152" spans="1:2" s="45" customFormat="1" x14ac:dyDescent="0.25">
      <c r="A152" s="1"/>
      <c r="B152" s="44"/>
    </row>
    <row r="153" spans="1:2" s="45" customFormat="1" x14ac:dyDescent="0.25">
      <c r="A153" s="1"/>
      <c r="B153" s="44"/>
    </row>
    <row r="154" spans="1:2" s="45" customFormat="1" x14ac:dyDescent="0.25">
      <c r="A154" s="1"/>
      <c r="B154" s="44"/>
    </row>
    <row r="155" spans="1:2" s="45" customFormat="1" x14ac:dyDescent="0.25">
      <c r="A155" s="1"/>
      <c r="B155" s="44"/>
    </row>
    <row r="156" spans="1:2" s="45" customFormat="1" x14ac:dyDescent="0.25">
      <c r="A156" s="1"/>
      <c r="B156" s="44"/>
    </row>
    <row r="157" spans="1:2" s="45" customFormat="1" x14ac:dyDescent="0.25">
      <c r="A157" s="1"/>
      <c r="B157" s="44"/>
    </row>
    <row r="158" spans="1:2" s="45" customFormat="1" x14ac:dyDescent="0.25">
      <c r="A158" s="1"/>
      <c r="B158" s="44"/>
    </row>
    <row r="159" spans="1:2" s="45" customFormat="1" x14ac:dyDescent="0.25">
      <c r="A159" s="1"/>
      <c r="B159" s="44"/>
    </row>
    <row r="160" spans="1:2" s="45" customFormat="1" x14ac:dyDescent="0.25">
      <c r="A160" s="1"/>
      <c r="B160" s="44"/>
    </row>
    <row r="161" spans="1:2" s="45" customFormat="1" x14ac:dyDescent="0.25">
      <c r="A161" s="1"/>
      <c r="B161" s="44"/>
    </row>
    <row r="162" spans="1:2" s="45" customFormat="1" x14ac:dyDescent="0.25">
      <c r="A162" s="1"/>
      <c r="B162" s="44"/>
    </row>
    <row r="163" spans="1:2" s="45" customFormat="1" x14ac:dyDescent="0.25">
      <c r="A163" s="1"/>
      <c r="B163" s="44"/>
    </row>
    <row r="164" spans="1:2" s="45" customFormat="1" x14ac:dyDescent="0.25">
      <c r="A164" s="1"/>
      <c r="B164" s="44"/>
    </row>
    <row r="165" spans="1:2" s="45" customFormat="1" x14ac:dyDescent="0.25">
      <c r="A165" s="1"/>
      <c r="B165" s="44"/>
    </row>
    <row r="166" spans="1:2" s="45" customFormat="1" x14ac:dyDescent="0.25">
      <c r="A166" s="1"/>
      <c r="B166" s="44"/>
    </row>
    <row r="167" spans="1:2" s="45" customFormat="1" x14ac:dyDescent="0.25">
      <c r="A167" s="1"/>
      <c r="B167" s="44"/>
    </row>
    <row r="168" spans="1:2" s="45" customFormat="1" x14ac:dyDescent="0.25">
      <c r="A168" s="1"/>
      <c r="B168" s="44"/>
    </row>
    <row r="169" spans="1:2" s="45" customFormat="1" x14ac:dyDescent="0.25">
      <c r="A169" s="1"/>
      <c r="B169" s="44"/>
    </row>
    <row r="170" spans="1:2" s="45" customFormat="1" x14ac:dyDescent="0.25">
      <c r="A170" s="1"/>
      <c r="B170" s="44"/>
    </row>
    <row r="171" spans="1:2" s="45" customFormat="1" x14ac:dyDescent="0.25">
      <c r="A171" s="1"/>
      <c r="B171" s="44"/>
    </row>
    <row r="172" spans="1:2" s="45" customFormat="1" x14ac:dyDescent="0.25">
      <c r="A172" s="1"/>
      <c r="B172" s="44"/>
    </row>
    <row r="173" spans="1:2" s="45" customFormat="1" x14ac:dyDescent="0.25">
      <c r="A173" s="1"/>
      <c r="B173" s="44"/>
    </row>
    <row r="174" spans="1:2" s="45" customFormat="1" x14ac:dyDescent="0.25">
      <c r="A174" s="1"/>
      <c r="B174" s="44"/>
    </row>
    <row r="175" spans="1:2" s="45" customFormat="1" x14ac:dyDescent="0.25">
      <c r="A175" s="1"/>
      <c r="B175" s="44"/>
    </row>
    <row r="176" spans="1:2" s="45" customFormat="1" x14ac:dyDescent="0.25">
      <c r="A176" s="1"/>
      <c r="B176" s="44"/>
    </row>
    <row r="177" spans="1:2" s="45" customFormat="1" x14ac:dyDescent="0.25">
      <c r="A177" s="1"/>
      <c r="B177" s="44"/>
    </row>
    <row r="178" spans="1:2" s="45" customFormat="1" x14ac:dyDescent="0.25">
      <c r="A178" s="1"/>
      <c r="B178" s="44"/>
    </row>
    <row r="179" spans="1:2" s="45" customFormat="1" x14ac:dyDescent="0.25">
      <c r="A179" s="1"/>
      <c r="B179" s="44"/>
    </row>
    <row r="180" spans="1:2" s="45" customFormat="1" x14ac:dyDescent="0.25">
      <c r="A180" s="1"/>
      <c r="B180" s="44"/>
    </row>
    <row r="181" spans="1:2" s="45" customFormat="1" x14ac:dyDescent="0.25">
      <c r="A181" s="1"/>
      <c r="B181" s="44"/>
    </row>
    <row r="182" spans="1:2" s="45" customFormat="1" x14ac:dyDescent="0.25">
      <c r="A182" s="1"/>
      <c r="B182" s="44"/>
    </row>
    <row r="183" spans="1:2" s="45" customFormat="1" x14ac:dyDescent="0.25">
      <c r="A183" s="1"/>
      <c r="B183" s="44"/>
    </row>
    <row r="184" spans="1:2" s="45" customFormat="1" x14ac:dyDescent="0.25">
      <c r="A184" s="1"/>
      <c r="B184" s="44"/>
    </row>
    <row r="185" spans="1:2" s="45" customFormat="1" x14ac:dyDescent="0.25">
      <c r="A185" s="1"/>
      <c r="B185" s="44"/>
    </row>
    <row r="186" spans="1:2" s="45" customFormat="1" x14ac:dyDescent="0.25">
      <c r="A186" s="1"/>
      <c r="B186" s="44"/>
    </row>
    <row r="187" spans="1:2" s="45" customFormat="1" x14ac:dyDescent="0.25">
      <c r="A187" s="1"/>
      <c r="B187" s="44"/>
    </row>
    <row r="188" spans="1:2" s="45" customFormat="1" x14ac:dyDescent="0.25">
      <c r="A188" s="1"/>
      <c r="B188" s="44"/>
    </row>
    <row r="189" spans="1:2" s="45" customFormat="1" x14ac:dyDescent="0.25">
      <c r="A189" s="1"/>
      <c r="B189" s="44"/>
    </row>
    <row r="190" spans="1:2" s="45" customFormat="1" x14ac:dyDescent="0.25">
      <c r="A190" s="1"/>
      <c r="B190" s="44"/>
    </row>
    <row r="191" spans="1:2" s="45" customFormat="1" x14ac:dyDescent="0.25">
      <c r="A191" s="1"/>
      <c r="B191" s="44"/>
    </row>
    <row r="192" spans="1:2" s="45" customFormat="1" x14ac:dyDescent="0.25">
      <c r="A192" s="1"/>
      <c r="B192" s="44"/>
    </row>
    <row r="193" spans="1:2" s="45" customFormat="1" x14ac:dyDescent="0.25">
      <c r="A193" s="1"/>
      <c r="B193" s="44"/>
    </row>
    <row r="194" spans="1:2" s="45" customFormat="1" x14ac:dyDescent="0.25">
      <c r="A194" s="1"/>
      <c r="B194" s="44"/>
    </row>
    <row r="195" spans="1:2" s="45" customFormat="1" x14ac:dyDescent="0.25">
      <c r="A195" s="1"/>
      <c r="B195" s="44"/>
    </row>
    <row r="196" spans="1:2" s="45" customFormat="1" x14ac:dyDescent="0.25">
      <c r="A196" s="1"/>
      <c r="B196" s="44"/>
    </row>
    <row r="197" spans="1:2" s="45" customFormat="1" x14ac:dyDescent="0.25">
      <c r="A197" s="1"/>
      <c r="B197" s="44"/>
    </row>
    <row r="198" spans="1:2" s="45" customFormat="1" x14ac:dyDescent="0.25">
      <c r="A198" s="1"/>
      <c r="B198" s="44"/>
    </row>
    <row r="199" spans="1:2" s="45" customFormat="1" x14ac:dyDescent="0.25">
      <c r="A199" s="1"/>
      <c r="B199" s="44"/>
    </row>
    <row r="200" spans="1:2" s="45" customFormat="1" x14ac:dyDescent="0.25">
      <c r="A200" s="1"/>
      <c r="B200" s="44"/>
    </row>
    <row r="201" spans="1:2" s="45" customFormat="1" x14ac:dyDescent="0.25">
      <c r="A201" s="1"/>
      <c r="B201" s="44"/>
    </row>
    <row r="202" spans="1:2" s="45" customFormat="1" x14ac:dyDescent="0.25">
      <c r="A202" s="1"/>
      <c r="B202" s="44"/>
    </row>
    <row r="203" spans="1:2" s="45" customFormat="1" x14ac:dyDescent="0.25">
      <c r="A203" s="1"/>
      <c r="B203" s="44"/>
    </row>
    <row r="204" spans="1:2" s="45" customFormat="1" x14ac:dyDescent="0.25">
      <c r="A204" s="1"/>
      <c r="B204" s="44"/>
    </row>
    <row r="205" spans="1:2" s="45" customFormat="1" x14ac:dyDescent="0.25">
      <c r="A205" s="1"/>
      <c r="B205" s="44"/>
    </row>
    <row r="206" spans="1:2" s="45" customFormat="1" x14ac:dyDescent="0.25">
      <c r="A206" s="1"/>
      <c r="B206" s="44"/>
    </row>
    <row r="207" spans="1:2" s="45" customFormat="1" x14ac:dyDescent="0.25">
      <c r="A207" s="1"/>
      <c r="B207" s="44"/>
    </row>
    <row r="208" spans="1:2" s="45" customFormat="1" x14ac:dyDescent="0.25">
      <c r="A208" s="1"/>
      <c r="B208" s="44"/>
    </row>
    <row r="209" spans="1:2" s="45" customFormat="1" x14ac:dyDescent="0.25">
      <c r="A209" s="1"/>
      <c r="B209" s="44"/>
    </row>
    <row r="210" spans="1:2" s="45" customFormat="1" x14ac:dyDescent="0.25">
      <c r="A210" s="1"/>
      <c r="B210" s="44"/>
    </row>
    <row r="211" spans="1:2" s="45" customFormat="1" x14ac:dyDescent="0.25">
      <c r="A211" s="1"/>
      <c r="B211" s="44"/>
    </row>
    <row r="212" spans="1:2" s="45" customFormat="1" x14ac:dyDescent="0.25">
      <c r="A212" s="1"/>
      <c r="B212" s="44"/>
    </row>
    <row r="213" spans="1:2" s="45" customFormat="1" x14ac:dyDescent="0.25">
      <c r="A213" s="1"/>
      <c r="B213" s="44"/>
    </row>
    <row r="214" spans="1:2" s="45" customFormat="1" x14ac:dyDescent="0.25">
      <c r="A214" s="1"/>
      <c r="B214" s="44"/>
    </row>
    <row r="215" spans="1:2" s="45" customFormat="1" x14ac:dyDescent="0.25">
      <c r="A215" s="1"/>
      <c r="B215" s="44"/>
    </row>
    <row r="216" spans="1:2" s="45" customFormat="1" x14ac:dyDescent="0.25">
      <c r="A216" s="1"/>
      <c r="B216" s="44"/>
    </row>
    <row r="217" spans="1:2" s="45" customFormat="1" x14ac:dyDescent="0.25">
      <c r="A217" s="1"/>
      <c r="B217" s="44"/>
    </row>
    <row r="218" spans="1:2" s="45" customFormat="1" x14ac:dyDescent="0.25">
      <c r="A218" s="1"/>
      <c r="B218" s="44"/>
    </row>
    <row r="219" spans="1:2" s="45" customFormat="1" x14ac:dyDescent="0.25">
      <c r="A219" s="1"/>
      <c r="B219" s="44"/>
    </row>
    <row r="220" spans="1:2" s="45" customFormat="1" x14ac:dyDescent="0.25">
      <c r="A220" s="1"/>
      <c r="B220" s="44"/>
    </row>
    <row r="221" spans="1:2" s="45" customFormat="1" x14ac:dyDescent="0.25">
      <c r="A221" s="1"/>
      <c r="B221" s="44"/>
    </row>
    <row r="222" spans="1:2" s="45" customFormat="1" x14ac:dyDescent="0.25">
      <c r="A222" s="1"/>
      <c r="B222" s="44"/>
    </row>
    <row r="223" spans="1:2" s="45" customFormat="1" x14ac:dyDescent="0.25">
      <c r="A223" s="1"/>
      <c r="B223" s="44"/>
    </row>
    <row r="224" spans="1:2" s="45" customFormat="1" x14ac:dyDescent="0.25">
      <c r="A224" s="1"/>
      <c r="B224" s="44"/>
    </row>
    <row r="225" spans="1:2" s="45" customFormat="1" x14ac:dyDescent="0.25">
      <c r="A225" s="1"/>
      <c r="B225" s="44"/>
    </row>
    <row r="226" spans="1:2" s="45" customFormat="1" x14ac:dyDescent="0.25">
      <c r="A226" s="1"/>
      <c r="B226" s="44"/>
    </row>
    <row r="227" spans="1:2" s="45" customFormat="1" x14ac:dyDescent="0.25">
      <c r="A227" s="1"/>
      <c r="B227" s="44"/>
    </row>
    <row r="228" spans="1:2" s="45" customFormat="1" x14ac:dyDescent="0.25">
      <c r="A228" s="1"/>
      <c r="B228" s="44"/>
    </row>
    <row r="229" spans="1:2" s="45" customFormat="1" x14ac:dyDescent="0.25">
      <c r="A229" s="1"/>
      <c r="B229" s="44"/>
    </row>
    <row r="230" spans="1:2" s="45" customFormat="1" x14ac:dyDescent="0.25">
      <c r="A230" s="1"/>
      <c r="B230" s="44"/>
    </row>
    <row r="231" spans="1:2" s="45" customFormat="1" x14ac:dyDescent="0.25">
      <c r="A231" s="1"/>
      <c r="B231" s="44"/>
    </row>
    <row r="232" spans="1:2" s="45" customFormat="1" x14ac:dyDescent="0.25">
      <c r="A232" s="1"/>
      <c r="B232" s="44"/>
    </row>
    <row r="233" spans="1:2" s="45" customFormat="1" x14ac:dyDescent="0.25">
      <c r="A233" s="1"/>
      <c r="B233" s="44"/>
    </row>
    <row r="234" spans="1:2" s="45" customFormat="1" x14ac:dyDescent="0.25">
      <c r="A234" s="1"/>
      <c r="B234" s="44"/>
    </row>
    <row r="235" spans="1:2" s="45" customFormat="1" x14ac:dyDescent="0.25">
      <c r="A235" s="1"/>
      <c r="B235" s="44"/>
    </row>
    <row r="236" spans="1:2" s="45" customFormat="1" x14ac:dyDescent="0.25">
      <c r="A236" s="1"/>
      <c r="B236" s="44"/>
    </row>
    <row r="237" spans="1:2" s="45" customFormat="1" x14ac:dyDescent="0.25">
      <c r="A237" s="1"/>
      <c r="B237" s="44"/>
    </row>
    <row r="238" spans="1:2" s="45" customFormat="1" x14ac:dyDescent="0.25">
      <c r="A238" s="1"/>
      <c r="B238" s="44"/>
    </row>
    <row r="239" spans="1:2" s="45" customFormat="1" x14ac:dyDescent="0.25">
      <c r="A239" s="1"/>
      <c r="B239" s="44"/>
    </row>
    <row r="240" spans="1:2" s="45" customFormat="1" x14ac:dyDescent="0.25">
      <c r="A240" s="1"/>
      <c r="B240" s="44"/>
    </row>
    <row r="241" spans="1:2" s="45" customFormat="1" x14ac:dyDescent="0.25">
      <c r="A241" s="1"/>
      <c r="B241" s="44"/>
    </row>
    <row r="242" spans="1:2" s="45" customFormat="1" x14ac:dyDescent="0.25">
      <c r="A242" s="1"/>
      <c r="B242" s="44"/>
    </row>
    <row r="243" spans="1:2" s="45" customFormat="1" x14ac:dyDescent="0.25">
      <c r="A243" s="1"/>
      <c r="B243" s="44"/>
    </row>
    <row r="244" spans="1:2" s="45" customFormat="1" x14ac:dyDescent="0.25">
      <c r="A244" s="1"/>
      <c r="B244" s="44"/>
    </row>
    <row r="245" spans="1:2" s="45" customFormat="1" x14ac:dyDescent="0.25">
      <c r="A245" s="1"/>
      <c r="B245" s="44"/>
    </row>
    <row r="246" spans="1:2" s="45" customFormat="1" x14ac:dyDescent="0.25">
      <c r="A246" s="1"/>
      <c r="B246" s="44"/>
    </row>
    <row r="247" spans="1:2" s="45" customFormat="1" x14ac:dyDescent="0.25">
      <c r="A247" s="1"/>
      <c r="B247" s="44"/>
    </row>
    <row r="248" spans="1:2" s="45" customFormat="1" x14ac:dyDescent="0.25">
      <c r="A248" s="1"/>
      <c r="B248" s="44"/>
    </row>
    <row r="249" spans="1:2" s="45" customFormat="1" x14ac:dyDescent="0.25">
      <c r="A249" s="1"/>
      <c r="B249" s="44"/>
    </row>
    <row r="250" spans="1:2" s="45" customFormat="1" x14ac:dyDescent="0.25">
      <c r="A250" s="1"/>
      <c r="B250" s="44"/>
    </row>
    <row r="251" spans="1:2" s="45" customFormat="1" x14ac:dyDescent="0.25">
      <c r="A251" s="1"/>
      <c r="B251" s="44"/>
    </row>
    <row r="252" spans="1:2" s="45" customFormat="1" x14ac:dyDescent="0.25">
      <c r="A252" s="1"/>
      <c r="B252" s="44"/>
    </row>
    <row r="253" spans="1:2" s="45" customFormat="1" x14ac:dyDescent="0.25">
      <c r="A253" s="1"/>
      <c r="B253" s="44"/>
    </row>
    <row r="254" spans="1:2" s="45" customFormat="1" x14ac:dyDescent="0.25">
      <c r="A254" s="1"/>
      <c r="B254" s="44"/>
    </row>
    <row r="255" spans="1:2" s="45" customFormat="1" x14ac:dyDescent="0.25">
      <c r="A255" s="1"/>
      <c r="B255" s="44"/>
    </row>
    <row r="256" spans="1:2" s="45" customFormat="1" x14ac:dyDescent="0.25">
      <c r="A256" s="1"/>
      <c r="B256" s="44"/>
    </row>
    <row r="257" spans="1:2" s="45" customFormat="1" x14ac:dyDescent="0.25">
      <c r="A257" s="1"/>
      <c r="B257" s="44"/>
    </row>
    <row r="258" spans="1:2" s="45" customFormat="1" x14ac:dyDescent="0.25">
      <c r="A258" s="1"/>
      <c r="B258" s="44"/>
    </row>
    <row r="259" spans="1:2" s="45" customFormat="1" x14ac:dyDescent="0.25">
      <c r="A259" s="1"/>
      <c r="B259" s="44"/>
    </row>
    <row r="260" spans="1:2" s="45" customFormat="1" x14ac:dyDescent="0.25">
      <c r="A260" s="1"/>
      <c r="B260" s="44"/>
    </row>
    <row r="261" spans="1:2" s="45" customFormat="1" x14ac:dyDescent="0.25">
      <c r="A261" s="1"/>
      <c r="B261" s="44"/>
    </row>
    <row r="262" spans="1:2" s="45" customFormat="1" x14ac:dyDescent="0.25">
      <c r="A262" s="1"/>
      <c r="B262" s="44"/>
    </row>
    <row r="263" spans="1:2" s="45" customFormat="1" x14ac:dyDescent="0.25">
      <c r="A263" s="1"/>
      <c r="B263" s="44"/>
    </row>
    <row r="264" spans="1:2" s="45" customFormat="1" x14ac:dyDescent="0.25">
      <c r="A264" s="1"/>
      <c r="B264" s="44"/>
    </row>
    <row r="265" spans="1:2" s="45" customFormat="1" x14ac:dyDescent="0.25">
      <c r="A265" s="1"/>
      <c r="B265" s="44"/>
    </row>
    <row r="266" spans="1:2" s="45" customFormat="1" x14ac:dyDescent="0.25">
      <c r="A266" s="1"/>
      <c r="B266" s="44"/>
    </row>
    <row r="267" spans="1:2" s="45" customFormat="1" x14ac:dyDescent="0.25">
      <c r="A267" s="1"/>
      <c r="B267" s="44"/>
    </row>
    <row r="268" spans="1:2" s="45" customFormat="1" x14ac:dyDescent="0.25">
      <c r="A268" s="1"/>
      <c r="B268" s="44"/>
    </row>
    <row r="269" spans="1:2" s="45" customFormat="1" x14ac:dyDescent="0.25">
      <c r="A269" s="1"/>
      <c r="B269" s="44"/>
    </row>
    <row r="270" spans="1:2" s="45" customFormat="1" x14ac:dyDescent="0.25">
      <c r="A270" s="1"/>
      <c r="B270" s="44"/>
    </row>
    <row r="271" spans="1:2" s="45" customFormat="1" x14ac:dyDescent="0.25">
      <c r="A271" s="1"/>
      <c r="B271" s="44"/>
    </row>
    <row r="272" spans="1:2" s="45" customFormat="1" x14ac:dyDescent="0.25">
      <c r="A272" s="1"/>
      <c r="B272" s="44"/>
    </row>
    <row r="273" spans="1:2" s="45" customFormat="1" x14ac:dyDescent="0.25">
      <c r="A273" s="1"/>
      <c r="B273" s="44"/>
    </row>
    <row r="274" spans="1:2" s="45" customFormat="1" x14ac:dyDescent="0.25">
      <c r="A274" s="1"/>
      <c r="B274" s="44"/>
    </row>
    <row r="275" spans="1:2" s="45" customFormat="1" x14ac:dyDescent="0.25">
      <c r="A275" s="1"/>
      <c r="B275" s="44"/>
    </row>
    <row r="276" spans="1:2" s="45" customFormat="1" x14ac:dyDescent="0.25">
      <c r="A276" s="1"/>
      <c r="B276" s="44"/>
    </row>
    <row r="277" spans="1:2" s="45" customFormat="1" x14ac:dyDescent="0.25">
      <c r="A277" s="1"/>
      <c r="B277" s="44"/>
    </row>
    <row r="278" spans="1:2" s="45" customFormat="1" x14ac:dyDescent="0.25">
      <c r="A278" s="1"/>
      <c r="B278" s="44"/>
    </row>
    <row r="279" spans="1:2" s="45" customFormat="1" x14ac:dyDescent="0.25">
      <c r="A279" s="1"/>
      <c r="B279" s="44"/>
    </row>
    <row r="280" spans="1:2" s="45" customFormat="1" x14ac:dyDescent="0.25">
      <c r="A280" s="1"/>
      <c r="B280" s="44"/>
    </row>
    <row r="281" spans="1:2" s="45" customFormat="1" x14ac:dyDescent="0.25">
      <c r="A281" s="1"/>
      <c r="B281" s="44"/>
    </row>
    <row r="282" spans="1:2" s="45" customFormat="1" x14ac:dyDescent="0.25">
      <c r="A282" s="1"/>
      <c r="B282" s="44"/>
    </row>
    <row r="283" spans="1:2" s="45" customFormat="1" x14ac:dyDescent="0.25">
      <c r="A283" s="1"/>
      <c r="B283" s="44"/>
    </row>
    <row r="284" spans="1:2" s="45" customFormat="1" x14ac:dyDescent="0.25">
      <c r="A284" s="1"/>
      <c r="B284" s="44"/>
    </row>
    <row r="285" spans="1:2" s="45" customFormat="1" x14ac:dyDescent="0.25">
      <c r="A285" s="1"/>
      <c r="B285" s="44"/>
    </row>
    <row r="286" spans="1:2" s="45" customFormat="1" x14ac:dyDescent="0.25">
      <c r="A286" s="1"/>
      <c r="B286" s="44"/>
    </row>
    <row r="287" spans="1:2" s="45" customFormat="1" x14ac:dyDescent="0.25">
      <c r="A287" s="1"/>
      <c r="B287" s="44"/>
    </row>
    <row r="288" spans="1:2" s="45" customFormat="1" x14ac:dyDescent="0.25">
      <c r="A288" s="1"/>
      <c r="B288" s="44"/>
    </row>
    <row r="289" spans="1:2" s="45" customFormat="1" x14ac:dyDescent="0.25">
      <c r="A289" s="1"/>
      <c r="B289" s="44"/>
    </row>
    <row r="290" spans="1:2" s="45" customFormat="1" x14ac:dyDescent="0.25">
      <c r="A290" s="1"/>
      <c r="B290" s="44"/>
    </row>
    <row r="291" spans="1:2" s="45" customFormat="1" x14ac:dyDescent="0.25">
      <c r="A291" s="1"/>
      <c r="B291" s="44"/>
    </row>
    <row r="292" spans="1:2" s="45" customFormat="1" x14ac:dyDescent="0.25">
      <c r="A292" s="1"/>
      <c r="B292" s="44"/>
    </row>
    <row r="293" spans="1:2" s="45" customFormat="1" x14ac:dyDescent="0.25">
      <c r="A293" s="1"/>
      <c r="B293" s="44"/>
    </row>
    <row r="294" spans="1:2" s="45" customFormat="1" x14ac:dyDescent="0.25">
      <c r="A294" s="1"/>
      <c r="B294" s="44"/>
    </row>
    <row r="295" spans="1:2" s="45" customFormat="1" x14ac:dyDescent="0.25">
      <c r="A295" s="1"/>
      <c r="B295" s="44"/>
    </row>
    <row r="296" spans="1:2" s="45" customFormat="1" x14ac:dyDescent="0.25">
      <c r="A296" s="1"/>
      <c r="B296" s="44"/>
    </row>
    <row r="297" spans="1:2" s="45" customFormat="1" x14ac:dyDescent="0.25">
      <c r="A297" s="1"/>
      <c r="B297" s="44"/>
    </row>
    <row r="298" spans="1:2" s="45" customFormat="1" x14ac:dyDescent="0.25">
      <c r="A298" s="1"/>
      <c r="B298" s="44"/>
    </row>
    <row r="299" spans="1:2" s="45" customFormat="1" x14ac:dyDescent="0.25">
      <c r="A299" s="1"/>
      <c r="B299" s="44"/>
    </row>
    <row r="300" spans="1:2" s="45" customFormat="1" x14ac:dyDescent="0.25">
      <c r="A300" s="1"/>
      <c r="B300" s="44"/>
    </row>
    <row r="301" spans="1:2" s="45" customFormat="1" x14ac:dyDescent="0.25">
      <c r="A301" s="1"/>
      <c r="B301" s="44"/>
    </row>
    <row r="302" spans="1:2" s="45" customFormat="1" x14ac:dyDescent="0.25">
      <c r="A302" s="1"/>
      <c r="B302" s="44"/>
    </row>
    <row r="303" spans="1:2" s="45" customFormat="1" x14ac:dyDescent="0.25">
      <c r="A303" s="1"/>
      <c r="B303" s="44"/>
    </row>
  </sheetData>
  <mergeCells count="8">
    <mergeCell ref="A9:E9"/>
    <mergeCell ref="A1:E1"/>
    <mergeCell ref="A2:E2"/>
    <mergeCell ref="A3:E3"/>
    <mergeCell ref="A4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&amp;R4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857"/>
  <sheetViews>
    <sheetView view="pageBreakPreview" zoomScale="93" zoomScaleNormal="100" zoomScaleSheetLayoutView="93" workbookViewId="0">
      <selection activeCell="A5" sqref="A5:F5"/>
    </sheetView>
  </sheetViews>
  <sheetFormatPr defaultRowHeight="12.75" x14ac:dyDescent="0.2"/>
  <cols>
    <col min="1" max="1" width="57.140625" style="50" customWidth="1"/>
    <col min="2" max="2" width="5.28515625" style="55" customWidth="1"/>
    <col min="3" max="3" width="3.7109375" style="51" customWidth="1"/>
    <col min="4" max="4" width="13.5703125" style="51" customWidth="1"/>
    <col min="5" max="5" width="7.42578125" style="55" bestFit="1" customWidth="1"/>
    <col min="6" max="6" width="10.28515625" style="48" hidden="1" customWidth="1"/>
    <col min="7" max="7" width="9.140625" style="47" hidden="1" customWidth="1"/>
    <col min="8" max="8" width="11.28515625" style="47" hidden="1" customWidth="1"/>
    <col min="9" max="9" width="9.5703125" style="47" hidden="1" customWidth="1"/>
    <col min="10" max="10" width="11.28515625" style="47" bestFit="1" customWidth="1"/>
    <col min="11" max="11" width="11.140625" style="47" customWidth="1"/>
    <col min="12" max="12" width="12.140625" style="294" bestFit="1" customWidth="1"/>
    <col min="13" max="13" width="9.140625" style="47"/>
    <col min="14" max="14" width="14.42578125" style="47" customWidth="1"/>
    <col min="15" max="24" width="9.140625" style="47"/>
    <col min="25" max="25" width="9.140625" style="47" customWidth="1"/>
    <col min="26" max="246" width="9.140625" style="47"/>
    <col min="247" max="247" width="57.140625" style="47" customWidth="1"/>
    <col min="248" max="248" width="4.7109375" style="47" customWidth="1"/>
    <col min="249" max="249" width="5.28515625" style="47" customWidth="1"/>
    <col min="250" max="250" width="3.7109375" style="47" customWidth="1"/>
    <col min="251" max="251" width="13.5703125" style="47" customWidth="1"/>
    <col min="252" max="252" width="7.42578125" style="47" bestFit="1" customWidth="1"/>
    <col min="253" max="253" width="10.28515625" style="47" bestFit="1" customWidth="1"/>
    <col min="254" max="254" width="8.28515625" style="47" customWidth="1"/>
    <col min="255" max="255" width="9.42578125" style="47" bestFit="1" customWidth="1"/>
    <col min="256" max="502" width="9.140625" style="47"/>
    <col min="503" max="503" width="57.140625" style="47" customWidth="1"/>
    <col min="504" max="504" width="4.7109375" style="47" customWidth="1"/>
    <col min="505" max="505" width="5.28515625" style="47" customWidth="1"/>
    <col min="506" max="506" width="3.7109375" style="47" customWidth="1"/>
    <col min="507" max="507" width="13.5703125" style="47" customWidth="1"/>
    <col min="508" max="508" width="7.42578125" style="47" bestFit="1" customWidth="1"/>
    <col min="509" max="509" width="10.28515625" style="47" bestFit="1" customWidth="1"/>
    <col min="510" max="510" width="8.28515625" style="47" customWidth="1"/>
    <col min="511" max="511" width="9.42578125" style="47" bestFit="1" customWidth="1"/>
    <col min="512" max="758" width="9.140625" style="47"/>
    <col min="759" max="759" width="57.140625" style="47" customWidth="1"/>
    <col min="760" max="760" width="4.7109375" style="47" customWidth="1"/>
    <col min="761" max="761" width="5.28515625" style="47" customWidth="1"/>
    <col min="762" max="762" width="3.7109375" style="47" customWidth="1"/>
    <col min="763" max="763" width="13.5703125" style="47" customWidth="1"/>
    <col min="764" max="764" width="7.42578125" style="47" bestFit="1" customWidth="1"/>
    <col min="765" max="765" width="10.28515625" style="47" bestFit="1" customWidth="1"/>
    <col min="766" max="766" width="8.28515625" style="47" customWidth="1"/>
    <col min="767" max="767" width="9.42578125" style="47" bestFit="1" customWidth="1"/>
    <col min="768" max="1014" width="9.140625" style="47"/>
    <col min="1015" max="1015" width="57.140625" style="47" customWidth="1"/>
    <col min="1016" max="1016" width="4.7109375" style="47" customWidth="1"/>
    <col min="1017" max="1017" width="5.28515625" style="47" customWidth="1"/>
    <col min="1018" max="1018" width="3.7109375" style="47" customWidth="1"/>
    <col min="1019" max="1019" width="13.5703125" style="47" customWidth="1"/>
    <col min="1020" max="1020" width="7.42578125" style="47" bestFit="1" customWidth="1"/>
    <col min="1021" max="1021" width="10.28515625" style="47" bestFit="1" customWidth="1"/>
    <col min="1022" max="1022" width="8.28515625" style="47" customWidth="1"/>
    <col min="1023" max="1023" width="9.42578125" style="47" bestFit="1" customWidth="1"/>
    <col min="1024" max="1270" width="9.140625" style="47"/>
    <col min="1271" max="1271" width="57.140625" style="47" customWidth="1"/>
    <col min="1272" max="1272" width="4.7109375" style="47" customWidth="1"/>
    <col min="1273" max="1273" width="5.28515625" style="47" customWidth="1"/>
    <col min="1274" max="1274" width="3.7109375" style="47" customWidth="1"/>
    <col min="1275" max="1275" width="13.5703125" style="47" customWidth="1"/>
    <col min="1276" max="1276" width="7.42578125" style="47" bestFit="1" customWidth="1"/>
    <col min="1277" max="1277" width="10.28515625" style="47" bestFit="1" customWidth="1"/>
    <col min="1278" max="1278" width="8.28515625" style="47" customWidth="1"/>
    <col min="1279" max="1279" width="9.42578125" style="47" bestFit="1" customWidth="1"/>
    <col min="1280" max="1526" width="9.140625" style="47"/>
    <col min="1527" max="1527" width="57.140625" style="47" customWidth="1"/>
    <col min="1528" max="1528" width="4.7109375" style="47" customWidth="1"/>
    <col min="1529" max="1529" width="5.28515625" style="47" customWidth="1"/>
    <col min="1530" max="1530" width="3.7109375" style="47" customWidth="1"/>
    <col min="1531" max="1531" width="13.5703125" style="47" customWidth="1"/>
    <col min="1532" max="1532" width="7.42578125" style="47" bestFit="1" customWidth="1"/>
    <col min="1533" max="1533" width="10.28515625" style="47" bestFit="1" customWidth="1"/>
    <col min="1534" max="1534" width="8.28515625" style="47" customWidth="1"/>
    <col min="1535" max="1535" width="9.42578125" style="47" bestFit="1" customWidth="1"/>
    <col min="1536" max="1782" width="9.140625" style="47"/>
    <col min="1783" max="1783" width="57.140625" style="47" customWidth="1"/>
    <col min="1784" max="1784" width="4.7109375" style="47" customWidth="1"/>
    <col min="1785" max="1785" width="5.28515625" style="47" customWidth="1"/>
    <col min="1786" max="1786" width="3.7109375" style="47" customWidth="1"/>
    <col min="1787" max="1787" width="13.5703125" style="47" customWidth="1"/>
    <col min="1788" max="1788" width="7.42578125" style="47" bestFit="1" customWidth="1"/>
    <col min="1789" max="1789" width="10.28515625" style="47" bestFit="1" customWidth="1"/>
    <col min="1790" max="1790" width="8.28515625" style="47" customWidth="1"/>
    <col min="1791" max="1791" width="9.42578125" style="47" bestFit="1" customWidth="1"/>
    <col min="1792" max="2038" width="9.140625" style="47"/>
    <col min="2039" max="2039" width="57.140625" style="47" customWidth="1"/>
    <col min="2040" max="2040" width="4.7109375" style="47" customWidth="1"/>
    <col min="2041" max="2041" width="5.28515625" style="47" customWidth="1"/>
    <col min="2042" max="2042" width="3.7109375" style="47" customWidth="1"/>
    <col min="2043" max="2043" width="13.5703125" style="47" customWidth="1"/>
    <col min="2044" max="2044" width="7.42578125" style="47" bestFit="1" customWidth="1"/>
    <col min="2045" max="2045" width="10.28515625" style="47" bestFit="1" customWidth="1"/>
    <col min="2046" max="2046" width="8.28515625" style="47" customWidth="1"/>
    <col min="2047" max="2047" width="9.42578125" style="47" bestFit="1" customWidth="1"/>
    <col min="2048" max="2294" width="9.140625" style="47"/>
    <col min="2295" max="2295" width="57.140625" style="47" customWidth="1"/>
    <col min="2296" max="2296" width="4.7109375" style="47" customWidth="1"/>
    <col min="2297" max="2297" width="5.28515625" style="47" customWidth="1"/>
    <col min="2298" max="2298" width="3.7109375" style="47" customWidth="1"/>
    <col min="2299" max="2299" width="13.5703125" style="47" customWidth="1"/>
    <col min="2300" max="2300" width="7.42578125" style="47" bestFit="1" customWidth="1"/>
    <col min="2301" max="2301" width="10.28515625" style="47" bestFit="1" customWidth="1"/>
    <col min="2302" max="2302" width="8.28515625" style="47" customWidth="1"/>
    <col min="2303" max="2303" width="9.42578125" style="47" bestFit="1" customWidth="1"/>
    <col min="2304" max="2550" width="9.140625" style="47"/>
    <col min="2551" max="2551" width="57.140625" style="47" customWidth="1"/>
    <col min="2552" max="2552" width="4.7109375" style="47" customWidth="1"/>
    <col min="2553" max="2553" width="5.28515625" style="47" customWidth="1"/>
    <col min="2554" max="2554" width="3.7109375" style="47" customWidth="1"/>
    <col min="2555" max="2555" width="13.5703125" style="47" customWidth="1"/>
    <col min="2556" max="2556" width="7.42578125" style="47" bestFit="1" customWidth="1"/>
    <col min="2557" max="2557" width="10.28515625" style="47" bestFit="1" customWidth="1"/>
    <col min="2558" max="2558" width="8.28515625" style="47" customWidth="1"/>
    <col min="2559" max="2559" width="9.42578125" style="47" bestFit="1" customWidth="1"/>
    <col min="2560" max="2806" width="9.140625" style="47"/>
    <col min="2807" max="2807" width="57.140625" style="47" customWidth="1"/>
    <col min="2808" max="2808" width="4.7109375" style="47" customWidth="1"/>
    <col min="2809" max="2809" width="5.28515625" style="47" customWidth="1"/>
    <col min="2810" max="2810" width="3.7109375" style="47" customWidth="1"/>
    <col min="2811" max="2811" width="13.5703125" style="47" customWidth="1"/>
    <col min="2812" max="2812" width="7.42578125" style="47" bestFit="1" customWidth="1"/>
    <col min="2813" max="2813" width="10.28515625" style="47" bestFit="1" customWidth="1"/>
    <col min="2814" max="2814" width="8.28515625" style="47" customWidth="1"/>
    <col min="2815" max="2815" width="9.42578125" style="47" bestFit="1" customWidth="1"/>
    <col min="2816" max="3062" width="9.140625" style="47"/>
    <col min="3063" max="3063" width="57.140625" style="47" customWidth="1"/>
    <col min="3064" max="3064" width="4.7109375" style="47" customWidth="1"/>
    <col min="3065" max="3065" width="5.28515625" style="47" customWidth="1"/>
    <col min="3066" max="3066" width="3.7109375" style="47" customWidth="1"/>
    <col min="3067" max="3067" width="13.5703125" style="47" customWidth="1"/>
    <col min="3068" max="3068" width="7.42578125" style="47" bestFit="1" customWidth="1"/>
    <col min="3069" max="3069" width="10.28515625" style="47" bestFit="1" customWidth="1"/>
    <col min="3070" max="3070" width="8.28515625" style="47" customWidth="1"/>
    <col min="3071" max="3071" width="9.42578125" style="47" bestFit="1" customWidth="1"/>
    <col min="3072" max="3318" width="9.140625" style="47"/>
    <col min="3319" max="3319" width="57.140625" style="47" customWidth="1"/>
    <col min="3320" max="3320" width="4.7109375" style="47" customWidth="1"/>
    <col min="3321" max="3321" width="5.28515625" style="47" customWidth="1"/>
    <col min="3322" max="3322" width="3.7109375" style="47" customWidth="1"/>
    <col min="3323" max="3323" width="13.5703125" style="47" customWidth="1"/>
    <col min="3324" max="3324" width="7.42578125" style="47" bestFit="1" customWidth="1"/>
    <col min="3325" max="3325" width="10.28515625" style="47" bestFit="1" customWidth="1"/>
    <col min="3326" max="3326" width="8.28515625" style="47" customWidth="1"/>
    <col min="3327" max="3327" width="9.42578125" style="47" bestFit="1" customWidth="1"/>
    <col min="3328" max="3574" width="9.140625" style="47"/>
    <col min="3575" max="3575" width="57.140625" style="47" customWidth="1"/>
    <col min="3576" max="3576" width="4.7109375" style="47" customWidth="1"/>
    <col min="3577" max="3577" width="5.28515625" style="47" customWidth="1"/>
    <col min="3578" max="3578" width="3.7109375" style="47" customWidth="1"/>
    <col min="3579" max="3579" width="13.5703125" style="47" customWidth="1"/>
    <col min="3580" max="3580" width="7.42578125" style="47" bestFit="1" customWidth="1"/>
    <col min="3581" max="3581" width="10.28515625" style="47" bestFit="1" customWidth="1"/>
    <col min="3582" max="3582" width="8.28515625" style="47" customWidth="1"/>
    <col min="3583" max="3583" width="9.42578125" style="47" bestFit="1" customWidth="1"/>
    <col min="3584" max="3830" width="9.140625" style="47"/>
    <col min="3831" max="3831" width="57.140625" style="47" customWidth="1"/>
    <col min="3832" max="3832" width="4.7109375" style="47" customWidth="1"/>
    <col min="3833" max="3833" width="5.28515625" style="47" customWidth="1"/>
    <col min="3834" max="3834" width="3.7109375" style="47" customWidth="1"/>
    <col min="3835" max="3835" width="13.5703125" style="47" customWidth="1"/>
    <col min="3836" max="3836" width="7.42578125" style="47" bestFit="1" customWidth="1"/>
    <col min="3837" max="3837" width="10.28515625" style="47" bestFit="1" customWidth="1"/>
    <col min="3838" max="3838" width="8.28515625" style="47" customWidth="1"/>
    <col min="3839" max="3839" width="9.42578125" style="47" bestFit="1" customWidth="1"/>
    <col min="3840" max="4086" width="9.140625" style="47"/>
    <col min="4087" max="4087" width="57.140625" style="47" customWidth="1"/>
    <col min="4088" max="4088" width="4.7109375" style="47" customWidth="1"/>
    <col min="4089" max="4089" width="5.28515625" style="47" customWidth="1"/>
    <col min="4090" max="4090" width="3.7109375" style="47" customWidth="1"/>
    <col min="4091" max="4091" width="13.5703125" style="47" customWidth="1"/>
    <col min="4092" max="4092" width="7.42578125" style="47" bestFit="1" customWidth="1"/>
    <col min="4093" max="4093" width="10.28515625" style="47" bestFit="1" customWidth="1"/>
    <col min="4094" max="4094" width="8.28515625" style="47" customWidth="1"/>
    <col min="4095" max="4095" width="9.42578125" style="47" bestFit="1" customWidth="1"/>
    <col min="4096" max="4342" width="9.140625" style="47"/>
    <col min="4343" max="4343" width="57.140625" style="47" customWidth="1"/>
    <col min="4344" max="4344" width="4.7109375" style="47" customWidth="1"/>
    <col min="4345" max="4345" width="5.28515625" style="47" customWidth="1"/>
    <col min="4346" max="4346" width="3.7109375" style="47" customWidth="1"/>
    <col min="4347" max="4347" width="13.5703125" style="47" customWidth="1"/>
    <col min="4348" max="4348" width="7.42578125" style="47" bestFit="1" customWidth="1"/>
    <col min="4349" max="4349" width="10.28515625" style="47" bestFit="1" customWidth="1"/>
    <col min="4350" max="4350" width="8.28515625" style="47" customWidth="1"/>
    <col min="4351" max="4351" width="9.42578125" style="47" bestFit="1" customWidth="1"/>
    <col min="4352" max="4598" width="9.140625" style="47"/>
    <col min="4599" max="4599" width="57.140625" style="47" customWidth="1"/>
    <col min="4600" max="4600" width="4.7109375" style="47" customWidth="1"/>
    <col min="4601" max="4601" width="5.28515625" style="47" customWidth="1"/>
    <col min="4602" max="4602" width="3.7109375" style="47" customWidth="1"/>
    <col min="4603" max="4603" width="13.5703125" style="47" customWidth="1"/>
    <col min="4604" max="4604" width="7.42578125" style="47" bestFit="1" customWidth="1"/>
    <col min="4605" max="4605" width="10.28515625" style="47" bestFit="1" customWidth="1"/>
    <col min="4606" max="4606" width="8.28515625" style="47" customWidth="1"/>
    <col min="4607" max="4607" width="9.42578125" style="47" bestFit="1" customWidth="1"/>
    <col min="4608" max="4854" width="9.140625" style="47"/>
    <col min="4855" max="4855" width="57.140625" style="47" customWidth="1"/>
    <col min="4856" max="4856" width="4.7109375" style="47" customWidth="1"/>
    <col min="4857" max="4857" width="5.28515625" style="47" customWidth="1"/>
    <col min="4858" max="4858" width="3.7109375" style="47" customWidth="1"/>
    <col min="4859" max="4859" width="13.5703125" style="47" customWidth="1"/>
    <col min="4860" max="4860" width="7.42578125" style="47" bestFit="1" customWidth="1"/>
    <col min="4861" max="4861" width="10.28515625" style="47" bestFit="1" customWidth="1"/>
    <col min="4862" max="4862" width="8.28515625" style="47" customWidth="1"/>
    <col min="4863" max="4863" width="9.42578125" style="47" bestFit="1" customWidth="1"/>
    <col min="4864" max="5110" width="9.140625" style="47"/>
    <col min="5111" max="5111" width="57.140625" style="47" customWidth="1"/>
    <col min="5112" max="5112" width="4.7109375" style="47" customWidth="1"/>
    <col min="5113" max="5113" width="5.28515625" style="47" customWidth="1"/>
    <col min="5114" max="5114" width="3.7109375" style="47" customWidth="1"/>
    <col min="5115" max="5115" width="13.5703125" style="47" customWidth="1"/>
    <col min="5116" max="5116" width="7.42578125" style="47" bestFit="1" customWidth="1"/>
    <col min="5117" max="5117" width="10.28515625" style="47" bestFit="1" customWidth="1"/>
    <col min="5118" max="5118" width="8.28515625" style="47" customWidth="1"/>
    <col min="5119" max="5119" width="9.42578125" style="47" bestFit="1" customWidth="1"/>
    <col min="5120" max="5366" width="9.140625" style="47"/>
    <col min="5367" max="5367" width="57.140625" style="47" customWidth="1"/>
    <col min="5368" max="5368" width="4.7109375" style="47" customWidth="1"/>
    <col min="5369" max="5369" width="5.28515625" style="47" customWidth="1"/>
    <col min="5370" max="5370" width="3.7109375" style="47" customWidth="1"/>
    <col min="5371" max="5371" width="13.5703125" style="47" customWidth="1"/>
    <col min="5372" max="5372" width="7.42578125" style="47" bestFit="1" customWidth="1"/>
    <col min="5373" max="5373" width="10.28515625" style="47" bestFit="1" customWidth="1"/>
    <col min="5374" max="5374" width="8.28515625" style="47" customWidth="1"/>
    <col min="5375" max="5375" width="9.42578125" style="47" bestFit="1" customWidth="1"/>
    <col min="5376" max="5622" width="9.140625" style="47"/>
    <col min="5623" max="5623" width="57.140625" style="47" customWidth="1"/>
    <col min="5624" max="5624" width="4.7109375" style="47" customWidth="1"/>
    <col min="5625" max="5625" width="5.28515625" style="47" customWidth="1"/>
    <col min="5626" max="5626" width="3.7109375" style="47" customWidth="1"/>
    <col min="5627" max="5627" width="13.5703125" style="47" customWidth="1"/>
    <col min="5628" max="5628" width="7.42578125" style="47" bestFit="1" customWidth="1"/>
    <col min="5629" max="5629" width="10.28515625" style="47" bestFit="1" customWidth="1"/>
    <col min="5630" max="5630" width="8.28515625" style="47" customWidth="1"/>
    <col min="5631" max="5631" width="9.42578125" style="47" bestFit="1" customWidth="1"/>
    <col min="5632" max="5878" width="9.140625" style="47"/>
    <col min="5879" max="5879" width="57.140625" style="47" customWidth="1"/>
    <col min="5880" max="5880" width="4.7109375" style="47" customWidth="1"/>
    <col min="5881" max="5881" width="5.28515625" style="47" customWidth="1"/>
    <col min="5882" max="5882" width="3.7109375" style="47" customWidth="1"/>
    <col min="5883" max="5883" width="13.5703125" style="47" customWidth="1"/>
    <col min="5884" max="5884" width="7.42578125" style="47" bestFit="1" customWidth="1"/>
    <col min="5885" max="5885" width="10.28515625" style="47" bestFit="1" customWidth="1"/>
    <col min="5886" max="5886" width="8.28515625" style="47" customWidth="1"/>
    <col min="5887" max="5887" width="9.42578125" style="47" bestFit="1" customWidth="1"/>
    <col min="5888" max="6134" width="9.140625" style="47"/>
    <col min="6135" max="6135" width="57.140625" style="47" customWidth="1"/>
    <col min="6136" max="6136" width="4.7109375" style="47" customWidth="1"/>
    <col min="6137" max="6137" width="5.28515625" style="47" customWidth="1"/>
    <col min="6138" max="6138" width="3.7109375" style="47" customWidth="1"/>
    <col min="6139" max="6139" width="13.5703125" style="47" customWidth="1"/>
    <col min="6140" max="6140" width="7.42578125" style="47" bestFit="1" customWidth="1"/>
    <col min="6141" max="6141" width="10.28515625" style="47" bestFit="1" customWidth="1"/>
    <col min="6142" max="6142" width="8.28515625" style="47" customWidth="1"/>
    <col min="6143" max="6143" width="9.42578125" style="47" bestFit="1" customWidth="1"/>
    <col min="6144" max="6390" width="9.140625" style="47"/>
    <col min="6391" max="6391" width="57.140625" style="47" customWidth="1"/>
    <col min="6392" max="6392" width="4.7109375" style="47" customWidth="1"/>
    <col min="6393" max="6393" width="5.28515625" style="47" customWidth="1"/>
    <col min="6394" max="6394" width="3.7109375" style="47" customWidth="1"/>
    <col min="6395" max="6395" width="13.5703125" style="47" customWidth="1"/>
    <col min="6396" max="6396" width="7.42578125" style="47" bestFit="1" customWidth="1"/>
    <col min="6397" max="6397" width="10.28515625" style="47" bestFit="1" customWidth="1"/>
    <col min="6398" max="6398" width="8.28515625" style="47" customWidth="1"/>
    <col min="6399" max="6399" width="9.42578125" style="47" bestFit="1" customWidth="1"/>
    <col min="6400" max="6646" width="9.140625" style="47"/>
    <col min="6647" max="6647" width="57.140625" style="47" customWidth="1"/>
    <col min="6648" max="6648" width="4.7109375" style="47" customWidth="1"/>
    <col min="6649" max="6649" width="5.28515625" style="47" customWidth="1"/>
    <col min="6650" max="6650" width="3.7109375" style="47" customWidth="1"/>
    <col min="6651" max="6651" width="13.5703125" style="47" customWidth="1"/>
    <col min="6652" max="6652" width="7.42578125" style="47" bestFit="1" customWidth="1"/>
    <col min="6653" max="6653" width="10.28515625" style="47" bestFit="1" customWidth="1"/>
    <col min="6654" max="6654" width="8.28515625" style="47" customWidth="1"/>
    <col min="6655" max="6655" width="9.42578125" style="47" bestFit="1" customWidth="1"/>
    <col min="6656" max="6902" width="9.140625" style="47"/>
    <col min="6903" max="6903" width="57.140625" style="47" customWidth="1"/>
    <col min="6904" max="6904" width="4.7109375" style="47" customWidth="1"/>
    <col min="6905" max="6905" width="5.28515625" style="47" customWidth="1"/>
    <col min="6906" max="6906" width="3.7109375" style="47" customWidth="1"/>
    <col min="6907" max="6907" width="13.5703125" style="47" customWidth="1"/>
    <col min="6908" max="6908" width="7.42578125" style="47" bestFit="1" customWidth="1"/>
    <col min="6909" max="6909" width="10.28515625" style="47" bestFit="1" customWidth="1"/>
    <col min="6910" max="6910" width="8.28515625" style="47" customWidth="1"/>
    <col min="6911" max="6911" width="9.42578125" style="47" bestFit="1" customWidth="1"/>
    <col min="6912" max="7158" width="9.140625" style="47"/>
    <col min="7159" max="7159" width="57.140625" style="47" customWidth="1"/>
    <col min="7160" max="7160" width="4.7109375" style="47" customWidth="1"/>
    <col min="7161" max="7161" width="5.28515625" style="47" customWidth="1"/>
    <col min="7162" max="7162" width="3.7109375" style="47" customWidth="1"/>
    <col min="7163" max="7163" width="13.5703125" style="47" customWidth="1"/>
    <col min="7164" max="7164" width="7.42578125" style="47" bestFit="1" customWidth="1"/>
    <col min="7165" max="7165" width="10.28515625" style="47" bestFit="1" customWidth="1"/>
    <col min="7166" max="7166" width="8.28515625" style="47" customWidth="1"/>
    <col min="7167" max="7167" width="9.42578125" style="47" bestFit="1" customWidth="1"/>
    <col min="7168" max="7414" width="9.140625" style="47"/>
    <col min="7415" max="7415" width="57.140625" style="47" customWidth="1"/>
    <col min="7416" max="7416" width="4.7109375" style="47" customWidth="1"/>
    <col min="7417" max="7417" width="5.28515625" style="47" customWidth="1"/>
    <col min="7418" max="7418" width="3.7109375" style="47" customWidth="1"/>
    <col min="7419" max="7419" width="13.5703125" style="47" customWidth="1"/>
    <col min="7420" max="7420" width="7.42578125" style="47" bestFit="1" customWidth="1"/>
    <col min="7421" max="7421" width="10.28515625" style="47" bestFit="1" customWidth="1"/>
    <col min="7422" max="7422" width="8.28515625" style="47" customWidth="1"/>
    <col min="7423" max="7423" width="9.42578125" style="47" bestFit="1" customWidth="1"/>
    <col min="7424" max="7670" width="9.140625" style="47"/>
    <col min="7671" max="7671" width="57.140625" style="47" customWidth="1"/>
    <col min="7672" max="7672" width="4.7109375" style="47" customWidth="1"/>
    <col min="7673" max="7673" width="5.28515625" style="47" customWidth="1"/>
    <col min="7674" max="7674" width="3.7109375" style="47" customWidth="1"/>
    <col min="7675" max="7675" width="13.5703125" style="47" customWidth="1"/>
    <col min="7676" max="7676" width="7.42578125" style="47" bestFit="1" customWidth="1"/>
    <col min="7677" max="7677" width="10.28515625" style="47" bestFit="1" customWidth="1"/>
    <col min="7678" max="7678" width="8.28515625" style="47" customWidth="1"/>
    <col min="7679" max="7679" width="9.42578125" style="47" bestFit="1" customWidth="1"/>
    <col min="7680" max="7926" width="9.140625" style="47"/>
    <col min="7927" max="7927" width="57.140625" style="47" customWidth="1"/>
    <col min="7928" max="7928" width="4.7109375" style="47" customWidth="1"/>
    <col min="7929" max="7929" width="5.28515625" style="47" customWidth="1"/>
    <col min="7930" max="7930" width="3.7109375" style="47" customWidth="1"/>
    <col min="7931" max="7931" width="13.5703125" style="47" customWidth="1"/>
    <col min="7932" max="7932" width="7.42578125" style="47" bestFit="1" customWidth="1"/>
    <col min="7933" max="7933" width="10.28515625" style="47" bestFit="1" customWidth="1"/>
    <col min="7934" max="7934" width="8.28515625" style="47" customWidth="1"/>
    <col min="7935" max="7935" width="9.42578125" style="47" bestFit="1" customWidth="1"/>
    <col min="7936" max="8182" width="9.140625" style="47"/>
    <col min="8183" max="8183" width="57.140625" style="47" customWidth="1"/>
    <col min="8184" max="8184" width="4.7109375" style="47" customWidth="1"/>
    <col min="8185" max="8185" width="5.28515625" style="47" customWidth="1"/>
    <col min="8186" max="8186" width="3.7109375" style="47" customWidth="1"/>
    <col min="8187" max="8187" width="13.5703125" style="47" customWidth="1"/>
    <col min="8188" max="8188" width="7.42578125" style="47" bestFit="1" customWidth="1"/>
    <col min="8189" max="8189" width="10.28515625" style="47" bestFit="1" customWidth="1"/>
    <col min="8190" max="8190" width="8.28515625" style="47" customWidth="1"/>
    <col min="8191" max="8191" width="9.42578125" style="47" bestFit="1" customWidth="1"/>
    <col min="8192" max="8438" width="9.140625" style="47"/>
    <col min="8439" max="8439" width="57.140625" style="47" customWidth="1"/>
    <col min="8440" max="8440" width="4.7109375" style="47" customWidth="1"/>
    <col min="8441" max="8441" width="5.28515625" style="47" customWidth="1"/>
    <col min="8442" max="8442" width="3.7109375" style="47" customWidth="1"/>
    <col min="8443" max="8443" width="13.5703125" style="47" customWidth="1"/>
    <col min="8444" max="8444" width="7.42578125" style="47" bestFit="1" customWidth="1"/>
    <col min="8445" max="8445" width="10.28515625" style="47" bestFit="1" customWidth="1"/>
    <col min="8446" max="8446" width="8.28515625" style="47" customWidth="1"/>
    <col min="8447" max="8447" width="9.42578125" style="47" bestFit="1" customWidth="1"/>
    <col min="8448" max="8694" width="9.140625" style="47"/>
    <col min="8695" max="8695" width="57.140625" style="47" customWidth="1"/>
    <col min="8696" max="8696" width="4.7109375" style="47" customWidth="1"/>
    <col min="8697" max="8697" width="5.28515625" style="47" customWidth="1"/>
    <col min="8698" max="8698" width="3.7109375" style="47" customWidth="1"/>
    <col min="8699" max="8699" width="13.5703125" style="47" customWidth="1"/>
    <col min="8700" max="8700" width="7.42578125" style="47" bestFit="1" customWidth="1"/>
    <col min="8701" max="8701" width="10.28515625" style="47" bestFit="1" customWidth="1"/>
    <col min="8702" max="8702" width="8.28515625" style="47" customWidth="1"/>
    <col min="8703" max="8703" width="9.42578125" style="47" bestFit="1" customWidth="1"/>
    <col min="8704" max="8950" width="9.140625" style="47"/>
    <col min="8951" max="8951" width="57.140625" style="47" customWidth="1"/>
    <col min="8952" max="8952" width="4.7109375" style="47" customWidth="1"/>
    <col min="8953" max="8953" width="5.28515625" style="47" customWidth="1"/>
    <col min="8954" max="8954" width="3.7109375" style="47" customWidth="1"/>
    <col min="8955" max="8955" width="13.5703125" style="47" customWidth="1"/>
    <col min="8956" max="8956" width="7.42578125" style="47" bestFit="1" customWidth="1"/>
    <col min="8957" max="8957" width="10.28515625" style="47" bestFit="1" customWidth="1"/>
    <col min="8958" max="8958" width="8.28515625" style="47" customWidth="1"/>
    <col min="8959" max="8959" width="9.42578125" style="47" bestFit="1" customWidth="1"/>
    <col min="8960" max="9206" width="9.140625" style="47"/>
    <col min="9207" max="9207" width="57.140625" style="47" customWidth="1"/>
    <col min="9208" max="9208" width="4.7109375" style="47" customWidth="1"/>
    <col min="9209" max="9209" width="5.28515625" style="47" customWidth="1"/>
    <col min="9210" max="9210" width="3.7109375" style="47" customWidth="1"/>
    <col min="9211" max="9211" width="13.5703125" style="47" customWidth="1"/>
    <col min="9212" max="9212" width="7.42578125" style="47" bestFit="1" customWidth="1"/>
    <col min="9213" max="9213" width="10.28515625" style="47" bestFit="1" customWidth="1"/>
    <col min="9214" max="9214" width="8.28515625" style="47" customWidth="1"/>
    <col min="9215" max="9215" width="9.42578125" style="47" bestFit="1" customWidth="1"/>
    <col min="9216" max="9462" width="9.140625" style="47"/>
    <col min="9463" max="9463" width="57.140625" style="47" customWidth="1"/>
    <col min="9464" max="9464" width="4.7109375" style="47" customWidth="1"/>
    <col min="9465" max="9465" width="5.28515625" style="47" customWidth="1"/>
    <col min="9466" max="9466" width="3.7109375" style="47" customWidth="1"/>
    <col min="9467" max="9467" width="13.5703125" style="47" customWidth="1"/>
    <col min="9468" max="9468" width="7.42578125" style="47" bestFit="1" customWidth="1"/>
    <col min="9469" max="9469" width="10.28515625" style="47" bestFit="1" customWidth="1"/>
    <col min="9470" max="9470" width="8.28515625" style="47" customWidth="1"/>
    <col min="9471" max="9471" width="9.42578125" style="47" bestFit="1" customWidth="1"/>
    <col min="9472" max="9718" width="9.140625" style="47"/>
    <col min="9719" max="9719" width="57.140625" style="47" customWidth="1"/>
    <col min="9720" max="9720" width="4.7109375" style="47" customWidth="1"/>
    <col min="9721" max="9721" width="5.28515625" style="47" customWidth="1"/>
    <col min="9722" max="9722" width="3.7109375" style="47" customWidth="1"/>
    <col min="9723" max="9723" width="13.5703125" style="47" customWidth="1"/>
    <col min="9724" max="9724" width="7.42578125" style="47" bestFit="1" customWidth="1"/>
    <col min="9725" max="9725" width="10.28515625" style="47" bestFit="1" customWidth="1"/>
    <col min="9726" max="9726" width="8.28515625" style="47" customWidth="1"/>
    <col min="9727" max="9727" width="9.42578125" style="47" bestFit="1" customWidth="1"/>
    <col min="9728" max="9974" width="9.140625" style="47"/>
    <col min="9975" max="9975" width="57.140625" style="47" customWidth="1"/>
    <col min="9976" max="9976" width="4.7109375" style="47" customWidth="1"/>
    <col min="9977" max="9977" width="5.28515625" style="47" customWidth="1"/>
    <col min="9978" max="9978" width="3.7109375" style="47" customWidth="1"/>
    <col min="9979" max="9979" width="13.5703125" style="47" customWidth="1"/>
    <col min="9980" max="9980" width="7.42578125" style="47" bestFit="1" customWidth="1"/>
    <col min="9981" max="9981" width="10.28515625" style="47" bestFit="1" customWidth="1"/>
    <col min="9982" max="9982" width="8.28515625" style="47" customWidth="1"/>
    <col min="9983" max="9983" width="9.42578125" style="47" bestFit="1" customWidth="1"/>
    <col min="9984" max="10230" width="9.140625" style="47"/>
    <col min="10231" max="10231" width="57.140625" style="47" customWidth="1"/>
    <col min="10232" max="10232" width="4.7109375" style="47" customWidth="1"/>
    <col min="10233" max="10233" width="5.28515625" style="47" customWidth="1"/>
    <col min="10234" max="10234" width="3.7109375" style="47" customWidth="1"/>
    <col min="10235" max="10235" width="13.5703125" style="47" customWidth="1"/>
    <col min="10236" max="10236" width="7.42578125" style="47" bestFit="1" customWidth="1"/>
    <col min="10237" max="10237" width="10.28515625" style="47" bestFit="1" customWidth="1"/>
    <col min="10238" max="10238" width="8.28515625" style="47" customWidth="1"/>
    <col min="10239" max="10239" width="9.42578125" style="47" bestFit="1" customWidth="1"/>
    <col min="10240" max="10486" width="9.140625" style="47"/>
    <col min="10487" max="10487" width="57.140625" style="47" customWidth="1"/>
    <col min="10488" max="10488" width="4.7109375" style="47" customWidth="1"/>
    <col min="10489" max="10489" width="5.28515625" style="47" customWidth="1"/>
    <col min="10490" max="10490" width="3.7109375" style="47" customWidth="1"/>
    <col min="10491" max="10491" width="13.5703125" style="47" customWidth="1"/>
    <col min="10492" max="10492" width="7.42578125" style="47" bestFit="1" customWidth="1"/>
    <col min="10493" max="10493" width="10.28515625" style="47" bestFit="1" customWidth="1"/>
    <col min="10494" max="10494" width="8.28515625" style="47" customWidth="1"/>
    <col min="10495" max="10495" width="9.42578125" style="47" bestFit="1" customWidth="1"/>
    <col min="10496" max="10742" width="9.140625" style="47"/>
    <col min="10743" max="10743" width="57.140625" style="47" customWidth="1"/>
    <col min="10744" max="10744" width="4.7109375" style="47" customWidth="1"/>
    <col min="10745" max="10745" width="5.28515625" style="47" customWidth="1"/>
    <col min="10746" max="10746" width="3.7109375" style="47" customWidth="1"/>
    <col min="10747" max="10747" width="13.5703125" style="47" customWidth="1"/>
    <col min="10748" max="10748" width="7.42578125" style="47" bestFit="1" customWidth="1"/>
    <col min="10749" max="10749" width="10.28515625" style="47" bestFit="1" customWidth="1"/>
    <col min="10750" max="10750" width="8.28515625" style="47" customWidth="1"/>
    <col min="10751" max="10751" width="9.42578125" style="47" bestFit="1" customWidth="1"/>
    <col min="10752" max="10998" width="9.140625" style="47"/>
    <col min="10999" max="10999" width="57.140625" style="47" customWidth="1"/>
    <col min="11000" max="11000" width="4.7109375" style="47" customWidth="1"/>
    <col min="11001" max="11001" width="5.28515625" style="47" customWidth="1"/>
    <col min="11002" max="11002" width="3.7109375" style="47" customWidth="1"/>
    <col min="11003" max="11003" width="13.5703125" style="47" customWidth="1"/>
    <col min="11004" max="11004" width="7.42578125" style="47" bestFit="1" customWidth="1"/>
    <col min="11005" max="11005" width="10.28515625" style="47" bestFit="1" customWidth="1"/>
    <col min="11006" max="11006" width="8.28515625" style="47" customWidth="1"/>
    <col min="11007" max="11007" width="9.42578125" style="47" bestFit="1" customWidth="1"/>
    <col min="11008" max="11254" width="9.140625" style="47"/>
    <col min="11255" max="11255" width="57.140625" style="47" customWidth="1"/>
    <col min="11256" max="11256" width="4.7109375" style="47" customWidth="1"/>
    <col min="11257" max="11257" width="5.28515625" style="47" customWidth="1"/>
    <col min="11258" max="11258" width="3.7109375" style="47" customWidth="1"/>
    <col min="11259" max="11259" width="13.5703125" style="47" customWidth="1"/>
    <col min="11260" max="11260" width="7.42578125" style="47" bestFit="1" customWidth="1"/>
    <col min="11261" max="11261" width="10.28515625" style="47" bestFit="1" customWidth="1"/>
    <col min="11262" max="11262" width="8.28515625" style="47" customWidth="1"/>
    <col min="11263" max="11263" width="9.42578125" style="47" bestFit="1" customWidth="1"/>
    <col min="11264" max="11510" width="9.140625" style="47"/>
    <col min="11511" max="11511" width="57.140625" style="47" customWidth="1"/>
    <col min="11512" max="11512" width="4.7109375" style="47" customWidth="1"/>
    <col min="11513" max="11513" width="5.28515625" style="47" customWidth="1"/>
    <col min="11514" max="11514" width="3.7109375" style="47" customWidth="1"/>
    <col min="11515" max="11515" width="13.5703125" style="47" customWidth="1"/>
    <col min="11516" max="11516" width="7.42578125" style="47" bestFit="1" customWidth="1"/>
    <col min="11517" max="11517" width="10.28515625" style="47" bestFit="1" customWidth="1"/>
    <col min="11518" max="11518" width="8.28515625" style="47" customWidth="1"/>
    <col min="11519" max="11519" width="9.42578125" style="47" bestFit="1" customWidth="1"/>
    <col min="11520" max="11766" width="9.140625" style="47"/>
    <col min="11767" max="11767" width="57.140625" style="47" customWidth="1"/>
    <col min="11768" max="11768" width="4.7109375" style="47" customWidth="1"/>
    <col min="11769" max="11769" width="5.28515625" style="47" customWidth="1"/>
    <col min="11770" max="11770" width="3.7109375" style="47" customWidth="1"/>
    <col min="11771" max="11771" width="13.5703125" style="47" customWidth="1"/>
    <col min="11772" max="11772" width="7.42578125" style="47" bestFit="1" customWidth="1"/>
    <col min="11773" max="11773" width="10.28515625" style="47" bestFit="1" customWidth="1"/>
    <col min="11774" max="11774" width="8.28515625" style="47" customWidth="1"/>
    <col min="11775" max="11775" width="9.42578125" style="47" bestFit="1" customWidth="1"/>
    <col min="11776" max="12022" width="9.140625" style="47"/>
    <col min="12023" max="12023" width="57.140625" style="47" customWidth="1"/>
    <col min="12024" max="12024" width="4.7109375" style="47" customWidth="1"/>
    <col min="12025" max="12025" width="5.28515625" style="47" customWidth="1"/>
    <col min="12026" max="12026" width="3.7109375" style="47" customWidth="1"/>
    <col min="12027" max="12027" width="13.5703125" style="47" customWidth="1"/>
    <col min="12028" max="12028" width="7.42578125" style="47" bestFit="1" customWidth="1"/>
    <col min="12029" max="12029" width="10.28515625" style="47" bestFit="1" customWidth="1"/>
    <col min="12030" max="12030" width="8.28515625" style="47" customWidth="1"/>
    <col min="12031" max="12031" width="9.42578125" style="47" bestFit="1" customWidth="1"/>
    <col min="12032" max="12278" width="9.140625" style="47"/>
    <col min="12279" max="12279" width="57.140625" style="47" customWidth="1"/>
    <col min="12280" max="12280" width="4.7109375" style="47" customWidth="1"/>
    <col min="12281" max="12281" width="5.28515625" style="47" customWidth="1"/>
    <col min="12282" max="12282" width="3.7109375" style="47" customWidth="1"/>
    <col min="12283" max="12283" width="13.5703125" style="47" customWidth="1"/>
    <col min="12284" max="12284" width="7.42578125" style="47" bestFit="1" customWidth="1"/>
    <col min="12285" max="12285" width="10.28515625" style="47" bestFit="1" customWidth="1"/>
    <col min="12286" max="12286" width="8.28515625" style="47" customWidth="1"/>
    <col min="12287" max="12287" width="9.42578125" style="47" bestFit="1" customWidth="1"/>
    <col min="12288" max="12534" width="9.140625" style="47"/>
    <col min="12535" max="12535" width="57.140625" style="47" customWidth="1"/>
    <col min="12536" max="12536" width="4.7109375" style="47" customWidth="1"/>
    <col min="12537" max="12537" width="5.28515625" style="47" customWidth="1"/>
    <col min="12538" max="12538" width="3.7109375" style="47" customWidth="1"/>
    <col min="12539" max="12539" width="13.5703125" style="47" customWidth="1"/>
    <col min="12540" max="12540" width="7.42578125" style="47" bestFit="1" customWidth="1"/>
    <col min="12541" max="12541" width="10.28515625" style="47" bestFit="1" customWidth="1"/>
    <col min="12542" max="12542" width="8.28515625" style="47" customWidth="1"/>
    <col min="12543" max="12543" width="9.42578125" style="47" bestFit="1" customWidth="1"/>
    <col min="12544" max="12790" width="9.140625" style="47"/>
    <col min="12791" max="12791" width="57.140625" style="47" customWidth="1"/>
    <col min="12792" max="12792" width="4.7109375" style="47" customWidth="1"/>
    <col min="12793" max="12793" width="5.28515625" style="47" customWidth="1"/>
    <col min="12794" max="12794" width="3.7109375" style="47" customWidth="1"/>
    <col min="12795" max="12795" width="13.5703125" style="47" customWidth="1"/>
    <col min="12796" max="12796" width="7.42578125" style="47" bestFit="1" customWidth="1"/>
    <col min="12797" max="12797" width="10.28515625" style="47" bestFit="1" customWidth="1"/>
    <col min="12798" max="12798" width="8.28515625" style="47" customWidth="1"/>
    <col min="12799" max="12799" width="9.42578125" style="47" bestFit="1" customWidth="1"/>
    <col min="12800" max="13046" width="9.140625" style="47"/>
    <col min="13047" max="13047" width="57.140625" style="47" customWidth="1"/>
    <col min="13048" max="13048" width="4.7109375" style="47" customWidth="1"/>
    <col min="13049" max="13049" width="5.28515625" style="47" customWidth="1"/>
    <col min="13050" max="13050" width="3.7109375" style="47" customWidth="1"/>
    <col min="13051" max="13051" width="13.5703125" style="47" customWidth="1"/>
    <col min="13052" max="13052" width="7.42578125" style="47" bestFit="1" customWidth="1"/>
    <col min="13053" max="13053" width="10.28515625" style="47" bestFit="1" customWidth="1"/>
    <col min="13054" max="13054" width="8.28515625" style="47" customWidth="1"/>
    <col min="13055" max="13055" width="9.42578125" style="47" bestFit="1" customWidth="1"/>
    <col min="13056" max="13302" width="9.140625" style="47"/>
    <col min="13303" max="13303" width="57.140625" style="47" customWidth="1"/>
    <col min="13304" max="13304" width="4.7109375" style="47" customWidth="1"/>
    <col min="13305" max="13305" width="5.28515625" style="47" customWidth="1"/>
    <col min="13306" max="13306" width="3.7109375" style="47" customWidth="1"/>
    <col min="13307" max="13307" width="13.5703125" style="47" customWidth="1"/>
    <col min="13308" max="13308" width="7.42578125" style="47" bestFit="1" customWidth="1"/>
    <col min="13309" max="13309" width="10.28515625" style="47" bestFit="1" customWidth="1"/>
    <col min="13310" max="13310" width="8.28515625" style="47" customWidth="1"/>
    <col min="13311" max="13311" width="9.42578125" style="47" bestFit="1" customWidth="1"/>
    <col min="13312" max="13558" width="9.140625" style="47"/>
    <col min="13559" max="13559" width="57.140625" style="47" customWidth="1"/>
    <col min="13560" max="13560" width="4.7109375" style="47" customWidth="1"/>
    <col min="13561" max="13561" width="5.28515625" style="47" customWidth="1"/>
    <col min="13562" max="13562" width="3.7109375" style="47" customWidth="1"/>
    <col min="13563" max="13563" width="13.5703125" style="47" customWidth="1"/>
    <col min="13564" max="13564" width="7.42578125" style="47" bestFit="1" customWidth="1"/>
    <col min="13565" max="13565" width="10.28515625" style="47" bestFit="1" customWidth="1"/>
    <col min="13566" max="13566" width="8.28515625" style="47" customWidth="1"/>
    <col min="13567" max="13567" width="9.42578125" style="47" bestFit="1" customWidth="1"/>
    <col min="13568" max="13814" width="9.140625" style="47"/>
    <col min="13815" max="13815" width="57.140625" style="47" customWidth="1"/>
    <col min="13816" max="13816" width="4.7109375" style="47" customWidth="1"/>
    <col min="13817" max="13817" width="5.28515625" style="47" customWidth="1"/>
    <col min="13818" max="13818" width="3.7109375" style="47" customWidth="1"/>
    <col min="13819" max="13819" width="13.5703125" style="47" customWidth="1"/>
    <col min="13820" max="13820" width="7.42578125" style="47" bestFit="1" customWidth="1"/>
    <col min="13821" max="13821" width="10.28515625" style="47" bestFit="1" customWidth="1"/>
    <col min="13822" max="13822" width="8.28515625" style="47" customWidth="1"/>
    <col min="13823" max="13823" width="9.42578125" style="47" bestFit="1" customWidth="1"/>
    <col min="13824" max="14070" width="9.140625" style="47"/>
    <col min="14071" max="14071" width="57.140625" style="47" customWidth="1"/>
    <col min="14072" max="14072" width="4.7109375" style="47" customWidth="1"/>
    <col min="14073" max="14073" width="5.28515625" style="47" customWidth="1"/>
    <col min="14074" max="14074" width="3.7109375" style="47" customWidth="1"/>
    <col min="14075" max="14075" width="13.5703125" style="47" customWidth="1"/>
    <col min="14076" max="14076" width="7.42578125" style="47" bestFit="1" customWidth="1"/>
    <col min="14077" max="14077" width="10.28515625" style="47" bestFit="1" customWidth="1"/>
    <col min="14078" max="14078" width="8.28515625" style="47" customWidth="1"/>
    <col min="14079" max="14079" width="9.42578125" style="47" bestFit="1" customWidth="1"/>
    <col min="14080" max="14326" width="9.140625" style="47"/>
    <col min="14327" max="14327" width="57.140625" style="47" customWidth="1"/>
    <col min="14328" max="14328" width="4.7109375" style="47" customWidth="1"/>
    <col min="14329" max="14329" width="5.28515625" style="47" customWidth="1"/>
    <col min="14330" max="14330" width="3.7109375" style="47" customWidth="1"/>
    <col min="14331" max="14331" width="13.5703125" style="47" customWidth="1"/>
    <col min="14332" max="14332" width="7.42578125" style="47" bestFit="1" customWidth="1"/>
    <col min="14333" max="14333" width="10.28515625" style="47" bestFit="1" customWidth="1"/>
    <col min="14334" max="14334" width="8.28515625" style="47" customWidth="1"/>
    <col min="14335" max="14335" width="9.42578125" style="47" bestFit="1" customWidth="1"/>
    <col min="14336" max="14582" width="9.140625" style="47"/>
    <col min="14583" max="14583" width="57.140625" style="47" customWidth="1"/>
    <col min="14584" max="14584" width="4.7109375" style="47" customWidth="1"/>
    <col min="14585" max="14585" width="5.28515625" style="47" customWidth="1"/>
    <col min="14586" max="14586" width="3.7109375" style="47" customWidth="1"/>
    <col min="14587" max="14587" width="13.5703125" style="47" customWidth="1"/>
    <col min="14588" max="14588" width="7.42578125" style="47" bestFit="1" customWidth="1"/>
    <col min="14589" max="14589" width="10.28515625" style="47" bestFit="1" customWidth="1"/>
    <col min="14590" max="14590" width="8.28515625" style="47" customWidth="1"/>
    <col min="14591" max="14591" width="9.42578125" style="47" bestFit="1" customWidth="1"/>
    <col min="14592" max="14838" width="9.140625" style="47"/>
    <col min="14839" max="14839" width="57.140625" style="47" customWidth="1"/>
    <col min="14840" max="14840" width="4.7109375" style="47" customWidth="1"/>
    <col min="14841" max="14841" width="5.28515625" style="47" customWidth="1"/>
    <col min="14842" max="14842" width="3.7109375" style="47" customWidth="1"/>
    <col min="14843" max="14843" width="13.5703125" style="47" customWidth="1"/>
    <col min="14844" max="14844" width="7.42578125" style="47" bestFit="1" customWidth="1"/>
    <col min="14845" max="14845" width="10.28515625" style="47" bestFit="1" customWidth="1"/>
    <col min="14846" max="14846" width="8.28515625" style="47" customWidth="1"/>
    <col min="14847" max="14847" width="9.42578125" style="47" bestFit="1" customWidth="1"/>
    <col min="14848" max="15094" width="9.140625" style="47"/>
    <col min="15095" max="15095" width="57.140625" style="47" customWidth="1"/>
    <col min="15096" max="15096" width="4.7109375" style="47" customWidth="1"/>
    <col min="15097" max="15097" width="5.28515625" style="47" customWidth="1"/>
    <col min="15098" max="15098" width="3.7109375" style="47" customWidth="1"/>
    <col min="15099" max="15099" width="13.5703125" style="47" customWidth="1"/>
    <col min="15100" max="15100" width="7.42578125" style="47" bestFit="1" customWidth="1"/>
    <col min="15101" max="15101" width="10.28515625" style="47" bestFit="1" customWidth="1"/>
    <col min="15102" max="15102" width="8.28515625" style="47" customWidth="1"/>
    <col min="15103" max="15103" width="9.42578125" style="47" bestFit="1" customWidth="1"/>
    <col min="15104" max="15350" width="9.140625" style="47"/>
    <col min="15351" max="15351" width="57.140625" style="47" customWidth="1"/>
    <col min="15352" max="15352" width="4.7109375" style="47" customWidth="1"/>
    <col min="15353" max="15353" width="5.28515625" style="47" customWidth="1"/>
    <col min="15354" max="15354" width="3.7109375" style="47" customWidth="1"/>
    <col min="15355" max="15355" width="13.5703125" style="47" customWidth="1"/>
    <col min="15356" max="15356" width="7.42578125" style="47" bestFit="1" customWidth="1"/>
    <col min="15357" max="15357" width="10.28515625" style="47" bestFit="1" customWidth="1"/>
    <col min="15358" max="15358" width="8.28515625" style="47" customWidth="1"/>
    <col min="15359" max="15359" width="9.42578125" style="47" bestFit="1" customWidth="1"/>
    <col min="15360" max="15606" width="9.140625" style="47"/>
    <col min="15607" max="15607" width="57.140625" style="47" customWidth="1"/>
    <col min="15608" max="15608" width="4.7109375" style="47" customWidth="1"/>
    <col min="15609" max="15609" width="5.28515625" style="47" customWidth="1"/>
    <col min="15610" max="15610" width="3.7109375" style="47" customWidth="1"/>
    <col min="15611" max="15611" width="13.5703125" style="47" customWidth="1"/>
    <col min="15612" max="15612" width="7.42578125" style="47" bestFit="1" customWidth="1"/>
    <col min="15613" max="15613" width="10.28515625" style="47" bestFit="1" customWidth="1"/>
    <col min="15614" max="15614" width="8.28515625" style="47" customWidth="1"/>
    <col min="15615" max="15615" width="9.42578125" style="47" bestFit="1" customWidth="1"/>
    <col min="15616" max="15862" width="9.140625" style="47"/>
    <col min="15863" max="15863" width="57.140625" style="47" customWidth="1"/>
    <col min="15864" max="15864" width="4.7109375" style="47" customWidth="1"/>
    <col min="15865" max="15865" width="5.28515625" style="47" customWidth="1"/>
    <col min="15866" max="15866" width="3.7109375" style="47" customWidth="1"/>
    <col min="15867" max="15867" width="13.5703125" style="47" customWidth="1"/>
    <col min="15868" max="15868" width="7.42578125" style="47" bestFit="1" customWidth="1"/>
    <col min="15869" max="15869" width="10.28515625" style="47" bestFit="1" customWidth="1"/>
    <col min="15870" max="15870" width="8.28515625" style="47" customWidth="1"/>
    <col min="15871" max="15871" width="9.42578125" style="47" bestFit="1" customWidth="1"/>
    <col min="15872" max="16118" width="9.140625" style="47"/>
    <col min="16119" max="16119" width="57.140625" style="47" customWidth="1"/>
    <col min="16120" max="16120" width="4.7109375" style="47" customWidth="1"/>
    <col min="16121" max="16121" width="5.28515625" style="47" customWidth="1"/>
    <col min="16122" max="16122" width="3.7109375" style="47" customWidth="1"/>
    <col min="16123" max="16123" width="13.5703125" style="47" customWidth="1"/>
    <col min="16124" max="16124" width="7.42578125" style="47" bestFit="1" customWidth="1"/>
    <col min="16125" max="16125" width="10.28515625" style="47" bestFit="1" customWidth="1"/>
    <col min="16126" max="16126" width="8.28515625" style="47" customWidth="1"/>
    <col min="16127" max="16127" width="9.42578125" style="47" bestFit="1" customWidth="1"/>
    <col min="16128" max="16384" width="9.140625" style="47"/>
  </cols>
  <sheetData>
    <row r="1" spans="1:15" ht="12.75" customHeight="1" x14ac:dyDescent="0.2">
      <c r="A1" s="302" t="s">
        <v>468</v>
      </c>
      <c r="B1" s="302"/>
      <c r="C1" s="302"/>
      <c r="D1" s="302"/>
      <c r="E1" s="302"/>
      <c r="F1" s="302"/>
    </row>
    <row r="2" spans="1:15" ht="12.75" customHeight="1" x14ac:dyDescent="0.2">
      <c r="A2" s="302" t="s">
        <v>774</v>
      </c>
      <c r="B2" s="302"/>
      <c r="C2" s="302"/>
      <c r="D2" s="302"/>
      <c r="E2" s="302"/>
      <c r="F2" s="302"/>
    </row>
    <row r="3" spans="1:15" ht="12.75" customHeight="1" x14ac:dyDescent="0.2">
      <c r="A3" s="302" t="s">
        <v>449</v>
      </c>
      <c r="B3" s="302"/>
      <c r="C3" s="302"/>
      <c r="D3" s="302"/>
      <c r="E3" s="302"/>
      <c r="F3" s="302"/>
    </row>
    <row r="4" spans="1:15" ht="12.75" customHeight="1" x14ac:dyDescent="0.2">
      <c r="A4" s="302" t="s">
        <v>450</v>
      </c>
      <c r="B4" s="302"/>
      <c r="C4" s="302"/>
      <c r="D4" s="302"/>
      <c r="E4" s="302"/>
      <c r="F4" s="302"/>
    </row>
    <row r="5" spans="1:15" ht="12.75" customHeight="1" x14ac:dyDescent="0.2">
      <c r="A5" s="302" t="s">
        <v>779</v>
      </c>
      <c r="B5" s="302"/>
      <c r="C5" s="302"/>
      <c r="D5" s="302"/>
      <c r="E5" s="302"/>
      <c r="F5" s="302"/>
    </row>
    <row r="6" spans="1:15" ht="12.75" customHeight="1" x14ac:dyDescent="0.2">
      <c r="A6" s="302" t="s">
        <v>642</v>
      </c>
      <c r="B6" s="302"/>
      <c r="C6" s="302"/>
      <c r="D6" s="302"/>
      <c r="E6" s="302"/>
      <c r="F6" s="302"/>
    </row>
    <row r="7" spans="1:15" ht="12.75" customHeight="1" x14ac:dyDescent="0.2">
      <c r="A7" s="302" t="s">
        <v>450</v>
      </c>
      <c r="B7" s="302"/>
      <c r="C7" s="302"/>
      <c r="D7" s="302"/>
      <c r="E7" s="302"/>
      <c r="F7" s="302"/>
    </row>
    <row r="8" spans="1:15" ht="12.75" customHeight="1" x14ac:dyDescent="0.2">
      <c r="A8" s="302" t="s">
        <v>683</v>
      </c>
      <c r="B8" s="302"/>
      <c r="C8" s="302"/>
      <c r="D8" s="302"/>
      <c r="E8" s="302"/>
      <c r="F8" s="302"/>
    </row>
    <row r="9" spans="1:15" s="129" customFormat="1" ht="28.5" customHeight="1" x14ac:dyDescent="0.2">
      <c r="A9" s="303" t="s">
        <v>679</v>
      </c>
      <c r="B9" s="303"/>
      <c r="C9" s="303"/>
      <c r="D9" s="303"/>
      <c r="E9" s="303"/>
      <c r="G9" s="128"/>
      <c r="L9" s="295"/>
    </row>
    <row r="10" spans="1:15" x14ac:dyDescent="0.2">
      <c r="A10" s="54"/>
      <c r="F10" s="49" t="s">
        <v>87</v>
      </c>
    </row>
    <row r="11" spans="1:15" ht="22.5" x14ac:dyDescent="0.2">
      <c r="A11" s="72" t="s">
        <v>88</v>
      </c>
      <c r="B11" s="60" t="s">
        <v>90</v>
      </c>
      <c r="C11" s="59" t="s">
        <v>91</v>
      </c>
      <c r="D11" s="59" t="s">
        <v>92</v>
      </c>
      <c r="E11" s="60" t="s">
        <v>93</v>
      </c>
      <c r="F11" s="205" t="s">
        <v>662</v>
      </c>
      <c r="G11" s="61" t="s">
        <v>698</v>
      </c>
      <c r="H11" s="205" t="s">
        <v>662</v>
      </c>
      <c r="I11" s="61" t="s">
        <v>698</v>
      </c>
      <c r="J11" s="205" t="s">
        <v>662</v>
      </c>
      <c r="K11" s="61" t="s">
        <v>698</v>
      </c>
      <c r="L11" s="296" t="s">
        <v>699</v>
      </c>
    </row>
    <row r="12" spans="1:15" ht="14.25" customHeight="1" x14ac:dyDescent="0.2">
      <c r="A12" s="56" t="s">
        <v>94</v>
      </c>
      <c r="B12" s="120"/>
      <c r="C12" s="82"/>
      <c r="D12" s="82"/>
      <c r="E12" s="120"/>
      <c r="F12" s="130">
        <f t="shared" ref="F12:K12" si="0">F13+F151+F166+F208+F341+F376+F545+F612+F620+F798+F818+F828</f>
        <v>640460.30000000005</v>
      </c>
      <c r="G12" s="130">
        <f t="shared" si="0"/>
        <v>17013.767619999999</v>
      </c>
      <c r="H12" s="214">
        <f t="shared" si="0"/>
        <v>657474.06761999999</v>
      </c>
      <c r="I12" s="214">
        <f t="shared" si="0"/>
        <v>63139.854830000011</v>
      </c>
      <c r="J12" s="214">
        <f t="shared" si="0"/>
        <v>720613.92244999995</v>
      </c>
      <c r="K12" s="214">
        <f t="shared" si="0"/>
        <v>36827.752110000001</v>
      </c>
      <c r="L12" s="297">
        <f>K12+J12</f>
        <v>757441.67455999996</v>
      </c>
      <c r="N12" s="284"/>
      <c r="O12" s="284"/>
    </row>
    <row r="13" spans="1:15" s="77" customFormat="1" ht="15" customHeight="1" x14ac:dyDescent="0.2">
      <c r="A13" s="85" t="s">
        <v>402</v>
      </c>
      <c r="B13" s="84" t="s">
        <v>99</v>
      </c>
      <c r="C13" s="86" t="s">
        <v>148</v>
      </c>
      <c r="D13" s="86" t="s">
        <v>149</v>
      </c>
      <c r="E13" s="84" t="s">
        <v>150</v>
      </c>
      <c r="F13" s="131">
        <f>F14+F24+F40+F66+F71+F102+F109+F117</f>
        <v>28892.3</v>
      </c>
      <c r="G13" s="131">
        <f t="shared" ref="G13:H13" si="1">G14+G24+G40+G66+G71+G102+G109+G117</f>
        <v>416.9</v>
      </c>
      <c r="H13" s="131">
        <f t="shared" si="1"/>
        <v>29309.199999999997</v>
      </c>
      <c r="I13" s="131">
        <f t="shared" ref="I13:J13" si="2">I14+I24+I40+I66+I71+I102+I109+I117</f>
        <v>472.47899999999998</v>
      </c>
      <c r="J13" s="131">
        <f t="shared" si="2"/>
        <v>29781.678999999996</v>
      </c>
      <c r="K13" s="131">
        <f t="shared" ref="K13" si="3">K14+K24+K40+K66+K71+K102+K109+K117</f>
        <v>2046.7752</v>
      </c>
      <c r="L13" s="291">
        <f t="shared" ref="L13:L79" si="4">K13+J13</f>
        <v>31828.454199999996</v>
      </c>
      <c r="N13" s="287"/>
    </row>
    <row r="14" spans="1:15" s="77" customFormat="1" ht="21" customHeight="1" x14ac:dyDescent="0.2">
      <c r="A14" s="85" t="s">
        <v>403</v>
      </c>
      <c r="B14" s="84" t="s">
        <v>99</v>
      </c>
      <c r="C14" s="86" t="s">
        <v>218</v>
      </c>
      <c r="D14" s="86" t="s">
        <v>149</v>
      </c>
      <c r="E14" s="84" t="s">
        <v>150</v>
      </c>
      <c r="F14" s="131">
        <f>F15</f>
        <v>948.7</v>
      </c>
      <c r="G14" s="131">
        <f t="shared" ref="G14:K17" si="5">G15</f>
        <v>0</v>
      </c>
      <c r="H14" s="131">
        <f t="shared" si="5"/>
        <v>948.7</v>
      </c>
      <c r="I14" s="131">
        <f t="shared" si="5"/>
        <v>0</v>
      </c>
      <c r="J14" s="131">
        <f t="shared" si="5"/>
        <v>948.7</v>
      </c>
      <c r="K14" s="131">
        <f t="shared" si="5"/>
        <v>38.199359999999999</v>
      </c>
      <c r="L14" s="291">
        <f t="shared" si="4"/>
        <v>986.89936</v>
      </c>
    </row>
    <row r="15" spans="1:15" ht="17.25" customHeight="1" x14ac:dyDescent="0.2">
      <c r="A15" s="87" t="s">
        <v>404</v>
      </c>
      <c r="B15" s="89" t="s">
        <v>99</v>
      </c>
      <c r="C15" s="91" t="s">
        <v>218</v>
      </c>
      <c r="D15" s="91" t="s">
        <v>405</v>
      </c>
      <c r="E15" s="89" t="s">
        <v>150</v>
      </c>
      <c r="F15" s="132">
        <f>F16+F21</f>
        <v>948.7</v>
      </c>
      <c r="G15" s="132">
        <f t="shared" ref="G15:L15" si="6">G16+G21</f>
        <v>0</v>
      </c>
      <c r="H15" s="132">
        <f t="shared" si="6"/>
        <v>948.7</v>
      </c>
      <c r="I15" s="132">
        <f t="shared" si="6"/>
        <v>0</v>
      </c>
      <c r="J15" s="132">
        <f t="shared" si="6"/>
        <v>948.7</v>
      </c>
      <c r="K15" s="132">
        <f t="shared" si="6"/>
        <v>38.199359999999999</v>
      </c>
      <c r="L15" s="132">
        <f t="shared" si="6"/>
        <v>986.89936</v>
      </c>
    </row>
    <row r="16" spans="1:15" ht="15.75" customHeight="1" x14ac:dyDescent="0.2">
      <c r="A16" s="97" t="s">
        <v>195</v>
      </c>
      <c r="B16" s="72" t="s">
        <v>99</v>
      </c>
      <c r="C16" s="75" t="s">
        <v>218</v>
      </c>
      <c r="D16" s="75" t="s">
        <v>406</v>
      </c>
      <c r="E16" s="72"/>
      <c r="F16" s="133">
        <f>F17</f>
        <v>948.7</v>
      </c>
      <c r="G16" s="133">
        <f t="shared" si="5"/>
        <v>0</v>
      </c>
      <c r="H16" s="133">
        <f t="shared" si="5"/>
        <v>948.7</v>
      </c>
      <c r="I16" s="133">
        <f t="shared" si="5"/>
        <v>0</v>
      </c>
      <c r="J16" s="133">
        <f t="shared" si="5"/>
        <v>948.7</v>
      </c>
      <c r="K16" s="133">
        <f t="shared" si="5"/>
        <v>0</v>
      </c>
      <c r="L16" s="291">
        <f t="shared" si="4"/>
        <v>948.7</v>
      </c>
    </row>
    <row r="17" spans="1:14" ht="40.5" customHeight="1" x14ac:dyDescent="0.2">
      <c r="A17" s="71" t="s">
        <v>112</v>
      </c>
      <c r="B17" s="72" t="s">
        <v>99</v>
      </c>
      <c r="C17" s="75" t="s">
        <v>218</v>
      </c>
      <c r="D17" s="75" t="s">
        <v>406</v>
      </c>
      <c r="E17" s="72" t="s">
        <v>113</v>
      </c>
      <c r="F17" s="133">
        <f>F18</f>
        <v>948.7</v>
      </c>
      <c r="G17" s="133">
        <f t="shared" si="5"/>
        <v>0</v>
      </c>
      <c r="H17" s="133">
        <f t="shared" si="5"/>
        <v>948.7</v>
      </c>
      <c r="I17" s="133">
        <f t="shared" si="5"/>
        <v>0</v>
      </c>
      <c r="J17" s="133">
        <f t="shared" si="5"/>
        <v>948.7</v>
      </c>
      <c r="K17" s="133">
        <f t="shared" si="5"/>
        <v>0</v>
      </c>
      <c r="L17" s="291">
        <f t="shared" si="4"/>
        <v>948.7</v>
      </c>
    </row>
    <row r="18" spans="1:14" ht="15.75" customHeight="1" x14ac:dyDescent="0.2">
      <c r="A18" s="71" t="s">
        <v>134</v>
      </c>
      <c r="B18" s="72" t="s">
        <v>99</v>
      </c>
      <c r="C18" s="75" t="s">
        <v>218</v>
      </c>
      <c r="D18" s="75" t="s">
        <v>406</v>
      </c>
      <c r="E18" s="72" t="s">
        <v>197</v>
      </c>
      <c r="F18" s="133">
        <f>F19+F20</f>
        <v>948.7</v>
      </c>
      <c r="G18" s="133">
        <f t="shared" ref="G18:H18" si="7">G19+G20</f>
        <v>0</v>
      </c>
      <c r="H18" s="133">
        <f t="shared" si="7"/>
        <v>948.7</v>
      </c>
      <c r="I18" s="133">
        <f t="shared" ref="I18:J18" si="8">I19+I20</f>
        <v>0</v>
      </c>
      <c r="J18" s="133">
        <f t="shared" si="8"/>
        <v>948.7</v>
      </c>
      <c r="K18" s="133">
        <f t="shared" ref="K18" si="9">K19+K20</f>
        <v>0</v>
      </c>
      <c r="L18" s="291">
        <f t="shared" si="4"/>
        <v>948.7</v>
      </c>
    </row>
    <row r="19" spans="1:14" ht="19.5" customHeight="1" x14ac:dyDescent="0.2">
      <c r="A19" s="97" t="s">
        <v>135</v>
      </c>
      <c r="B19" s="72" t="s">
        <v>99</v>
      </c>
      <c r="C19" s="75" t="s">
        <v>218</v>
      </c>
      <c r="D19" s="75" t="s">
        <v>406</v>
      </c>
      <c r="E19" s="72" t="s">
        <v>198</v>
      </c>
      <c r="F19" s="133">
        <f>'Пр 6 вед '!G850</f>
        <v>728.7</v>
      </c>
      <c r="G19" s="133">
        <f>'Пр 6 вед '!H850</f>
        <v>0</v>
      </c>
      <c r="H19" s="133">
        <f>'Пр 6 вед '!I850</f>
        <v>728.7</v>
      </c>
      <c r="I19" s="133">
        <f>'Пр 6 вед '!J850</f>
        <v>0</v>
      </c>
      <c r="J19" s="133">
        <f>'Пр 6 вед '!K850</f>
        <v>728.7</v>
      </c>
      <c r="K19" s="133">
        <f>'Пр 6 вед '!L850</f>
        <v>-12.404999999999999</v>
      </c>
      <c r="L19" s="291">
        <f t="shared" si="4"/>
        <v>716.29500000000007</v>
      </c>
    </row>
    <row r="20" spans="1:14" ht="23.25" customHeight="1" x14ac:dyDescent="0.2">
      <c r="A20" s="97" t="s">
        <v>136</v>
      </c>
      <c r="B20" s="72" t="s">
        <v>99</v>
      </c>
      <c r="C20" s="75" t="s">
        <v>218</v>
      </c>
      <c r="D20" s="75" t="s">
        <v>406</v>
      </c>
      <c r="E20" s="72">
        <v>129</v>
      </c>
      <c r="F20" s="133">
        <f>'Пр 6 вед '!G851</f>
        <v>220</v>
      </c>
      <c r="G20" s="133">
        <f>'Пр 6 вед '!H851</f>
        <v>0</v>
      </c>
      <c r="H20" s="133">
        <f>'Пр 6 вед '!I851</f>
        <v>220</v>
      </c>
      <c r="I20" s="133">
        <f>'Пр 6 вед '!J851</f>
        <v>0</v>
      </c>
      <c r="J20" s="133">
        <f>'Пр 6 вед '!K851</f>
        <v>220</v>
      </c>
      <c r="K20" s="133">
        <f>'Пр 6 вед '!L851</f>
        <v>12.404999999999999</v>
      </c>
      <c r="L20" s="291">
        <f t="shared" si="4"/>
        <v>232.405</v>
      </c>
    </row>
    <row r="21" spans="1:14" x14ac:dyDescent="0.2">
      <c r="A21" s="71" t="s">
        <v>654</v>
      </c>
      <c r="B21" s="205" t="s">
        <v>99</v>
      </c>
      <c r="C21" s="75" t="s">
        <v>218</v>
      </c>
      <c r="D21" s="75" t="s">
        <v>772</v>
      </c>
      <c r="E21" s="205">
        <v>300</v>
      </c>
      <c r="F21" s="133">
        <f>F22</f>
        <v>0</v>
      </c>
      <c r="G21" s="133">
        <f t="shared" ref="G21:L22" si="10">G22</f>
        <v>0</v>
      </c>
      <c r="H21" s="133">
        <f t="shared" si="10"/>
        <v>0</v>
      </c>
      <c r="I21" s="133">
        <f t="shared" si="10"/>
        <v>0</v>
      </c>
      <c r="J21" s="264">
        <f t="shared" si="10"/>
        <v>0</v>
      </c>
      <c r="K21" s="133">
        <f t="shared" si="10"/>
        <v>38.199359999999999</v>
      </c>
      <c r="L21" s="133">
        <f t="shared" si="10"/>
        <v>38.199359999999999</v>
      </c>
      <c r="N21" s="217"/>
    </row>
    <row r="22" spans="1:14" ht="22.5" x14ac:dyDescent="0.2">
      <c r="A22" s="71" t="s">
        <v>655</v>
      </c>
      <c r="B22" s="205" t="s">
        <v>99</v>
      </c>
      <c r="C22" s="75" t="s">
        <v>218</v>
      </c>
      <c r="D22" s="75" t="s">
        <v>772</v>
      </c>
      <c r="E22" s="205">
        <v>320</v>
      </c>
      <c r="F22" s="133">
        <f>F23</f>
        <v>0</v>
      </c>
      <c r="G22" s="133">
        <f t="shared" si="10"/>
        <v>0</v>
      </c>
      <c r="H22" s="133">
        <f t="shared" si="10"/>
        <v>0</v>
      </c>
      <c r="I22" s="133">
        <f t="shared" si="10"/>
        <v>0</v>
      </c>
      <c r="J22" s="264">
        <f t="shared" si="10"/>
        <v>0</v>
      </c>
      <c r="K22" s="133">
        <f t="shared" si="10"/>
        <v>38.199359999999999</v>
      </c>
      <c r="L22" s="133">
        <f t="shared" si="10"/>
        <v>38.199359999999999</v>
      </c>
      <c r="N22" s="217"/>
    </row>
    <row r="23" spans="1:14" ht="22.5" x14ac:dyDescent="0.2">
      <c r="A23" s="66" t="s">
        <v>638</v>
      </c>
      <c r="B23" s="205" t="s">
        <v>99</v>
      </c>
      <c r="C23" s="75" t="s">
        <v>218</v>
      </c>
      <c r="D23" s="75" t="s">
        <v>772</v>
      </c>
      <c r="E23" s="205">
        <v>321</v>
      </c>
      <c r="F23" s="133">
        <f>'Пр 6 вед '!G854</f>
        <v>0</v>
      </c>
      <c r="G23" s="133">
        <f>'Пр 6 вед '!H854</f>
        <v>0</v>
      </c>
      <c r="H23" s="133">
        <f>'Пр 6 вед '!I854</f>
        <v>0</v>
      </c>
      <c r="I23" s="133">
        <f>'Пр 6 вед '!J854</f>
        <v>0</v>
      </c>
      <c r="J23" s="133">
        <f>'Пр 6 вед '!K854</f>
        <v>0</v>
      </c>
      <c r="K23" s="133">
        <f>'Пр 6 вед '!L854</f>
        <v>38.199359999999999</v>
      </c>
      <c r="L23" s="133">
        <f>'Пр 6 вед '!M854</f>
        <v>38.199359999999999</v>
      </c>
      <c r="N23" s="217"/>
    </row>
    <row r="24" spans="1:14" ht="39" customHeight="1" x14ac:dyDescent="0.2">
      <c r="A24" s="85" t="s">
        <v>407</v>
      </c>
      <c r="B24" s="84" t="s">
        <v>99</v>
      </c>
      <c r="C24" s="86" t="s">
        <v>154</v>
      </c>
      <c r="D24" s="86" t="s">
        <v>149</v>
      </c>
      <c r="E24" s="84" t="s">
        <v>150</v>
      </c>
      <c r="F24" s="131">
        <f>F25</f>
        <v>1237</v>
      </c>
      <c r="G24" s="131">
        <f t="shared" ref="G24:K24" si="11">G25</f>
        <v>0</v>
      </c>
      <c r="H24" s="131">
        <f t="shared" si="11"/>
        <v>1237</v>
      </c>
      <c r="I24" s="131">
        <f t="shared" si="11"/>
        <v>0</v>
      </c>
      <c r="J24" s="131">
        <f t="shared" si="11"/>
        <v>1237</v>
      </c>
      <c r="K24" s="131">
        <f t="shared" si="11"/>
        <v>-38.199359999999999</v>
      </c>
      <c r="L24" s="291">
        <f t="shared" si="4"/>
        <v>1198.8006399999999</v>
      </c>
    </row>
    <row r="25" spans="1:14" ht="19.5" customHeight="1" x14ac:dyDescent="0.2">
      <c r="A25" s="87" t="s">
        <v>418</v>
      </c>
      <c r="B25" s="89" t="s">
        <v>99</v>
      </c>
      <c r="C25" s="91" t="s">
        <v>154</v>
      </c>
      <c r="D25" s="91" t="s">
        <v>408</v>
      </c>
      <c r="E25" s="89" t="s">
        <v>150</v>
      </c>
      <c r="F25" s="132">
        <f>F26+F30+F33+F37</f>
        <v>1237</v>
      </c>
      <c r="G25" s="132">
        <f t="shared" ref="G25:H25" si="12">G26+G30+G33+G37</f>
        <v>0</v>
      </c>
      <c r="H25" s="132">
        <f t="shared" si="12"/>
        <v>1237</v>
      </c>
      <c r="I25" s="132">
        <f t="shared" ref="I25:J25" si="13">I26+I30+I33+I37</f>
        <v>0</v>
      </c>
      <c r="J25" s="132">
        <f t="shared" si="13"/>
        <v>1237</v>
      </c>
      <c r="K25" s="132">
        <f t="shared" ref="K25" si="14">K26+K30+K33+K37</f>
        <v>-38.199359999999999</v>
      </c>
      <c r="L25" s="291">
        <f t="shared" si="4"/>
        <v>1198.8006399999999</v>
      </c>
    </row>
    <row r="26" spans="1:14" ht="34.5" customHeight="1" x14ac:dyDescent="0.2">
      <c r="A26" s="71" t="s">
        <v>112</v>
      </c>
      <c r="B26" s="72" t="s">
        <v>99</v>
      </c>
      <c r="C26" s="75" t="s">
        <v>154</v>
      </c>
      <c r="D26" s="75" t="s">
        <v>409</v>
      </c>
      <c r="E26" s="72" t="s">
        <v>113</v>
      </c>
      <c r="F26" s="133">
        <f>F27</f>
        <v>737</v>
      </c>
      <c r="G26" s="133">
        <f t="shared" ref="G26:K26" si="15">G27</f>
        <v>0</v>
      </c>
      <c r="H26" s="133">
        <f t="shared" si="15"/>
        <v>737</v>
      </c>
      <c r="I26" s="133">
        <f t="shared" si="15"/>
        <v>0</v>
      </c>
      <c r="J26" s="133">
        <f t="shared" si="15"/>
        <v>737</v>
      </c>
      <c r="K26" s="133">
        <f t="shared" si="15"/>
        <v>0</v>
      </c>
      <c r="L26" s="291">
        <f t="shared" si="4"/>
        <v>737</v>
      </c>
    </row>
    <row r="27" spans="1:14" ht="15" customHeight="1" x14ac:dyDescent="0.2">
      <c r="A27" s="71" t="s">
        <v>134</v>
      </c>
      <c r="B27" s="72" t="s">
        <v>99</v>
      </c>
      <c r="C27" s="75" t="s">
        <v>154</v>
      </c>
      <c r="D27" s="75" t="s">
        <v>409</v>
      </c>
      <c r="E27" s="72" t="s">
        <v>197</v>
      </c>
      <c r="F27" s="133">
        <f>F28+F29</f>
        <v>737</v>
      </c>
      <c r="G27" s="133">
        <f t="shared" ref="G27:H27" si="16">G28+G29</f>
        <v>0</v>
      </c>
      <c r="H27" s="133">
        <f t="shared" si="16"/>
        <v>737</v>
      </c>
      <c r="I27" s="133">
        <f t="shared" ref="I27:J27" si="17">I28+I29</f>
        <v>0</v>
      </c>
      <c r="J27" s="133">
        <f t="shared" si="17"/>
        <v>737</v>
      </c>
      <c r="K27" s="133">
        <f t="shared" ref="K27" si="18">K28+K29</f>
        <v>0</v>
      </c>
      <c r="L27" s="291">
        <f t="shared" si="4"/>
        <v>737</v>
      </c>
    </row>
    <row r="28" spans="1:14" ht="15.75" customHeight="1" x14ac:dyDescent="0.2">
      <c r="A28" s="97" t="s">
        <v>135</v>
      </c>
      <c r="B28" s="72" t="s">
        <v>99</v>
      </c>
      <c r="C28" s="75" t="s">
        <v>154</v>
      </c>
      <c r="D28" s="75" t="s">
        <v>409</v>
      </c>
      <c r="E28" s="72" t="s">
        <v>198</v>
      </c>
      <c r="F28" s="133">
        <f>'Пр 6 вед '!G859</f>
        <v>566</v>
      </c>
      <c r="G28" s="133">
        <f>'Пр 6 вед '!H859</f>
        <v>0</v>
      </c>
      <c r="H28" s="133">
        <f>'Пр 6 вед '!I859</f>
        <v>566</v>
      </c>
      <c r="I28" s="133">
        <f>'Пр 6 вед '!J859</f>
        <v>0</v>
      </c>
      <c r="J28" s="133">
        <f>'Пр 6 вед '!K859</f>
        <v>566</v>
      </c>
      <c r="K28" s="133">
        <f>'Пр 6 вед '!L859</f>
        <v>-18.710999999999999</v>
      </c>
      <c r="L28" s="291">
        <f t="shared" si="4"/>
        <v>547.28899999999999</v>
      </c>
    </row>
    <row r="29" spans="1:14" ht="21.75" customHeight="1" x14ac:dyDescent="0.2">
      <c r="A29" s="97" t="s">
        <v>136</v>
      </c>
      <c r="B29" s="72" t="s">
        <v>99</v>
      </c>
      <c r="C29" s="75" t="s">
        <v>154</v>
      </c>
      <c r="D29" s="75" t="s">
        <v>409</v>
      </c>
      <c r="E29" s="72">
        <v>129</v>
      </c>
      <c r="F29" s="133">
        <f>'Пр 6 вед '!G860</f>
        <v>171</v>
      </c>
      <c r="G29" s="133">
        <f>'Пр 6 вед '!H860</f>
        <v>0</v>
      </c>
      <c r="H29" s="133">
        <f>'Пр 6 вед '!I860</f>
        <v>171</v>
      </c>
      <c r="I29" s="133">
        <f>'Пр 6 вед '!J860</f>
        <v>0</v>
      </c>
      <c r="J29" s="133">
        <f>'Пр 6 вед '!K860</f>
        <v>171</v>
      </c>
      <c r="K29" s="133">
        <f>'Пр 6 вед '!L860</f>
        <v>18.710999999999999</v>
      </c>
      <c r="L29" s="291">
        <f t="shared" si="4"/>
        <v>189.71100000000001</v>
      </c>
    </row>
    <row r="30" spans="1:14" ht="48" customHeight="1" x14ac:dyDescent="0.2">
      <c r="A30" s="71" t="s">
        <v>112</v>
      </c>
      <c r="B30" s="72" t="s">
        <v>99</v>
      </c>
      <c r="C30" s="75" t="s">
        <v>154</v>
      </c>
      <c r="D30" s="75" t="s">
        <v>410</v>
      </c>
      <c r="E30" s="72">
        <v>100</v>
      </c>
      <c r="F30" s="133">
        <f>F31</f>
        <v>3.6</v>
      </c>
      <c r="G30" s="133">
        <f t="shared" ref="G30:K31" si="19">G31</f>
        <v>0</v>
      </c>
      <c r="H30" s="133">
        <f t="shared" si="19"/>
        <v>3.6</v>
      </c>
      <c r="I30" s="133">
        <f t="shared" si="19"/>
        <v>0</v>
      </c>
      <c r="J30" s="133">
        <f t="shared" si="19"/>
        <v>3.6</v>
      </c>
      <c r="K30" s="133">
        <f t="shared" si="19"/>
        <v>0</v>
      </c>
      <c r="L30" s="291">
        <f t="shared" si="4"/>
        <v>3.6</v>
      </c>
    </row>
    <row r="31" spans="1:14" s="54" customFormat="1" ht="12.75" customHeight="1" x14ac:dyDescent="0.2">
      <c r="A31" s="71" t="s">
        <v>134</v>
      </c>
      <c r="B31" s="72" t="s">
        <v>99</v>
      </c>
      <c r="C31" s="75" t="s">
        <v>154</v>
      </c>
      <c r="D31" s="75" t="s">
        <v>410</v>
      </c>
      <c r="E31" s="72">
        <v>120</v>
      </c>
      <c r="F31" s="133">
        <f>F32</f>
        <v>3.6</v>
      </c>
      <c r="G31" s="133">
        <f t="shared" si="19"/>
        <v>0</v>
      </c>
      <c r="H31" s="133">
        <f t="shared" si="19"/>
        <v>3.6</v>
      </c>
      <c r="I31" s="133">
        <f t="shared" si="19"/>
        <v>0</v>
      </c>
      <c r="J31" s="133">
        <f t="shared" si="19"/>
        <v>3.6</v>
      </c>
      <c r="K31" s="133">
        <f t="shared" si="19"/>
        <v>0</v>
      </c>
      <c r="L31" s="291">
        <f t="shared" si="4"/>
        <v>3.6</v>
      </c>
    </row>
    <row r="32" spans="1:14" ht="25.5" customHeight="1" x14ac:dyDescent="0.2">
      <c r="A32" s="61" t="s">
        <v>249</v>
      </c>
      <c r="B32" s="72" t="s">
        <v>99</v>
      </c>
      <c r="C32" s="75" t="s">
        <v>154</v>
      </c>
      <c r="D32" s="75" t="s">
        <v>410</v>
      </c>
      <c r="E32" s="72" t="s">
        <v>251</v>
      </c>
      <c r="F32" s="133">
        <f>'Пр 6 вед '!G863</f>
        <v>3.6</v>
      </c>
      <c r="G32" s="133">
        <f>'Пр 6 вед '!H863</f>
        <v>0</v>
      </c>
      <c r="H32" s="133">
        <f>'Пр 6 вед '!I863</f>
        <v>3.6</v>
      </c>
      <c r="I32" s="133">
        <f>'Пр 6 вед '!J863</f>
        <v>0</v>
      </c>
      <c r="J32" s="133">
        <f>'Пр 6 вед '!K863</f>
        <v>3.6</v>
      </c>
      <c r="K32" s="133">
        <f>'Пр 6 вед '!L863</f>
        <v>0</v>
      </c>
      <c r="L32" s="291">
        <f t="shared" si="4"/>
        <v>3.6</v>
      </c>
    </row>
    <row r="33" spans="1:12" ht="20.25" customHeight="1" x14ac:dyDescent="0.2">
      <c r="A33" s="71" t="s">
        <v>451</v>
      </c>
      <c r="B33" s="72" t="s">
        <v>99</v>
      </c>
      <c r="C33" s="75" t="s">
        <v>154</v>
      </c>
      <c r="D33" s="75" t="s">
        <v>410</v>
      </c>
      <c r="E33" s="72">
        <v>200</v>
      </c>
      <c r="F33" s="133">
        <f>F34</f>
        <v>494.4</v>
      </c>
      <c r="G33" s="133">
        <f t="shared" ref="G33:K33" si="20">G34</f>
        <v>0</v>
      </c>
      <c r="H33" s="133">
        <f t="shared" si="20"/>
        <v>494.4</v>
      </c>
      <c r="I33" s="133">
        <f t="shared" si="20"/>
        <v>0</v>
      </c>
      <c r="J33" s="133">
        <f t="shared" si="20"/>
        <v>494.4</v>
      </c>
      <c r="K33" s="133">
        <f t="shared" si="20"/>
        <v>-38.199359999999999</v>
      </c>
      <c r="L33" s="291">
        <f t="shared" si="4"/>
        <v>456.20063999999996</v>
      </c>
    </row>
    <row r="34" spans="1:12" s="77" customFormat="1" ht="24" customHeight="1" x14ac:dyDescent="0.2">
      <c r="A34" s="71" t="s">
        <v>122</v>
      </c>
      <c r="B34" s="72" t="s">
        <v>99</v>
      </c>
      <c r="C34" s="75" t="s">
        <v>154</v>
      </c>
      <c r="D34" s="75" t="s">
        <v>410</v>
      </c>
      <c r="E34" s="72">
        <v>240</v>
      </c>
      <c r="F34" s="133">
        <f>F36+F35</f>
        <v>494.4</v>
      </c>
      <c r="G34" s="133">
        <f t="shared" ref="G34:H34" si="21">G36+G35</f>
        <v>0</v>
      </c>
      <c r="H34" s="133">
        <f t="shared" si="21"/>
        <v>494.4</v>
      </c>
      <c r="I34" s="133">
        <f t="shared" ref="I34:J34" si="22">I36+I35</f>
        <v>0</v>
      </c>
      <c r="J34" s="133">
        <f t="shared" si="22"/>
        <v>494.4</v>
      </c>
      <c r="K34" s="133">
        <f t="shared" ref="K34" si="23">K36+K35</f>
        <v>-38.199359999999999</v>
      </c>
      <c r="L34" s="291">
        <f t="shared" si="4"/>
        <v>456.20063999999996</v>
      </c>
    </row>
    <row r="35" spans="1:12" s="77" customFormat="1" ht="15" customHeight="1" x14ac:dyDescent="0.2">
      <c r="A35" s="98" t="s">
        <v>137</v>
      </c>
      <c r="B35" s="72" t="s">
        <v>99</v>
      </c>
      <c r="C35" s="75" t="s">
        <v>154</v>
      </c>
      <c r="D35" s="75" t="s">
        <v>410</v>
      </c>
      <c r="E35" s="72">
        <v>242</v>
      </c>
      <c r="F35" s="133">
        <f>'Пр 6 вед '!G866</f>
        <v>0</v>
      </c>
      <c r="G35" s="133">
        <f>'Пр 6 вед '!H866</f>
        <v>0</v>
      </c>
      <c r="H35" s="133">
        <f>'Пр 6 вед '!I866</f>
        <v>0</v>
      </c>
      <c r="I35" s="133">
        <f>'Пр 6 вед '!J866</f>
        <v>0</v>
      </c>
      <c r="J35" s="133">
        <f>'Пр 6 вед '!K866</f>
        <v>0</v>
      </c>
      <c r="K35" s="133">
        <f>'Пр 6 вед '!L866</f>
        <v>0</v>
      </c>
      <c r="L35" s="291">
        <f t="shared" si="4"/>
        <v>0</v>
      </c>
    </row>
    <row r="36" spans="1:12" s="77" customFormat="1" ht="14.25" customHeight="1" x14ac:dyDescent="0.2">
      <c r="A36" s="98" t="s">
        <v>474</v>
      </c>
      <c r="B36" s="72" t="s">
        <v>99</v>
      </c>
      <c r="C36" s="75" t="s">
        <v>154</v>
      </c>
      <c r="D36" s="75" t="s">
        <v>410</v>
      </c>
      <c r="E36" s="72" t="s">
        <v>125</v>
      </c>
      <c r="F36" s="133">
        <f>'Пр 6 вед '!G867</f>
        <v>494.4</v>
      </c>
      <c r="G36" s="133">
        <f>'Пр 6 вед '!H867</f>
        <v>0</v>
      </c>
      <c r="H36" s="133">
        <f>'Пр 6 вед '!I867</f>
        <v>494.4</v>
      </c>
      <c r="I36" s="133">
        <f>'Пр 6 вед '!J867</f>
        <v>0</v>
      </c>
      <c r="J36" s="133">
        <f>'Пр 6 вед '!K867</f>
        <v>494.4</v>
      </c>
      <c r="K36" s="133">
        <f>'Пр 6 вед '!L867</f>
        <v>-38.199359999999999</v>
      </c>
      <c r="L36" s="291">
        <f t="shared" si="4"/>
        <v>456.20063999999996</v>
      </c>
    </row>
    <row r="37" spans="1:12" s="77" customFormat="1" ht="15" customHeight="1" x14ac:dyDescent="0.2">
      <c r="A37" s="98" t="s">
        <v>138</v>
      </c>
      <c r="B37" s="72" t="s">
        <v>99</v>
      </c>
      <c r="C37" s="75" t="s">
        <v>154</v>
      </c>
      <c r="D37" s="75" t="s">
        <v>410</v>
      </c>
      <c r="E37" s="72" t="s">
        <v>200</v>
      </c>
      <c r="F37" s="133">
        <f>F38</f>
        <v>2</v>
      </c>
      <c r="G37" s="133">
        <f t="shared" ref="G37:K38" si="24">G38</f>
        <v>0</v>
      </c>
      <c r="H37" s="133">
        <f t="shared" si="24"/>
        <v>2</v>
      </c>
      <c r="I37" s="133">
        <f t="shared" si="24"/>
        <v>0</v>
      </c>
      <c r="J37" s="133">
        <f t="shared" si="24"/>
        <v>2</v>
      </c>
      <c r="K37" s="133">
        <f t="shared" si="24"/>
        <v>0</v>
      </c>
      <c r="L37" s="291">
        <f t="shared" si="4"/>
        <v>2</v>
      </c>
    </row>
    <row r="38" spans="1:12" s="77" customFormat="1" ht="12" customHeight="1" x14ac:dyDescent="0.2">
      <c r="A38" s="98" t="s">
        <v>139</v>
      </c>
      <c r="B38" s="72" t="s">
        <v>99</v>
      </c>
      <c r="C38" s="75" t="s">
        <v>154</v>
      </c>
      <c r="D38" s="75" t="s">
        <v>410</v>
      </c>
      <c r="E38" s="72" t="s">
        <v>140</v>
      </c>
      <c r="F38" s="133">
        <f>F39</f>
        <v>2</v>
      </c>
      <c r="G38" s="133">
        <f t="shared" si="24"/>
        <v>0</v>
      </c>
      <c r="H38" s="133">
        <f t="shared" si="24"/>
        <v>2</v>
      </c>
      <c r="I38" s="133">
        <f t="shared" si="24"/>
        <v>0</v>
      </c>
      <c r="J38" s="133">
        <f t="shared" si="24"/>
        <v>2</v>
      </c>
      <c r="K38" s="133">
        <f t="shared" si="24"/>
        <v>0</v>
      </c>
      <c r="L38" s="291">
        <f t="shared" si="4"/>
        <v>2</v>
      </c>
    </row>
    <row r="39" spans="1:12" s="77" customFormat="1" ht="20.25" customHeight="1" x14ac:dyDescent="0.2">
      <c r="A39" s="62" t="s">
        <v>201</v>
      </c>
      <c r="B39" s="72" t="s">
        <v>99</v>
      </c>
      <c r="C39" s="75" t="s">
        <v>154</v>
      </c>
      <c r="D39" s="75" t="s">
        <v>410</v>
      </c>
      <c r="E39" s="72">
        <v>852</v>
      </c>
      <c r="F39" s="133">
        <f>'Пр 6 вед '!G870</f>
        <v>2</v>
      </c>
      <c r="G39" s="133">
        <f>'Пр 6 вед '!H870</f>
        <v>0</v>
      </c>
      <c r="H39" s="133">
        <f>'Пр 6 вед '!I870</f>
        <v>2</v>
      </c>
      <c r="I39" s="133">
        <f>'Пр 6 вед '!J870</f>
        <v>0</v>
      </c>
      <c r="J39" s="133">
        <f>'Пр 6 вед '!K870</f>
        <v>2</v>
      </c>
      <c r="K39" s="133">
        <f>'Пр 6 вед '!L870</f>
        <v>0</v>
      </c>
      <c r="L39" s="291">
        <f t="shared" si="4"/>
        <v>2</v>
      </c>
    </row>
    <row r="40" spans="1:12" s="77" customFormat="1" ht="32.25" customHeight="1" x14ac:dyDescent="0.2">
      <c r="A40" s="85" t="s">
        <v>313</v>
      </c>
      <c r="B40" s="84" t="s">
        <v>99</v>
      </c>
      <c r="C40" s="86" t="s">
        <v>129</v>
      </c>
      <c r="D40" s="86"/>
      <c r="E40" s="84"/>
      <c r="F40" s="131">
        <f>F46+F41</f>
        <v>17667.199999999997</v>
      </c>
      <c r="G40" s="131">
        <f t="shared" ref="G40:H40" si="25">G46+G41</f>
        <v>242.53137000000001</v>
      </c>
      <c r="H40" s="131">
        <f t="shared" si="25"/>
        <v>17909.731369999998</v>
      </c>
      <c r="I40" s="131">
        <f t="shared" ref="I40:J40" si="26">I46+I41</f>
        <v>0</v>
      </c>
      <c r="J40" s="131">
        <f t="shared" si="26"/>
        <v>17909.731369999998</v>
      </c>
      <c r="K40" s="131">
        <f t="shared" ref="K40" si="27">K46+K41</f>
        <v>819.11220000000003</v>
      </c>
      <c r="L40" s="291">
        <f t="shared" si="4"/>
        <v>18728.843569999997</v>
      </c>
    </row>
    <row r="41" spans="1:12" s="77" customFormat="1" ht="10.5" customHeight="1" x14ac:dyDescent="0.2">
      <c r="A41" s="97" t="s">
        <v>314</v>
      </c>
      <c r="B41" s="72" t="s">
        <v>99</v>
      </c>
      <c r="C41" s="75" t="s">
        <v>129</v>
      </c>
      <c r="D41" s="75" t="s">
        <v>315</v>
      </c>
      <c r="E41" s="72" t="s">
        <v>150</v>
      </c>
      <c r="F41" s="133">
        <f>F42</f>
        <v>932.1</v>
      </c>
      <c r="G41" s="133">
        <f t="shared" ref="G41:K41" si="28">G42</f>
        <v>0</v>
      </c>
      <c r="H41" s="133">
        <f t="shared" si="28"/>
        <v>932.1</v>
      </c>
      <c r="I41" s="133">
        <f t="shared" si="28"/>
        <v>0</v>
      </c>
      <c r="J41" s="133">
        <f t="shared" si="28"/>
        <v>932.1</v>
      </c>
      <c r="K41" s="133">
        <f t="shared" si="28"/>
        <v>70.599999999999994</v>
      </c>
      <c r="L41" s="291">
        <f t="shared" si="4"/>
        <v>1002.7</v>
      </c>
    </row>
    <row r="42" spans="1:12" s="77" customFormat="1" ht="40.5" customHeight="1" x14ac:dyDescent="0.2">
      <c r="A42" s="71" t="s">
        <v>112</v>
      </c>
      <c r="B42" s="72" t="s">
        <v>99</v>
      </c>
      <c r="C42" s="75" t="s">
        <v>129</v>
      </c>
      <c r="D42" s="75" t="s">
        <v>316</v>
      </c>
      <c r="E42" s="72" t="s">
        <v>113</v>
      </c>
      <c r="F42" s="133">
        <f>SUM(F43)</f>
        <v>932.1</v>
      </c>
      <c r="G42" s="133">
        <f t="shared" ref="G42:K42" si="29">SUM(G43)</f>
        <v>0</v>
      </c>
      <c r="H42" s="133">
        <f t="shared" si="29"/>
        <v>932.1</v>
      </c>
      <c r="I42" s="133">
        <f t="shared" si="29"/>
        <v>0</v>
      </c>
      <c r="J42" s="133">
        <f t="shared" si="29"/>
        <v>932.1</v>
      </c>
      <c r="K42" s="133">
        <f t="shared" si="29"/>
        <v>70.599999999999994</v>
      </c>
      <c r="L42" s="291">
        <f t="shared" si="4"/>
        <v>1002.7</v>
      </c>
    </row>
    <row r="43" spans="1:12" s="77" customFormat="1" ht="16.5" customHeight="1" x14ac:dyDescent="0.2">
      <c r="A43" s="71" t="s">
        <v>134</v>
      </c>
      <c r="B43" s="72" t="s">
        <v>99</v>
      </c>
      <c r="C43" s="75" t="s">
        <v>129</v>
      </c>
      <c r="D43" s="75" t="s">
        <v>316</v>
      </c>
      <c r="E43" s="72" t="s">
        <v>197</v>
      </c>
      <c r="F43" s="133">
        <f>SUM(F44:F45)</f>
        <v>932.1</v>
      </c>
      <c r="G43" s="133">
        <f t="shared" ref="G43:H43" si="30">SUM(G44:G45)</f>
        <v>0</v>
      </c>
      <c r="H43" s="133">
        <f t="shared" si="30"/>
        <v>932.1</v>
      </c>
      <c r="I43" s="133">
        <f t="shared" ref="I43:J43" si="31">SUM(I44:I45)</f>
        <v>0</v>
      </c>
      <c r="J43" s="133">
        <f t="shared" si="31"/>
        <v>932.1</v>
      </c>
      <c r="K43" s="133">
        <f t="shared" ref="K43" si="32">SUM(K44:K45)</f>
        <v>70.599999999999994</v>
      </c>
      <c r="L43" s="291">
        <f t="shared" si="4"/>
        <v>1002.7</v>
      </c>
    </row>
    <row r="44" spans="1:12" s="77" customFormat="1" ht="15" customHeight="1" x14ac:dyDescent="0.2">
      <c r="A44" s="97" t="s">
        <v>135</v>
      </c>
      <c r="B44" s="72" t="s">
        <v>99</v>
      </c>
      <c r="C44" s="75" t="s">
        <v>129</v>
      </c>
      <c r="D44" s="75" t="s">
        <v>316</v>
      </c>
      <c r="E44" s="72" t="s">
        <v>198</v>
      </c>
      <c r="F44" s="133">
        <f>'Пр 6 вед '!G506</f>
        <v>716.1</v>
      </c>
      <c r="G44" s="133">
        <f>'Пр 6 вед '!H506</f>
        <v>0</v>
      </c>
      <c r="H44" s="133">
        <f>'Пр 6 вед '!I506</f>
        <v>716.1</v>
      </c>
      <c r="I44" s="133">
        <f>'Пр 6 вед '!J506</f>
        <v>0</v>
      </c>
      <c r="J44" s="133">
        <f>'Пр 6 вед '!K506</f>
        <v>716.1</v>
      </c>
      <c r="K44" s="133">
        <f>'Пр 6 вед '!L506</f>
        <v>54</v>
      </c>
      <c r="L44" s="291">
        <f t="shared" si="4"/>
        <v>770.1</v>
      </c>
    </row>
    <row r="45" spans="1:12" s="77" customFormat="1" ht="25.5" customHeight="1" x14ac:dyDescent="0.2">
      <c r="A45" s="97" t="s">
        <v>136</v>
      </c>
      <c r="B45" s="72" t="s">
        <v>99</v>
      </c>
      <c r="C45" s="75" t="s">
        <v>129</v>
      </c>
      <c r="D45" s="75" t="s">
        <v>316</v>
      </c>
      <c r="E45" s="72">
        <v>129</v>
      </c>
      <c r="F45" s="133">
        <f>'Пр 6 вед '!G507</f>
        <v>216</v>
      </c>
      <c r="G45" s="133">
        <f>'Пр 6 вед '!H507</f>
        <v>0</v>
      </c>
      <c r="H45" s="133">
        <f>'Пр 6 вед '!I507</f>
        <v>216</v>
      </c>
      <c r="I45" s="133">
        <f>'Пр 6 вед '!J507</f>
        <v>0</v>
      </c>
      <c r="J45" s="133">
        <f>'Пр 6 вед '!K507</f>
        <v>216</v>
      </c>
      <c r="K45" s="133">
        <f>'Пр 6 вед '!L507</f>
        <v>16.600000000000001</v>
      </c>
      <c r="L45" s="291">
        <f t="shared" si="4"/>
        <v>232.6</v>
      </c>
    </row>
    <row r="46" spans="1:12" s="77" customFormat="1" ht="25.5" customHeight="1" x14ac:dyDescent="0.2">
      <c r="A46" s="71" t="s">
        <v>317</v>
      </c>
      <c r="B46" s="72" t="s">
        <v>99</v>
      </c>
      <c r="C46" s="75" t="s">
        <v>129</v>
      </c>
      <c r="D46" s="75" t="s">
        <v>318</v>
      </c>
      <c r="E46" s="72" t="s">
        <v>150</v>
      </c>
      <c r="F46" s="133">
        <f>F47+F51+F54+F61+F58</f>
        <v>16735.099999999999</v>
      </c>
      <c r="G46" s="133">
        <f t="shared" ref="G46:H46" si="33">G47+G51+G54+G61+G58</f>
        <v>242.53137000000001</v>
      </c>
      <c r="H46" s="133">
        <f t="shared" si="33"/>
        <v>16977.631369999999</v>
      </c>
      <c r="I46" s="133">
        <f t="shared" ref="I46:J46" si="34">I47+I51+I54+I61+I58</f>
        <v>0</v>
      </c>
      <c r="J46" s="133">
        <f t="shared" si="34"/>
        <v>16977.631369999999</v>
      </c>
      <c r="K46" s="133">
        <f t="shared" ref="K46" si="35">K47+K51+K54+K61+K58</f>
        <v>748.51220000000001</v>
      </c>
      <c r="L46" s="291">
        <f t="shared" si="4"/>
        <v>17726.14357</v>
      </c>
    </row>
    <row r="47" spans="1:12" s="77" customFormat="1" ht="38.25" customHeight="1" x14ac:dyDescent="0.2">
      <c r="A47" s="71" t="s">
        <v>112</v>
      </c>
      <c r="B47" s="72" t="s">
        <v>99</v>
      </c>
      <c r="C47" s="75" t="s">
        <v>129</v>
      </c>
      <c r="D47" s="75" t="s">
        <v>319</v>
      </c>
      <c r="E47" s="72" t="s">
        <v>113</v>
      </c>
      <c r="F47" s="133">
        <f>F48</f>
        <v>14632.3</v>
      </c>
      <c r="G47" s="133">
        <f t="shared" ref="G47:K47" si="36">G48</f>
        <v>0</v>
      </c>
      <c r="H47" s="133">
        <f t="shared" si="36"/>
        <v>14632.3</v>
      </c>
      <c r="I47" s="133">
        <f t="shared" si="36"/>
        <v>0</v>
      </c>
      <c r="J47" s="133">
        <f t="shared" si="36"/>
        <v>14632.3</v>
      </c>
      <c r="K47" s="133">
        <f t="shared" si="36"/>
        <v>363.90000000000003</v>
      </c>
      <c r="L47" s="291">
        <f t="shared" si="4"/>
        <v>14996.199999999999</v>
      </c>
    </row>
    <row r="48" spans="1:12" s="77" customFormat="1" ht="15" customHeight="1" x14ac:dyDescent="0.2">
      <c r="A48" s="71" t="s">
        <v>134</v>
      </c>
      <c r="B48" s="72" t="s">
        <v>99</v>
      </c>
      <c r="C48" s="75" t="s">
        <v>129</v>
      </c>
      <c r="D48" s="75" t="s">
        <v>319</v>
      </c>
      <c r="E48" s="72" t="s">
        <v>197</v>
      </c>
      <c r="F48" s="133">
        <f>F49+F50</f>
        <v>14632.3</v>
      </c>
      <c r="G48" s="133">
        <f t="shared" ref="G48:H48" si="37">G49+G50</f>
        <v>0</v>
      </c>
      <c r="H48" s="133">
        <f t="shared" si="37"/>
        <v>14632.3</v>
      </c>
      <c r="I48" s="133">
        <f t="shared" ref="I48:J48" si="38">I49+I50</f>
        <v>0</v>
      </c>
      <c r="J48" s="133">
        <f t="shared" si="38"/>
        <v>14632.3</v>
      </c>
      <c r="K48" s="133">
        <f t="shared" ref="K48" si="39">K49+K50</f>
        <v>363.90000000000003</v>
      </c>
      <c r="L48" s="291">
        <f t="shared" si="4"/>
        <v>14996.199999999999</v>
      </c>
    </row>
    <row r="49" spans="1:12" s="77" customFormat="1" ht="15.75" customHeight="1" x14ac:dyDescent="0.2">
      <c r="A49" s="97" t="s">
        <v>135</v>
      </c>
      <c r="B49" s="72" t="s">
        <v>99</v>
      </c>
      <c r="C49" s="75" t="s">
        <v>129</v>
      </c>
      <c r="D49" s="75" t="s">
        <v>319</v>
      </c>
      <c r="E49" s="72" t="s">
        <v>198</v>
      </c>
      <c r="F49" s="133">
        <f>'Пр 6 вед '!G511</f>
        <v>11238.3</v>
      </c>
      <c r="G49" s="133">
        <f>'Пр 6 вед '!H511</f>
        <v>0</v>
      </c>
      <c r="H49" s="133">
        <f>'Пр 6 вед '!I511</f>
        <v>11238.3</v>
      </c>
      <c r="I49" s="133">
        <f>'Пр 6 вед '!J511</f>
        <v>0</v>
      </c>
      <c r="J49" s="133">
        <f>'Пр 6 вед '!K511</f>
        <v>11238.3</v>
      </c>
      <c r="K49" s="133">
        <f>'Пр 6 вед '!L511</f>
        <v>-207.8</v>
      </c>
      <c r="L49" s="291">
        <f t="shared" si="4"/>
        <v>11030.5</v>
      </c>
    </row>
    <row r="50" spans="1:12" s="77" customFormat="1" ht="30.75" customHeight="1" x14ac:dyDescent="0.2">
      <c r="A50" s="97" t="s">
        <v>136</v>
      </c>
      <c r="B50" s="72" t="s">
        <v>99</v>
      </c>
      <c r="C50" s="75" t="s">
        <v>129</v>
      </c>
      <c r="D50" s="75" t="s">
        <v>319</v>
      </c>
      <c r="E50" s="72">
        <v>129</v>
      </c>
      <c r="F50" s="133">
        <f>'Пр 6 вед '!G512</f>
        <v>3394</v>
      </c>
      <c r="G50" s="133">
        <f>'Пр 6 вед '!H512</f>
        <v>0</v>
      </c>
      <c r="H50" s="133">
        <f>'Пр 6 вед '!I512</f>
        <v>3394</v>
      </c>
      <c r="I50" s="133">
        <f>'Пр 6 вед '!J512</f>
        <v>0</v>
      </c>
      <c r="J50" s="133">
        <f>'Пр 6 вед '!K512</f>
        <v>3394</v>
      </c>
      <c r="K50" s="133">
        <f>'Пр 6 вед '!L512</f>
        <v>571.70000000000005</v>
      </c>
      <c r="L50" s="291">
        <f t="shared" si="4"/>
        <v>3965.7</v>
      </c>
    </row>
    <row r="51" spans="1:12" s="77" customFormat="1" ht="39" customHeight="1" x14ac:dyDescent="0.2">
      <c r="A51" s="71" t="s">
        <v>112</v>
      </c>
      <c r="B51" s="72" t="s">
        <v>99</v>
      </c>
      <c r="C51" s="75" t="s">
        <v>129</v>
      </c>
      <c r="D51" s="75" t="s">
        <v>320</v>
      </c>
      <c r="E51" s="72">
        <v>100</v>
      </c>
      <c r="F51" s="133">
        <f>F52</f>
        <v>0</v>
      </c>
      <c r="G51" s="133">
        <f t="shared" ref="G51:K52" si="40">G52</f>
        <v>0</v>
      </c>
      <c r="H51" s="133">
        <f t="shared" si="40"/>
        <v>0</v>
      </c>
      <c r="I51" s="133">
        <f t="shared" si="40"/>
        <v>0</v>
      </c>
      <c r="J51" s="133">
        <f t="shared" si="40"/>
        <v>0</v>
      </c>
      <c r="K51" s="133">
        <f t="shared" si="40"/>
        <v>0</v>
      </c>
      <c r="L51" s="291">
        <f t="shared" si="4"/>
        <v>0</v>
      </c>
    </row>
    <row r="52" spans="1:12" s="77" customFormat="1" ht="19.5" customHeight="1" x14ac:dyDescent="0.2">
      <c r="A52" s="71" t="s">
        <v>134</v>
      </c>
      <c r="B52" s="72" t="s">
        <v>99</v>
      </c>
      <c r="C52" s="75" t="s">
        <v>129</v>
      </c>
      <c r="D52" s="75" t="s">
        <v>320</v>
      </c>
      <c r="E52" s="72">
        <v>120</v>
      </c>
      <c r="F52" s="133">
        <f>F53</f>
        <v>0</v>
      </c>
      <c r="G52" s="133">
        <f t="shared" si="40"/>
        <v>0</v>
      </c>
      <c r="H52" s="133">
        <f t="shared" si="40"/>
        <v>0</v>
      </c>
      <c r="I52" s="133">
        <f t="shared" si="40"/>
        <v>0</v>
      </c>
      <c r="J52" s="133">
        <f t="shared" si="40"/>
        <v>0</v>
      </c>
      <c r="K52" s="133">
        <f t="shared" si="40"/>
        <v>0</v>
      </c>
      <c r="L52" s="291">
        <f t="shared" si="4"/>
        <v>0</v>
      </c>
    </row>
    <row r="53" spans="1:12" s="77" customFormat="1" ht="24" customHeight="1" x14ac:dyDescent="0.2">
      <c r="A53" s="97" t="s">
        <v>249</v>
      </c>
      <c r="B53" s="72" t="s">
        <v>99</v>
      </c>
      <c r="C53" s="75" t="s">
        <v>129</v>
      </c>
      <c r="D53" s="75" t="s">
        <v>320</v>
      </c>
      <c r="E53" s="72">
        <v>122</v>
      </c>
      <c r="F53" s="133">
        <f>'Пр 6 вед '!G516</f>
        <v>0</v>
      </c>
      <c r="G53" s="133">
        <f>'Пр 6 вед '!H516</f>
        <v>0</v>
      </c>
      <c r="H53" s="133">
        <f>'Пр 6 вед '!I516</f>
        <v>0</v>
      </c>
      <c r="I53" s="133">
        <f>'Пр 6 вед '!J516</f>
        <v>0</v>
      </c>
      <c r="J53" s="133">
        <f>'Пр 6 вед '!K516</f>
        <v>0</v>
      </c>
      <c r="K53" s="133">
        <f>'Пр 6 вед '!L516</f>
        <v>0</v>
      </c>
      <c r="L53" s="291">
        <f t="shared" si="4"/>
        <v>0</v>
      </c>
    </row>
    <row r="54" spans="1:12" s="77" customFormat="1" ht="21" customHeight="1" x14ac:dyDescent="0.2">
      <c r="A54" s="71" t="s">
        <v>451</v>
      </c>
      <c r="B54" s="72" t="s">
        <v>99</v>
      </c>
      <c r="C54" s="75" t="s">
        <v>129</v>
      </c>
      <c r="D54" s="75" t="s">
        <v>320</v>
      </c>
      <c r="E54" s="72" t="s">
        <v>121</v>
      </c>
      <c r="F54" s="133">
        <f>F55</f>
        <v>2041.1</v>
      </c>
      <c r="G54" s="133">
        <f t="shared" ref="G54:K54" si="41">G55</f>
        <v>-4.8</v>
      </c>
      <c r="H54" s="133">
        <f t="shared" si="41"/>
        <v>2036.3</v>
      </c>
      <c r="I54" s="133">
        <f t="shared" si="41"/>
        <v>0</v>
      </c>
      <c r="J54" s="133">
        <f t="shared" si="41"/>
        <v>2036.3</v>
      </c>
      <c r="K54" s="133">
        <f t="shared" si="41"/>
        <v>0</v>
      </c>
      <c r="L54" s="291">
        <f t="shared" si="4"/>
        <v>2036.3</v>
      </c>
    </row>
    <row r="55" spans="1:12" s="77" customFormat="1" ht="21" customHeight="1" x14ac:dyDescent="0.2">
      <c r="A55" s="71" t="s">
        <v>122</v>
      </c>
      <c r="B55" s="72" t="s">
        <v>99</v>
      </c>
      <c r="C55" s="75" t="s">
        <v>129</v>
      </c>
      <c r="D55" s="75" t="s">
        <v>320</v>
      </c>
      <c r="E55" s="72" t="s">
        <v>123</v>
      </c>
      <c r="F55" s="133">
        <f>F57+F56</f>
        <v>2041.1</v>
      </c>
      <c r="G55" s="133">
        <f t="shared" ref="G55:H55" si="42">G57+G56</f>
        <v>-4.8</v>
      </c>
      <c r="H55" s="133">
        <f t="shared" si="42"/>
        <v>2036.3</v>
      </c>
      <c r="I55" s="133">
        <f t="shared" ref="I55:J55" si="43">I57+I56</f>
        <v>0</v>
      </c>
      <c r="J55" s="133">
        <f t="shared" si="43"/>
        <v>2036.3</v>
      </c>
      <c r="K55" s="133">
        <f t="shared" ref="K55" si="44">K57+K56</f>
        <v>0</v>
      </c>
      <c r="L55" s="291">
        <f t="shared" si="4"/>
        <v>2036.3</v>
      </c>
    </row>
    <row r="56" spans="1:12" s="77" customFormat="1" ht="15.75" customHeight="1" x14ac:dyDescent="0.2">
      <c r="A56" s="98" t="s">
        <v>137</v>
      </c>
      <c r="B56" s="72" t="s">
        <v>99</v>
      </c>
      <c r="C56" s="75" t="s">
        <v>129</v>
      </c>
      <c r="D56" s="75" t="s">
        <v>320</v>
      </c>
      <c r="E56" s="72">
        <v>242</v>
      </c>
      <c r="F56" s="133">
        <f>'Пр 6 вед '!G519</f>
        <v>224</v>
      </c>
      <c r="G56" s="133">
        <f>'Пр 6 вед '!H519</f>
        <v>0</v>
      </c>
      <c r="H56" s="133">
        <f>'Пр 6 вед '!I519</f>
        <v>224</v>
      </c>
      <c r="I56" s="133">
        <f>'Пр 6 вед '!J519</f>
        <v>0</v>
      </c>
      <c r="J56" s="133">
        <f>'Пр 6 вед '!K519</f>
        <v>224</v>
      </c>
      <c r="K56" s="133">
        <f>'Пр 6 вед '!L519</f>
        <v>0</v>
      </c>
      <c r="L56" s="291">
        <f t="shared" si="4"/>
        <v>224</v>
      </c>
    </row>
    <row r="57" spans="1:12" s="77" customFormat="1" ht="16.5" customHeight="1" x14ac:dyDescent="0.2">
      <c r="A57" s="98" t="s">
        <v>474</v>
      </c>
      <c r="B57" s="72" t="s">
        <v>99</v>
      </c>
      <c r="C57" s="75" t="s">
        <v>129</v>
      </c>
      <c r="D57" s="75" t="s">
        <v>320</v>
      </c>
      <c r="E57" s="72" t="s">
        <v>125</v>
      </c>
      <c r="F57" s="133">
        <f>'Пр 6 вед '!G520</f>
        <v>1817.1</v>
      </c>
      <c r="G57" s="133">
        <f>'Пр 6 вед '!H520</f>
        <v>-4.8</v>
      </c>
      <c r="H57" s="133">
        <f>'Пр 6 вед '!I520</f>
        <v>1812.3</v>
      </c>
      <c r="I57" s="133">
        <f>'Пр 6 вед '!J520</f>
        <v>0</v>
      </c>
      <c r="J57" s="133">
        <f>'Пр 6 вед '!K520</f>
        <v>1812.3</v>
      </c>
      <c r="K57" s="133">
        <f>'Пр 6 вед '!L520</f>
        <v>0</v>
      </c>
      <c r="L57" s="291">
        <f t="shared" si="4"/>
        <v>1812.3</v>
      </c>
    </row>
    <row r="58" spans="1:12" x14ac:dyDescent="0.2">
      <c r="A58" s="71" t="s">
        <v>654</v>
      </c>
      <c r="B58" s="199" t="s">
        <v>99</v>
      </c>
      <c r="C58" s="75" t="s">
        <v>129</v>
      </c>
      <c r="D58" s="75" t="s">
        <v>320</v>
      </c>
      <c r="E58" s="199">
        <v>300</v>
      </c>
      <c r="F58" s="133">
        <f>F59</f>
        <v>0</v>
      </c>
      <c r="G58" s="133">
        <f t="shared" ref="G58:K59" si="45">G59</f>
        <v>160.53137000000001</v>
      </c>
      <c r="H58" s="133">
        <f t="shared" si="45"/>
        <v>160.53137000000001</v>
      </c>
      <c r="I58" s="133">
        <f t="shared" si="45"/>
        <v>0</v>
      </c>
      <c r="J58" s="133">
        <f t="shared" si="45"/>
        <v>160.53137000000001</v>
      </c>
      <c r="K58" s="133">
        <f t="shared" si="45"/>
        <v>281.60417999999999</v>
      </c>
      <c r="L58" s="291">
        <f t="shared" si="4"/>
        <v>442.13554999999997</v>
      </c>
    </row>
    <row r="59" spans="1:12" ht="22.5" x14ac:dyDescent="0.2">
      <c r="A59" s="71" t="s">
        <v>655</v>
      </c>
      <c r="B59" s="199" t="s">
        <v>99</v>
      </c>
      <c r="C59" s="75" t="s">
        <v>129</v>
      </c>
      <c r="D59" s="75" t="s">
        <v>320</v>
      </c>
      <c r="E59" s="199">
        <v>320</v>
      </c>
      <c r="F59" s="133">
        <f>F60</f>
        <v>0</v>
      </c>
      <c r="G59" s="133">
        <f t="shared" si="45"/>
        <v>160.53137000000001</v>
      </c>
      <c r="H59" s="133">
        <f t="shared" si="45"/>
        <v>160.53137000000001</v>
      </c>
      <c r="I59" s="133">
        <f t="shared" si="45"/>
        <v>0</v>
      </c>
      <c r="J59" s="133">
        <f t="shared" si="45"/>
        <v>160.53137000000001</v>
      </c>
      <c r="K59" s="133">
        <f t="shared" si="45"/>
        <v>281.60417999999999</v>
      </c>
      <c r="L59" s="291">
        <f t="shared" si="4"/>
        <v>442.13554999999997</v>
      </c>
    </row>
    <row r="60" spans="1:12" ht="22.5" x14ac:dyDescent="0.2">
      <c r="A60" s="66" t="s">
        <v>638</v>
      </c>
      <c r="B60" s="199" t="s">
        <v>99</v>
      </c>
      <c r="C60" s="75" t="s">
        <v>129</v>
      </c>
      <c r="D60" s="75" t="s">
        <v>320</v>
      </c>
      <c r="E60" s="199">
        <v>321</v>
      </c>
      <c r="F60" s="133">
        <f>'Пр 6 вед '!G523</f>
        <v>0</v>
      </c>
      <c r="G60" s="133">
        <f>'Пр 6 вед '!H523</f>
        <v>160.53137000000001</v>
      </c>
      <c r="H60" s="133">
        <f>'Пр 6 вед '!I523</f>
        <v>160.53137000000001</v>
      </c>
      <c r="I60" s="133">
        <f>'Пр 6 вед '!J523</f>
        <v>0</v>
      </c>
      <c r="J60" s="133">
        <f>'Пр 6 вед '!K523</f>
        <v>160.53137000000001</v>
      </c>
      <c r="K60" s="133">
        <f>'Пр 6 вед '!L523</f>
        <v>281.60417999999999</v>
      </c>
      <c r="L60" s="133">
        <f>'Пр 6 вед '!M523</f>
        <v>442.13554999999997</v>
      </c>
    </row>
    <row r="61" spans="1:12" s="77" customFormat="1" ht="15" customHeight="1" x14ac:dyDescent="0.2">
      <c r="A61" s="98" t="s">
        <v>138</v>
      </c>
      <c r="B61" s="72" t="s">
        <v>99</v>
      </c>
      <c r="C61" s="75" t="s">
        <v>129</v>
      </c>
      <c r="D61" s="75" t="s">
        <v>320</v>
      </c>
      <c r="E61" s="72" t="s">
        <v>200</v>
      </c>
      <c r="F61" s="133">
        <f>F62</f>
        <v>61.7</v>
      </c>
      <c r="G61" s="133">
        <f t="shared" ref="G61:K61" si="46">G62</f>
        <v>86.8</v>
      </c>
      <c r="H61" s="133">
        <f t="shared" si="46"/>
        <v>148.5</v>
      </c>
      <c r="I61" s="133">
        <f t="shared" si="46"/>
        <v>0</v>
      </c>
      <c r="J61" s="133">
        <f t="shared" si="46"/>
        <v>148.5</v>
      </c>
      <c r="K61" s="133">
        <f t="shared" si="46"/>
        <v>103.00802</v>
      </c>
      <c r="L61" s="291">
        <f t="shared" si="4"/>
        <v>251.50801999999999</v>
      </c>
    </row>
    <row r="62" spans="1:12" s="77" customFormat="1" ht="11.25" customHeight="1" x14ac:dyDescent="0.2">
      <c r="A62" s="98" t="s">
        <v>139</v>
      </c>
      <c r="B62" s="72" t="s">
        <v>99</v>
      </c>
      <c r="C62" s="75" t="s">
        <v>129</v>
      </c>
      <c r="D62" s="75" t="s">
        <v>320</v>
      </c>
      <c r="E62" s="72" t="s">
        <v>140</v>
      </c>
      <c r="F62" s="133">
        <f>F63+F64+F65</f>
        <v>61.7</v>
      </c>
      <c r="G62" s="133">
        <f t="shared" ref="G62:H62" si="47">G63+G64+G65</f>
        <v>86.8</v>
      </c>
      <c r="H62" s="133">
        <f t="shared" si="47"/>
        <v>148.5</v>
      </c>
      <c r="I62" s="133">
        <f t="shared" ref="I62:J62" si="48">I63+I64+I65</f>
        <v>0</v>
      </c>
      <c r="J62" s="133">
        <f t="shared" si="48"/>
        <v>148.5</v>
      </c>
      <c r="K62" s="133">
        <f t="shared" ref="K62" si="49">K63+K64+K65</f>
        <v>103.00802</v>
      </c>
      <c r="L62" s="291">
        <f t="shared" si="4"/>
        <v>251.50801999999999</v>
      </c>
    </row>
    <row r="63" spans="1:12" s="77" customFormat="1" ht="13.5" customHeight="1" x14ac:dyDescent="0.2">
      <c r="A63" s="66" t="s">
        <v>141</v>
      </c>
      <c r="B63" s="72" t="s">
        <v>99</v>
      </c>
      <c r="C63" s="75" t="s">
        <v>129</v>
      </c>
      <c r="D63" s="75" t="s">
        <v>320</v>
      </c>
      <c r="E63" s="72" t="s">
        <v>142</v>
      </c>
      <c r="F63" s="133">
        <f>'Пр 6 вед '!G526</f>
        <v>55.7</v>
      </c>
      <c r="G63" s="133">
        <f>'Пр 6 вед '!H526</f>
        <v>22</v>
      </c>
      <c r="H63" s="133">
        <f>'Пр 6 вед '!I526</f>
        <v>77.7</v>
      </c>
      <c r="I63" s="133">
        <f>'Пр 6 вед '!J526</f>
        <v>0</v>
      </c>
      <c r="J63" s="133">
        <f>'Пр 6 вед '!K526</f>
        <v>77.7</v>
      </c>
      <c r="K63" s="133">
        <f>'Пр 6 вед '!L526</f>
        <v>0</v>
      </c>
      <c r="L63" s="133">
        <f>'Пр 6 вед '!M526</f>
        <v>77.7</v>
      </c>
    </row>
    <row r="64" spans="1:12" s="77" customFormat="1" ht="15.75" customHeight="1" x14ac:dyDescent="0.2">
      <c r="A64" s="62" t="s">
        <v>201</v>
      </c>
      <c r="B64" s="72" t="s">
        <v>99</v>
      </c>
      <c r="C64" s="75" t="s">
        <v>129</v>
      </c>
      <c r="D64" s="75" t="s">
        <v>320</v>
      </c>
      <c r="E64" s="72">
        <v>852</v>
      </c>
      <c r="F64" s="133">
        <f>'Пр 6 вед '!G527</f>
        <v>6</v>
      </c>
      <c r="G64" s="133">
        <f>'Пр 6 вед '!H527</f>
        <v>14.8</v>
      </c>
      <c r="H64" s="133">
        <f>'Пр 6 вед '!I527</f>
        <v>20.8</v>
      </c>
      <c r="I64" s="133">
        <f>'Пр 6 вед '!J527</f>
        <v>0</v>
      </c>
      <c r="J64" s="133">
        <f>'Пр 6 вед '!K527</f>
        <v>20.8</v>
      </c>
      <c r="K64" s="133">
        <f>'Пр 6 вед '!L527</f>
        <v>3.0080200000000001</v>
      </c>
      <c r="L64" s="133">
        <f>'Пр 6 вед '!M527</f>
        <v>23.808019999999999</v>
      </c>
    </row>
    <row r="65" spans="1:12" s="77" customFormat="1" ht="19.5" customHeight="1" x14ac:dyDescent="0.2">
      <c r="A65" s="62" t="s">
        <v>443</v>
      </c>
      <c r="B65" s="72" t="s">
        <v>99</v>
      </c>
      <c r="C65" s="75" t="s">
        <v>129</v>
      </c>
      <c r="D65" s="75" t="s">
        <v>320</v>
      </c>
      <c r="E65" s="72">
        <v>853</v>
      </c>
      <c r="F65" s="133">
        <f>'Пр 6 вед '!G528</f>
        <v>0</v>
      </c>
      <c r="G65" s="133">
        <f>'Пр 6 вед '!H528</f>
        <v>50</v>
      </c>
      <c r="H65" s="133">
        <f>'Пр 6 вед '!I528</f>
        <v>50</v>
      </c>
      <c r="I65" s="133">
        <f>'Пр 6 вед '!J528</f>
        <v>0</v>
      </c>
      <c r="J65" s="133">
        <f>'Пр 6 вед '!K528</f>
        <v>50</v>
      </c>
      <c r="K65" s="133">
        <f>'Пр 6 вед '!L528</f>
        <v>100</v>
      </c>
      <c r="L65" s="133">
        <f>'Пр 6 вед '!M528</f>
        <v>150</v>
      </c>
    </row>
    <row r="66" spans="1:12" s="77" customFormat="1" ht="19.5" customHeight="1" x14ac:dyDescent="0.2">
      <c r="A66" s="56" t="s">
        <v>446</v>
      </c>
      <c r="B66" s="83" t="s">
        <v>99</v>
      </c>
      <c r="C66" s="81" t="s">
        <v>243</v>
      </c>
      <c r="D66" s="81"/>
      <c r="E66" s="83"/>
      <c r="F66" s="131">
        <f>F67</f>
        <v>28</v>
      </c>
      <c r="G66" s="131">
        <f t="shared" ref="G66:K69" si="50">G67</f>
        <v>0</v>
      </c>
      <c r="H66" s="131">
        <f t="shared" si="50"/>
        <v>28</v>
      </c>
      <c r="I66" s="131">
        <f t="shared" si="50"/>
        <v>0</v>
      </c>
      <c r="J66" s="131">
        <f t="shared" si="50"/>
        <v>28</v>
      </c>
      <c r="K66" s="131">
        <f t="shared" si="50"/>
        <v>0</v>
      </c>
      <c r="L66" s="291">
        <f t="shared" si="4"/>
        <v>28</v>
      </c>
    </row>
    <row r="67" spans="1:12" s="77" customFormat="1" ht="24" customHeight="1" x14ac:dyDescent="0.2">
      <c r="A67" s="154" t="s">
        <v>455</v>
      </c>
      <c r="B67" s="60" t="s">
        <v>99</v>
      </c>
      <c r="C67" s="59" t="s">
        <v>243</v>
      </c>
      <c r="D67" s="59" t="s">
        <v>447</v>
      </c>
      <c r="E67" s="60"/>
      <c r="F67" s="133">
        <f>F68</f>
        <v>28</v>
      </c>
      <c r="G67" s="133">
        <f t="shared" si="50"/>
        <v>0</v>
      </c>
      <c r="H67" s="133">
        <f t="shared" si="50"/>
        <v>28</v>
      </c>
      <c r="I67" s="133">
        <f t="shared" si="50"/>
        <v>0</v>
      </c>
      <c r="J67" s="133">
        <f t="shared" si="50"/>
        <v>28</v>
      </c>
      <c r="K67" s="133">
        <f t="shared" si="50"/>
        <v>0</v>
      </c>
      <c r="L67" s="291">
        <f t="shared" si="4"/>
        <v>28</v>
      </c>
    </row>
    <row r="68" spans="1:12" s="77" customFormat="1" ht="15.75" customHeight="1" x14ac:dyDescent="0.2">
      <c r="A68" s="71" t="s">
        <v>451</v>
      </c>
      <c r="B68" s="60" t="s">
        <v>99</v>
      </c>
      <c r="C68" s="59" t="s">
        <v>243</v>
      </c>
      <c r="D68" s="59" t="s">
        <v>447</v>
      </c>
      <c r="E68" s="60" t="s">
        <v>121</v>
      </c>
      <c r="F68" s="133">
        <f>F69</f>
        <v>28</v>
      </c>
      <c r="G68" s="133">
        <f t="shared" si="50"/>
        <v>0</v>
      </c>
      <c r="H68" s="133">
        <f t="shared" si="50"/>
        <v>28</v>
      </c>
      <c r="I68" s="133">
        <f t="shared" si="50"/>
        <v>0</v>
      </c>
      <c r="J68" s="133">
        <f t="shared" si="50"/>
        <v>28</v>
      </c>
      <c r="K68" s="133">
        <f t="shared" si="50"/>
        <v>0</v>
      </c>
      <c r="L68" s="291">
        <f t="shared" si="4"/>
        <v>28</v>
      </c>
    </row>
    <row r="69" spans="1:12" s="77" customFormat="1" ht="24" customHeight="1" x14ac:dyDescent="0.2">
      <c r="A69" s="71" t="s">
        <v>122</v>
      </c>
      <c r="B69" s="60" t="s">
        <v>99</v>
      </c>
      <c r="C69" s="59" t="s">
        <v>243</v>
      </c>
      <c r="D69" s="59" t="s">
        <v>447</v>
      </c>
      <c r="E69" s="60" t="s">
        <v>123</v>
      </c>
      <c r="F69" s="133">
        <f>F70</f>
        <v>28</v>
      </c>
      <c r="G69" s="133">
        <f t="shared" si="50"/>
        <v>0</v>
      </c>
      <c r="H69" s="133">
        <f t="shared" si="50"/>
        <v>28</v>
      </c>
      <c r="I69" s="133">
        <f t="shared" si="50"/>
        <v>0</v>
      </c>
      <c r="J69" s="133">
        <f t="shared" si="50"/>
        <v>28</v>
      </c>
      <c r="K69" s="133">
        <f t="shared" si="50"/>
        <v>0</v>
      </c>
      <c r="L69" s="291">
        <f t="shared" si="4"/>
        <v>28</v>
      </c>
    </row>
    <row r="70" spans="1:12" s="77" customFormat="1" ht="13.5" customHeight="1" x14ac:dyDescent="0.2">
      <c r="A70" s="98" t="s">
        <v>474</v>
      </c>
      <c r="B70" s="60" t="s">
        <v>99</v>
      </c>
      <c r="C70" s="59" t="s">
        <v>243</v>
      </c>
      <c r="D70" s="59" t="s">
        <v>447</v>
      </c>
      <c r="E70" s="60" t="s">
        <v>125</v>
      </c>
      <c r="F70" s="133">
        <f>'Пр 6 вед '!G533</f>
        <v>28</v>
      </c>
      <c r="G70" s="133">
        <f>'Пр 6 вед '!H533</f>
        <v>0</v>
      </c>
      <c r="H70" s="133">
        <f>'Пр 6 вед '!I533</f>
        <v>28</v>
      </c>
      <c r="I70" s="133">
        <f>'Пр 6 вед '!J533</f>
        <v>0</v>
      </c>
      <c r="J70" s="133">
        <f>'Пр 6 вед '!K533</f>
        <v>28</v>
      </c>
      <c r="K70" s="133">
        <f>'Пр 6 вед '!L533</f>
        <v>0</v>
      </c>
      <c r="L70" s="291">
        <f t="shared" si="4"/>
        <v>28</v>
      </c>
    </row>
    <row r="71" spans="1:12" s="77" customFormat="1" ht="30" customHeight="1" x14ac:dyDescent="0.2">
      <c r="A71" s="85" t="s">
        <v>276</v>
      </c>
      <c r="B71" s="84" t="s">
        <v>99</v>
      </c>
      <c r="C71" s="86" t="s">
        <v>187</v>
      </c>
      <c r="D71" s="86" t="s">
        <v>149</v>
      </c>
      <c r="E71" s="84" t="s">
        <v>150</v>
      </c>
      <c r="F71" s="131">
        <f>F72+F90</f>
        <v>7074.5</v>
      </c>
      <c r="G71" s="131">
        <f t="shared" ref="G71:H71" si="51">G72+G90</f>
        <v>0</v>
      </c>
      <c r="H71" s="131">
        <f t="shared" si="51"/>
        <v>7074.5</v>
      </c>
      <c r="I71" s="131">
        <f t="shared" ref="I71:J71" si="52">I72+I90</f>
        <v>0</v>
      </c>
      <c r="J71" s="131">
        <f t="shared" si="52"/>
        <v>7074.5</v>
      </c>
      <c r="K71" s="131">
        <f t="shared" ref="K71" si="53">K72+K90</f>
        <v>849.66300000000001</v>
      </c>
      <c r="L71" s="291">
        <f t="shared" si="4"/>
        <v>7924.1630000000005</v>
      </c>
    </row>
    <row r="72" spans="1:12" s="77" customFormat="1" ht="26.25" customHeight="1" x14ac:dyDescent="0.2">
      <c r="A72" s="71" t="s">
        <v>504</v>
      </c>
      <c r="B72" s="72" t="s">
        <v>99</v>
      </c>
      <c r="C72" s="75" t="s">
        <v>187</v>
      </c>
      <c r="D72" s="75" t="s">
        <v>277</v>
      </c>
      <c r="E72" s="72" t="s">
        <v>150</v>
      </c>
      <c r="F72" s="133">
        <f>F73</f>
        <v>5253.6</v>
      </c>
      <c r="G72" s="133">
        <f t="shared" ref="G72:K73" si="54">G73</f>
        <v>0</v>
      </c>
      <c r="H72" s="133">
        <f t="shared" si="54"/>
        <v>5253.6</v>
      </c>
      <c r="I72" s="133">
        <f t="shared" si="54"/>
        <v>0</v>
      </c>
      <c r="J72" s="133">
        <f t="shared" si="54"/>
        <v>5253.6</v>
      </c>
      <c r="K72" s="133">
        <f t="shared" si="54"/>
        <v>829.16100000000006</v>
      </c>
      <c r="L72" s="291">
        <f t="shared" si="4"/>
        <v>6082.7610000000004</v>
      </c>
    </row>
    <row r="73" spans="1:12" s="77" customFormat="1" ht="38.25" customHeight="1" x14ac:dyDescent="0.2">
      <c r="A73" s="71" t="s">
        <v>486</v>
      </c>
      <c r="B73" s="72" t="s">
        <v>99</v>
      </c>
      <c r="C73" s="75" t="s">
        <v>187</v>
      </c>
      <c r="D73" s="75" t="s">
        <v>278</v>
      </c>
      <c r="E73" s="72" t="s">
        <v>150</v>
      </c>
      <c r="F73" s="133">
        <f>F74</f>
        <v>5253.6</v>
      </c>
      <c r="G73" s="133">
        <f t="shared" si="54"/>
        <v>0</v>
      </c>
      <c r="H73" s="133">
        <f t="shared" si="54"/>
        <v>5253.6</v>
      </c>
      <c r="I73" s="133">
        <f t="shared" si="54"/>
        <v>0</v>
      </c>
      <c r="J73" s="133">
        <f t="shared" si="54"/>
        <v>5253.6</v>
      </c>
      <c r="K73" s="133">
        <f t="shared" si="54"/>
        <v>829.16100000000006</v>
      </c>
      <c r="L73" s="291">
        <f t="shared" si="4"/>
        <v>6082.7610000000004</v>
      </c>
    </row>
    <row r="74" spans="1:12" s="77" customFormat="1" ht="30" customHeight="1" x14ac:dyDescent="0.2">
      <c r="A74" s="71" t="s">
        <v>279</v>
      </c>
      <c r="B74" s="72" t="s">
        <v>99</v>
      </c>
      <c r="C74" s="75" t="s">
        <v>187</v>
      </c>
      <c r="D74" s="75" t="s">
        <v>280</v>
      </c>
      <c r="E74" s="72"/>
      <c r="F74" s="133">
        <f>F75+F79+F82+F86</f>
        <v>5253.6</v>
      </c>
      <c r="G74" s="133">
        <f t="shared" ref="G74:H74" si="55">G75+G79+G82+G86</f>
        <v>0</v>
      </c>
      <c r="H74" s="133">
        <f t="shared" si="55"/>
        <v>5253.6</v>
      </c>
      <c r="I74" s="133">
        <f t="shared" ref="I74:J74" si="56">I75+I79+I82+I86</f>
        <v>0</v>
      </c>
      <c r="J74" s="133">
        <f t="shared" si="56"/>
        <v>5253.6</v>
      </c>
      <c r="K74" s="133">
        <f t="shared" ref="K74" si="57">K75+K79+K82+K86</f>
        <v>829.16100000000006</v>
      </c>
      <c r="L74" s="291">
        <f t="shared" si="4"/>
        <v>6082.7610000000004</v>
      </c>
    </row>
    <row r="75" spans="1:12" s="77" customFormat="1" ht="42" customHeight="1" x14ac:dyDescent="0.2">
      <c r="A75" s="71" t="s">
        <v>112</v>
      </c>
      <c r="B75" s="72" t="s">
        <v>99</v>
      </c>
      <c r="C75" s="75" t="s">
        <v>187</v>
      </c>
      <c r="D75" s="75" t="s">
        <v>281</v>
      </c>
      <c r="E75" s="72" t="s">
        <v>113</v>
      </c>
      <c r="F75" s="133">
        <f>F76</f>
        <v>4480.3</v>
      </c>
      <c r="G75" s="133">
        <f t="shared" ref="G75:K75" si="58">G76</f>
        <v>0</v>
      </c>
      <c r="H75" s="133">
        <f t="shared" si="58"/>
        <v>4480.3</v>
      </c>
      <c r="I75" s="133">
        <f t="shared" si="58"/>
        <v>0</v>
      </c>
      <c r="J75" s="133">
        <f t="shared" si="58"/>
        <v>4480.3</v>
      </c>
      <c r="K75" s="133">
        <f t="shared" si="58"/>
        <v>391.661</v>
      </c>
      <c r="L75" s="291">
        <f t="shared" si="4"/>
        <v>4871.9610000000002</v>
      </c>
    </row>
    <row r="76" spans="1:12" s="77" customFormat="1" ht="15" customHeight="1" x14ac:dyDescent="0.2">
      <c r="A76" s="71" t="s">
        <v>134</v>
      </c>
      <c r="B76" s="72" t="s">
        <v>99</v>
      </c>
      <c r="C76" s="75" t="s">
        <v>187</v>
      </c>
      <c r="D76" s="75" t="s">
        <v>282</v>
      </c>
      <c r="E76" s="72" t="s">
        <v>197</v>
      </c>
      <c r="F76" s="133">
        <f>F77+F78</f>
        <v>4480.3</v>
      </c>
      <c r="G76" s="133">
        <f t="shared" ref="G76:H76" si="59">G77+G78</f>
        <v>0</v>
      </c>
      <c r="H76" s="133">
        <f t="shared" si="59"/>
        <v>4480.3</v>
      </c>
      <c r="I76" s="133">
        <f t="shared" ref="I76:J76" si="60">I77+I78</f>
        <v>0</v>
      </c>
      <c r="J76" s="133">
        <f t="shared" si="60"/>
        <v>4480.3</v>
      </c>
      <c r="K76" s="133">
        <f t="shared" ref="K76" si="61">K77+K78</f>
        <v>391.661</v>
      </c>
      <c r="L76" s="291">
        <f t="shared" si="4"/>
        <v>4871.9610000000002</v>
      </c>
    </row>
    <row r="77" spans="1:12" s="77" customFormat="1" ht="15" customHeight="1" x14ac:dyDescent="0.2">
      <c r="A77" s="97" t="s">
        <v>135</v>
      </c>
      <c r="B77" s="72" t="s">
        <v>99</v>
      </c>
      <c r="C77" s="75" t="s">
        <v>187</v>
      </c>
      <c r="D77" s="75" t="s">
        <v>282</v>
      </c>
      <c r="E77" s="72" t="s">
        <v>198</v>
      </c>
      <c r="F77" s="133">
        <f>'Пр 6 вед '!G450</f>
        <v>3441.3</v>
      </c>
      <c r="G77" s="133">
        <f>'Пр 6 вед '!H450</f>
        <v>0</v>
      </c>
      <c r="H77" s="133">
        <f>'Пр 6 вед '!I450</f>
        <v>3441.3</v>
      </c>
      <c r="I77" s="133">
        <f>'Пр 6 вед '!J450</f>
        <v>0</v>
      </c>
      <c r="J77" s="133">
        <f>'Пр 6 вед '!K450</f>
        <v>3441.3</v>
      </c>
      <c r="K77" s="133">
        <f>'Пр 6 вед '!L450</f>
        <v>176.3</v>
      </c>
      <c r="L77" s="291">
        <f t="shared" si="4"/>
        <v>3617.6000000000004</v>
      </c>
    </row>
    <row r="78" spans="1:12" s="77" customFormat="1" ht="23.25" customHeight="1" x14ac:dyDescent="0.2">
      <c r="A78" s="97" t="s">
        <v>136</v>
      </c>
      <c r="B78" s="72" t="s">
        <v>99</v>
      </c>
      <c r="C78" s="75" t="s">
        <v>187</v>
      </c>
      <c r="D78" s="75" t="s">
        <v>282</v>
      </c>
      <c r="E78" s="72">
        <v>129</v>
      </c>
      <c r="F78" s="133">
        <f>'Пр 6 вед '!G451</f>
        <v>1039</v>
      </c>
      <c r="G78" s="133">
        <f>'Пр 6 вед '!H451</f>
        <v>0</v>
      </c>
      <c r="H78" s="133">
        <f>'Пр 6 вед '!I451</f>
        <v>1039</v>
      </c>
      <c r="I78" s="133">
        <f>'Пр 6 вед '!J451</f>
        <v>0</v>
      </c>
      <c r="J78" s="133">
        <f>'Пр 6 вед '!K451</f>
        <v>1039</v>
      </c>
      <c r="K78" s="133">
        <f>'Пр 6 вед '!L451</f>
        <v>215.36099999999999</v>
      </c>
      <c r="L78" s="291">
        <f t="shared" si="4"/>
        <v>1254.3609999999999</v>
      </c>
    </row>
    <row r="79" spans="1:12" s="77" customFormat="1" ht="37.5" customHeight="1" x14ac:dyDescent="0.2">
      <c r="A79" s="71" t="s">
        <v>112</v>
      </c>
      <c r="B79" s="72" t="s">
        <v>99</v>
      </c>
      <c r="C79" s="75" t="s">
        <v>187</v>
      </c>
      <c r="D79" s="75" t="s">
        <v>283</v>
      </c>
      <c r="E79" s="72">
        <v>100</v>
      </c>
      <c r="F79" s="133">
        <f>F80</f>
        <v>20.3</v>
      </c>
      <c r="G79" s="133">
        <f t="shared" ref="G79:K80" si="62">G80</f>
        <v>0</v>
      </c>
      <c r="H79" s="133">
        <f t="shared" si="62"/>
        <v>20.3</v>
      </c>
      <c r="I79" s="133">
        <f t="shared" si="62"/>
        <v>0</v>
      </c>
      <c r="J79" s="133">
        <f t="shared" si="62"/>
        <v>20.3</v>
      </c>
      <c r="K79" s="133">
        <f t="shared" si="62"/>
        <v>0</v>
      </c>
      <c r="L79" s="291">
        <f t="shared" si="4"/>
        <v>20.3</v>
      </c>
    </row>
    <row r="80" spans="1:12" s="77" customFormat="1" ht="15" customHeight="1" x14ac:dyDescent="0.2">
      <c r="A80" s="71" t="s">
        <v>134</v>
      </c>
      <c r="B80" s="72" t="s">
        <v>99</v>
      </c>
      <c r="C80" s="75" t="s">
        <v>187</v>
      </c>
      <c r="D80" s="75" t="s">
        <v>283</v>
      </c>
      <c r="E80" s="72">
        <v>120</v>
      </c>
      <c r="F80" s="133">
        <f>F81</f>
        <v>20.3</v>
      </c>
      <c r="G80" s="133">
        <f t="shared" si="62"/>
        <v>0</v>
      </c>
      <c r="H80" s="133">
        <f t="shared" si="62"/>
        <v>20.3</v>
      </c>
      <c r="I80" s="133">
        <f t="shared" si="62"/>
        <v>0</v>
      </c>
      <c r="J80" s="133">
        <f t="shared" si="62"/>
        <v>20.3</v>
      </c>
      <c r="K80" s="133">
        <f t="shared" si="62"/>
        <v>0</v>
      </c>
      <c r="L80" s="291">
        <f t="shared" ref="L80:L143" si="63">K80+J80</f>
        <v>20.3</v>
      </c>
    </row>
    <row r="81" spans="1:12" s="77" customFormat="1" ht="27.75" customHeight="1" x14ac:dyDescent="0.2">
      <c r="A81" s="61" t="s">
        <v>249</v>
      </c>
      <c r="B81" s="72" t="s">
        <v>99</v>
      </c>
      <c r="C81" s="75" t="s">
        <v>187</v>
      </c>
      <c r="D81" s="75" t="s">
        <v>283</v>
      </c>
      <c r="E81" s="72" t="s">
        <v>251</v>
      </c>
      <c r="F81" s="133">
        <f>'Пр 6 вед '!G454</f>
        <v>20.3</v>
      </c>
      <c r="G81" s="133">
        <f>'Пр 6 вед '!H454</f>
        <v>0</v>
      </c>
      <c r="H81" s="133">
        <f>'Пр 6 вед '!I454</f>
        <v>20.3</v>
      </c>
      <c r="I81" s="133">
        <f>'Пр 6 вед '!J454</f>
        <v>0</v>
      </c>
      <c r="J81" s="133">
        <f>'Пр 6 вед '!K454</f>
        <v>20.3</v>
      </c>
      <c r="K81" s="133">
        <f>'Пр 6 вед '!L454</f>
        <v>0</v>
      </c>
      <c r="L81" s="291">
        <f t="shared" si="63"/>
        <v>20.3</v>
      </c>
    </row>
    <row r="82" spans="1:12" ht="18" customHeight="1" x14ac:dyDescent="0.2">
      <c r="A82" s="71" t="s">
        <v>451</v>
      </c>
      <c r="B82" s="72" t="s">
        <v>99</v>
      </c>
      <c r="C82" s="75" t="s">
        <v>187</v>
      </c>
      <c r="D82" s="75" t="s">
        <v>283</v>
      </c>
      <c r="E82" s="72" t="s">
        <v>121</v>
      </c>
      <c r="F82" s="133">
        <f>F83</f>
        <v>748.69999999999993</v>
      </c>
      <c r="G82" s="133">
        <f t="shared" ref="G82:K82" si="64">G83</f>
        <v>0</v>
      </c>
      <c r="H82" s="133">
        <f t="shared" si="64"/>
        <v>748.69999999999993</v>
      </c>
      <c r="I82" s="133">
        <f t="shared" si="64"/>
        <v>0</v>
      </c>
      <c r="J82" s="133">
        <f t="shared" si="64"/>
        <v>748.69999999999993</v>
      </c>
      <c r="K82" s="133">
        <f t="shared" si="64"/>
        <v>437.5</v>
      </c>
      <c r="L82" s="291">
        <f t="shared" si="63"/>
        <v>1186.1999999999998</v>
      </c>
    </row>
    <row r="83" spans="1:12" ht="24" customHeight="1" x14ac:dyDescent="0.2">
      <c r="A83" s="71" t="s">
        <v>122</v>
      </c>
      <c r="B83" s="72" t="s">
        <v>99</v>
      </c>
      <c r="C83" s="75" t="s">
        <v>187</v>
      </c>
      <c r="D83" s="75" t="s">
        <v>283</v>
      </c>
      <c r="E83" s="72" t="s">
        <v>123</v>
      </c>
      <c r="F83" s="133">
        <f>F85+F84</f>
        <v>748.69999999999993</v>
      </c>
      <c r="G83" s="133">
        <f t="shared" ref="G83:H83" si="65">G85+G84</f>
        <v>0</v>
      </c>
      <c r="H83" s="133">
        <f t="shared" si="65"/>
        <v>748.69999999999993</v>
      </c>
      <c r="I83" s="133">
        <f t="shared" ref="I83:J83" si="66">I85+I84</f>
        <v>0</v>
      </c>
      <c r="J83" s="133">
        <f t="shared" si="66"/>
        <v>748.69999999999993</v>
      </c>
      <c r="K83" s="133">
        <f t="shared" ref="K83" si="67">K85+K84</f>
        <v>437.5</v>
      </c>
      <c r="L83" s="291">
        <f t="shared" si="63"/>
        <v>1186.1999999999998</v>
      </c>
    </row>
    <row r="84" spans="1:12" ht="18" customHeight="1" x14ac:dyDescent="0.2">
      <c r="A84" s="98" t="s">
        <v>137</v>
      </c>
      <c r="B84" s="72" t="s">
        <v>99</v>
      </c>
      <c r="C84" s="75" t="s">
        <v>187</v>
      </c>
      <c r="D84" s="75" t="s">
        <v>283</v>
      </c>
      <c r="E84" s="72">
        <v>242</v>
      </c>
      <c r="F84" s="133">
        <f>'Пр 6 вед '!G457</f>
        <v>561.79999999999995</v>
      </c>
      <c r="G84" s="133">
        <f>'Пр 6 вед '!H457</f>
        <v>0</v>
      </c>
      <c r="H84" s="133">
        <f>'Пр 6 вед '!I457</f>
        <v>561.79999999999995</v>
      </c>
      <c r="I84" s="133">
        <f>'Пр 6 вед '!J457</f>
        <v>0</v>
      </c>
      <c r="J84" s="133">
        <f>'Пр 6 вед '!K457</f>
        <v>561.79999999999995</v>
      </c>
      <c r="K84" s="133">
        <f>'Пр 6 вед '!L457</f>
        <v>-162.1</v>
      </c>
      <c r="L84" s="133">
        <f>'Пр 6 вед '!M457</f>
        <v>399.69999999999993</v>
      </c>
    </row>
    <row r="85" spans="1:12" ht="18" customHeight="1" x14ac:dyDescent="0.2">
      <c r="A85" s="98" t="s">
        <v>474</v>
      </c>
      <c r="B85" s="72" t="s">
        <v>99</v>
      </c>
      <c r="C85" s="75" t="s">
        <v>187</v>
      </c>
      <c r="D85" s="75" t="s">
        <v>283</v>
      </c>
      <c r="E85" s="72" t="s">
        <v>125</v>
      </c>
      <c r="F85" s="133">
        <f>'Пр 6 вед '!G458</f>
        <v>186.9</v>
      </c>
      <c r="G85" s="133">
        <f>'Пр 6 вед '!H458</f>
        <v>0</v>
      </c>
      <c r="H85" s="133">
        <f>'Пр 6 вед '!I458</f>
        <v>186.9</v>
      </c>
      <c r="I85" s="133">
        <f>'Пр 6 вед '!J458</f>
        <v>0</v>
      </c>
      <c r="J85" s="133">
        <f>'Пр 6 вед '!K458</f>
        <v>186.9</v>
      </c>
      <c r="K85" s="133">
        <f>'Пр 6 вед '!L458</f>
        <v>599.6</v>
      </c>
      <c r="L85" s="133">
        <f>'Пр 6 вед '!M458</f>
        <v>786.5</v>
      </c>
    </row>
    <row r="86" spans="1:12" ht="12" customHeight="1" x14ac:dyDescent="0.2">
      <c r="A86" s="98" t="s">
        <v>138</v>
      </c>
      <c r="B86" s="72" t="s">
        <v>99</v>
      </c>
      <c r="C86" s="75" t="s">
        <v>187</v>
      </c>
      <c r="D86" s="75" t="s">
        <v>283</v>
      </c>
      <c r="E86" s="72" t="s">
        <v>200</v>
      </c>
      <c r="F86" s="133">
        <f>F87</f>
        <v>4.3</v>
      </c>
      <c r="G86" s="133">
        <f t="shared" ref="G86:K86" si="68">G87</f>
        <v>0</v>
      </c>
      <c r="H86" s="133">
        <f t="shared" si="68"/>
        <v>4.3</v>
      </c>
      <c r="I86" s="133">
        <f t="shared" si="68"/>
        <v>0</v>
      </c>
      <c r="J86" s="133">
        <f t="shared" si="68"/>
        <v>4.3</v>
      </c>
      <c r="K86" s="133">
        <f t="shared" si="68"/>
        <v>0</v>
      </c>
      <c r="L86" s="291">
        <f t="shared" si="63"/>
        <v>4.3</v>
      </c>
    </row>
    <row r="87" spans="1:12" ht="13.5" customHeight="1" x14ac:dyDescent="0.2">
      <c r="A87" s="98" t="s">
        <v>139</v>
      </c>
      <c r="B87" s="72" t="s">
        <v>99</v>
      </c>
      <c r="C87" s="75" t="s">
        <v>187</v>
      </c>
      <c r="D87" s="75" t="s">
        <v>283</v>
      </c>
      <c r="E87" s="72" t="s">
        <v>140</v>
      </c>
      <c r="F87" s="133">
        <f>F88+F89</f>
        <v>4.3</v>
      </c>
      <c r="G87" s="133">
        <f t="shared" ref="G87:H87" si="69">G88+G89</f>
        <v>0</v>
      </c>
      <c r="H87" s="133">
        <f t="shared" si="69"/>
        <v>4.3</v>
      </c>
      <c r="I87" s="133">
        <f t="shared" ref="I87:J87" si="70">I88+I89</f>
        <v>0</v>
      </c>
      <c r="J87" s="133">
        <f t="shared" si="70"/>
        <v>4.3</v>
      </c>
      <c r="K87" s="133">
        <f t="shared" ref="K87" si="71">K88+K89</f>
        <v>0</v>
      </c>
      <c r="L87" s="291">
        <f t="shared" si="63"/>
        <v>4.3</v>
      </c>
    </row>
    <row r="88" spans="1:12" ht="15.75" customHeight="1" x14ac:dyDescent="0.2">
      <c r="A88" s="62" t="s">
        <v>201</v>
      </c>
      <c r="B88" s="72" t="s">
        <v>99</v>
      </c>
      <c r="C88" s="75" t="s">
        <v>187</v>
      </c>
      <c r="D88" s="75" t="s">
        <v>283</v>
      </c>
      <c r="E88" s="72" t="s">
        <v>221</v>
      </c>
      <c r="F88" s="133">
        <f>'Пр 6 вед '!G461</f>
        <v>1.5</v>
      </c>
      <c r="G88" s="133">
        <f>'Пр 6 вед '!H461</f>
        <v>0</v>
      </c>
      <c r="H88" s="133">
        <f>'Пр 6 вед '!I461</f>
        <v>1.5</v>
      </c>
      <c r="I88" s="133">
        <f>'Пр 6 вед '!J461</f>
        <v>0</v>
      </c>
      <c r="J88" s="133">
        <f>'Пр 6 вед '!K461</f>
        <v>1.5</v>
      </c>
      <c r="K88" s="133">
        <f>'Пр 6 вед '!L461</f>
        <v>0</v>
      </c>
      <c r="L88" s="291">
        <f t="shared" si="63"/>
        <v>1.5</v>
      </c>
    </row>
    <row r="89" spans="1:12" ht="15.75" customHeight="1" x14ac:dyDescent="0.2">
      <c r="A89" s="62" t="s">
        <v>443</v>
      </c>
      <c r="B89" s="72" t="s">
        <v>99</v>
      </c>
      <c r="C89" s="75" t="s">
        <v>187</v>
      </c>
      <c r="D89" s="75" t="s">
        <v>283</v>
      </c>
      <c r="E89" s="72">
        <v>853</v>
      </c>
      <c r="F89" s="133">
        <f>'Пр 6 вед '!G462</f>
        <v>2.8</v>
      </c>
      <c r="G89" s="133">
        <f>'Пр 6 вед '!H462</f>
        <v>0</v>
      </c>
      <c r="H89" s="133">
        <f>'Пр 6 вед '!I462</f>
        <v>2.8</v>
      </c>
      <c r="I89" s="133">
        <f>'Пр 6 вед '!J462</f>
        <v>0</v>
      </c>
      <c r="J89" s="133">
        <f>'Пр 6 вед '!K462</f>
        <v>2.8</v>
      </c>
      <c r="K89" s="133">
        <f>'Пр 6 вед '!L462</f>
        <v>0</v>
      </c>
      <c r="L89" s="291">
        <f t="shared" si="63"/>
        <v>2.8</v>
      </c>
    </row>
    <row r="90" spans="1:12" s="77" customFormat="1" ht="19.5" customHeight="1" x14ac:dyDescent="0.2">
      <c r="A90" s="96" t="s">
        <v>413</v>
      </c>
      <c r="B90" s="89" t="s">
        <v>99</v>
      </c>
      <c r="C90" s="91" t="s">
        <v>187</v>
      </c>
      <c r="D90" s="91" t="s">
        <v>414</v>
      </c>
      <c r="E90" s="89" t="s">
        <v>150</v>
      </c>
      <c r="F90" s="132">
        <f>F91+F95+F98</f>
        <v>1820.8999999999999</v>
      </c>
      <c r="G90" s="132">
        <f t="shared" ref="G90:H90" si="72">G91+G95+G98</f>
        <v>0</v>
      </c>
      <c r="H90" s="132">
        <f t="shared" si="72"/>
        <v>1820.9</v>
      </c>
      <c r="I90" s="132">
        <f t="shared" ref="I90:J90" si="73">I91+I95+I98</f>
        <v>0</v>
      </c>
      <c r="J90" s="132">
        <f t="shared" si="73"/>
        <v>1820.8999999999999</v>
      </c>
      <c r="K90" s="132">
        <f t="shared" ref="K90" si="74">K91+K95+K98</f>
        <v>20.501999999999999</v>
      </c>
      <c r="L90" s="291">
        <f t="shared" si="63"/>
        <v>1841.4019999999998</v>
      </c>
    </row>
    <row r="91" spans="1:12" s="77" customFormat="1" ht="33" customHeight="1" x14ac:dyDescent="0.2">
      <c r="A91" s="71" t="s">
        <v>112</v>
      </c>
      <c r="B91" s="72" t="s">
        <v>99</v>
      </c>
      <c r="C91" s="75" t="s">
        <v>187</v>
      </c>
      <c r="D91" s="75" t="s">
        <v>415</v>
      </c>
      <c r="E91" s="72" t="s">
        <v>113</v>
      </c>
      <c r="F91" s="133">
        <f>F92</f>
        <v>1668.6</v>
      </c>
      <c r="G91" s="133">
        <f t="shared" ref="G91:K91" si="75">G92</f>
        <v>0</v>
      </c>
      <c r="H91" s="133">
        <f t="shared" si="75"/>
        <v>1668.6</v>
      </c>
      <c r="I91" s="133">
        <f t="shared" si="75"/>
        <v>0</v>
      </c>
      <c r="J91" s="133">
        <f t="shared" si="75"/>
        <v>1668.6</v>
      </c>
      <c r="K91" s="133">
        <f t="shared" si="75"/>
        <v>20.501999999999999</v>
      </c>
      <c r="L91" s="291">
        <f t="shared" si="63"/>
        <v>1689.1019999999999</v>
      </c>
    </row>
    <row r="92" spans="1:12" s="77" customFormat="1" ht="19.5" customHeight="1" x14ac:dyDescent="0.2">
      <c r="A92" s="71" t="s">
        <v>134</v>
      </c>
      <c r="B92" s="72" t="s">
        <v>99</v>
      </c>
      <c r="C92" s="75" t="s">
        <v>187</v>
      </c>
      <c r="D92" s="75" t="s">
        <v>415</v>
      </c>
      <c r="E92" s="72" t="s">
        <v>197</v>
      </c>
      <c r="F92" s="133">
        <f>F93+F94</f>
        <v>1668.6</v>
      </c>
      <c r="G92" s="133">
        <f t="shared" ref="G92:H92" si="76">G93+G94</f>
        <v>0</v>
      </c>
      <c r="H92" s="133">
        <f t="shared" si="76"/>
        <v>1668.6</v>
      </c>
      <c r="I92" s="133">
        <f t="shared" ref="I92:J92" si="77">I93+I94</f>
        <v>0</v>
      </c>
      <c r="J92" s="133">
        <f t="shared" si="77"/>
        <v>1668.6</v>
      </c>
      <c r="K92" s="133">
        <f t="shared" ref="K92" si="78">K93+K94</f>
        <v>20.501999999999999</v>
      </c>
      <c r="L92" s="291">
        <f t="shared" si="63"/>
        <v>1689.1019999999999</v>
      </c>
    </row>
    <row r="93" spans="1:12" s="77" customFormat="1" ht="16.5" customHeight="1" x14ac:dyDescent="0.2">
      <c r="A93" s="97" t="s">
        <v>135</v>
      </c>
      <c r="B93" s="72" t="s">
        <v>99</v>
      </c>
      <c r="C93" s="75" t="s">
        <v>187</v>
      </c>
      <c r="D93" s="75" t="s">
        <v>415</v>
      </c>
      <c r="E93" s="72" t="s">
        <v>198</v>
      </c>
      <c r="F93" s="133">
        <f>'Пр 6 вед '!G877</f>
        <v>1281.5999999999999</v>
      </c>
      <c r="G93" s="133">
        <f>'Пр 6 вед '!H877</f>
        <v>0</v>
      </c>
      <c r="H93" s="133">
        <f>'Пр 6 вед '!I877</f>
        <v>1281.5999999999999</v>
      </c>
      <c r="I93" s="133">
        <f>'Пр 6 вед '!J877</f>
        <v>0</v>
      </c>
      <c r="J93" s="133">
        <f>'Пр 6 вед '!K877</f>
        <v>1281.5999999999999</v>
      </c>
      <c r="K93" s="133">
        <f>'Пр 6 вед '!L877</f>
        <v>0</v>
      </c>
      <c r="L93" s="291">
        <f t="shared" si="63"/>
        <v>1281.5999999999999</v>
      </c>
    </row>
    <row r="94" spans="1:12" s="77" customFormat="1" ht="26.25" customHeight="1" x14ac:dyDescent="0.2">
      <c r="A94" s="97" t="s">
        <v>136</v>
      </c>
      <c r="B94" s="72" t="s">
        <v>99</v>
      </c>
      <c r="C94" s="75" t="s">
        <v>187</v>
      </c>
      <c r="D94" s="75" t="s">
        <v>415</v>
      </c>
      <c r="E94" s="72">
        <v>129</v>
      </c>
      <c r="F94" s="133">
        <f>'Пр 6 вед '!G878</f>
        <v>387</v>
      </c>
      <c r="G94" s="133">
        <f>'Пр 6 вед '!H878</f>
        <v>0</v>
      </c>
      <c r="H94" s="133">
        <f>'Пр 6 вед '!I878</f>
        <v>387</v>
      </c>
      <c r="I94" s="133">
        <f>'Пр 6 вед '!J878</f>
        <v>0</v>
      </c>
      <c r="J94" s="133">
        <f>'Пр 6 вед '!K878</f>
        <v>387</v>
      </c>
      <c r="K94" s="133">
        <f>'Пр 6 вед '!L878</f>
        <v>20.501999999999999</v>
      </c>
      <c r="L94" s="291">
        <f t="shared" si="63"/>
        <v>407.50200000000001</v>
      </c>
    </row>
    <row r="95" spans="1:12" s="77" customFormat="1" ht="41.25" customHeight="1" x14ac:dyDescent="0.2">
      <c r="A95" s="71" t="s">
        <v>112</v>
      </c>
      <c r="B95" s="72" t="s">
        <v>99</v>
      </c>
      <c r="C95" s="75" t="s">
        <v>187</v>
      </c>
      <c r="D95" s="75" t="s">
        <v>416</v>
      </c>
      <c r="E95" s="72">
        <v>100</v>
      </c>
      <c r="F95" s="133">
        <f>F96</f>
        <v>24</v>
      </c>
      <c r="G95" s="133">
        <f t="shared" ref="G95:K96" si="79">G96</f>
        <v>-15.6</v>
      </c>
      <c r="H95" s="133">
        <f t="shared" si="79"/>
        <v>8.4</v>
      </c>
      <c r="I95" s="133">
        <f t="shared" si="79"/>
        <v>-1.4</v>
      </c>
      <c r="J95" s="133">
        <f t="shared" si="79"/>
        <v>7</v>
      </c>
      <c r="K95" s="133">
        <f t="shared" si="79"/>
        <v>-7</v>
      </c>
      <c r="L95" s="291">
        <f t="shared" si="63"/>
        <v>0</v>
      </c>
    </row>
    <row r="96" spans="1:12" s="77" customFormat="1" ht="24" customHeight="1" x14ac:dyDescent="0.2">
      <c r="A96" s="71" t="s">
        <v>134</v>
      </c>
      <c r="B96" s="72" t="s">
        <v>99</v>
      </c>
      <c r="C96" s="75" t="s">
        <v>187</v>
      </c>
      <c r="D96" s="75" t="s">
        <v>416</v>
      </c>
      <c r="E96" s="72">
        <v>120</v>
      </c>
      <c r="F96" s="133">
        <f>F97</f>
        <v>24</v>
      </c>
      <c r="G96" s="133">
        <f t="shared" si="79"/>
        <v>-15.6</v>
      </c>
      <c r="H96" s="133">
        <f t="shared" si="79"/>
        <v>8.4</v>
      </c>
      <c r="I96" s="133">
        <f t="shared" si="79"/>
        <v>-1.4</v>
      </c>
      <c r="J96" s="133">
        <f t="shared" si="79"/>
        <v>7</v>
      </c>
      <c r="K96" s="133">
        <f t="shared" si="79"/>
        <v>-7</v>
      </c>
      <c r="L96" s="291">
        <f t="shared" si="63"/>
        <v>0</v>
      </c>
    </row>
    <row r="97" spans="1:12" ht="21.75" customHeight="1" x14ac:dyDescent="0.2">
      <c r="A97" s="61" t="s">
        <v>249</v>
      </c>
      <c r="B97" s="72" t="s">
        <v>99</v>
      </c>
      <c r="C97" s="75" t="s">
        <v>187</v>
      </c>
      <c r="D97" s="75" t="s">
        <v>416</v>
      </c>
      <c r="E97" s="72">
        <v>122</v>
      </c>
      <c r="F97" s="133">
        <f>'Пр 6 вед '!G881</f>
        <v>24</v>
      </c>
      <c r="G97" s="133">
        <f>'Пр 6 вед '!H881</f>
        <v>-15.6</v>
      </c>
      <c r="H97" s="133">
        <f>'Пр 6 вед '!I881</f>
        <v>8.4</v>
      </c>
      <c r="I97" s="133">
        <f>'Пр 6 вед '!J881</f>
        <v>-1.4</v>
      </c>
      <c r="J97" s="133">
        <f>'Пр 6 вед '!K881</f>
        <v>7</v>
      </c>
      <c r="K97" s="133">
        <f>'Пр 6 вед '!L881</f>
        <v>-7</v>
      </c>
      <c r="L97" s="291">
        <f t="shared" si="63"/>
        <v>0</v>
      </c>
    </row>
    <row r="98" spans="1:12" ht="25.5" customHeight="1" x14ac:dyDescent="0.2">
      <c r="A98" s="71" t="s">
        <v>451</v>
      </c>
      <c r="B98" s="72" t="s">
        <v>99</v>
      </c>
      <c r="C98" s="75" t="s">
        <v>187</v>
      </c>
      <c r="D98" s="75" t="s">
        <v>416</v>
      </c>
      <c r="E98" s="72" t="s">
        <v>121</v>
      </c>
      <c r="F98" s="133">
        <f>F99</f>
        <v>128.30000000000001</v>
      </c>
      <c r="G98" s="133">
        <f t="shared" ref="G98:K98" si="80">G99</f>
        <v>15.6</v>
      </c>
      <c r="H98" s="133">
        <f t="shared" si="80"/>
        <v>143.9</v>
      </c>
      <c r="I98" s="133">
        <f t="shared" si="80"/>
        <v>1.4</v>
      </c>
      <c r="J98" s="133">
        <f t="shared" si="80"/>
        <v>145.29999999999998</v>
      </c>
      <c r="K98" s="133">
        <f t="shared" si="80"/>
        <v>7</v>
      </c>
      <c r="L98" s="291">
        <f t="shared" si="63"/>
        <v>152.29999999999998</v>
      </c>
    </row>
    <row r="99" spans="1:12" ht="30" customHeight="1" x14ac:dyDescent="0.2">
      <c r="A99" s="98" t="s">
        <v>122</v>
      </c>
      <c r="B99" s="72" t="s">
        <v>99</v>
      </c>
      <c r="C99" s="75" t="s">
        <v>187</v>
      </c>
      <c r="D99" s="75" t="s">
        <v>416</v>
      </c>
      <c r="E99" s="72" t="s">
        <v>123</v>
      </c>
      <c r="F99" s="133">
        <f>F101+F100</f>
        <v>128.30000000000001</v>
      </c>
      <c r="G99" s="133">
        <f t="shared" ref="G99:H99" si="81">G101+G100</f>
        <v>15.6</v>
      </c>
      <c r="H99" s="133">
        <f t="shared" si="81"/>
        <v>143.9</v>
      </c>
      <c r="I99" s="133">
        <f t="shared" ref="I99:J99" si="82">I101+I100</f>
        <v>1.4</v>
      </c>
      <c r="J99" s="133">
        <f t="shared" si="82"/>
        <v>145.29999999999998</v>
      </c>
      <c r="K99" s="133">
        <f t="shared" ref="K99" si="83">K101+K100</f>
        <v>7</v>
      </c>
      <c r="L99" s="291">
        <f t="shared" si="63"/>
        <v>152.29999999999998</v>
      </c>
    </row>
    <row r="100" spans="1:12" ht="14.25" customHeight="1" x14ac:dyDescent="0.2">
      <c r="A100" s="98" t="s">
        <v>137</v>
      </c>
      <c r="B100" s="72" t="s">
        <v>99</v>
      </c>
      <c r="C100" s="75" t="s">
        <v>187</v>
      </c>
      <c r="D100" s="75" t="s">
        <v>416</v>
      </c>
      <c r="E100" s="72">
        <v>242</v>
      </c>
      <c r="F100" s="133">
        <f>'Пр 6 вед '!G884</f>
        <v>105.2</v>
      </c>
      <c r="G100" s="133">
        <f>'Пр 6 вед '!H884</f>
        <v>25.5275</v>
      </c>
      <c r="H100" s="133">
        <f>'Пр 6 вед '!I884</f>
        <v>130.72749999999999</v>
      </c>
      <c r="I100" s="133">
        <f>'Пр 6 вед '!J884</f>
        <v>0</v>
      </c>
      <c r="J100" s="133">
        <f>'Пр 6 вед '!K884</f>
        <v>130.72749999999999</v>
      </c>
      <c r="K100" s="133">
        <f>'Пр 6 вед '!L884</f>
        <v>10.51</v>
      </c>
      <c r="L100" s="291">
        <f t="shared" si="63"/>
        <v>141.23749999999998</v>
      </c>
    </row>
    <row r="101" spans="1:12" ht="16.5" customHeight="1" x14ac:dyDescent="0.2">
      <c r="A101" s="98" t="s">
        <v>474</v>
      </c>
      <c r="B101" s="72" t="s">
        <v>99</v>
      </c>
      <c r="C101" s="75" t="s">
        <v>187</v>
      </c>
      <c r="D101" s="75" t="s">
        <v>416</v>
      </c>
      <c r="E101" s="72" t="s">
        <v>125</v>
      </c>
      <c r="F101" s="133">
        <f>'Пр 6 вед '!G885</f>
        <v>23.1</v>
      </c>
      <c r="G101" s="133">
        <f>'Пр 6 вед '!H885</f>
        <v>-9.9275000000000002</v>
      </c>
      <c r="H101" s="133">
        <f>'Пр 6 вед '!I885</f>
        <v>13.172500000000001</v>
      </c>
      <c r="I101" s="133">
        <f>'Пр 6 вед '!J885</f>
        <v>1.4</v>
      </c>
      <c r="J101" s="133">
        <f>'Пр 6 вед '!K885</f>
        <v>14.572500000000002</v>
      </c>
      <c r="K101" s="133">
        <f>'Пр 6 вед '!L885</f>
        <v>-3.51</v>
      </c>
      <c r="L101" s="291">
        <f t="shared" si="63"/>
        <v>11.062500000000002</v>
      </c>
    </row>
    <row r="102" spans="1:12" s="77" customFormat="1" ht="21.75" customHeight="1" x14ac:dyDescent="0.2">
      <c r="A102" s="117" t="s">
        <v>519</v>
      </c>
      <c r="B102" s="84" t="s">
        <v>99</v>
      </c>
      <c r="C102" s="86" t="s">
        <v>207</v>
      </c>
      <c r="D102" s="75"/>
      <c r="E102" s="60"/>
      <c r="F102" s="133">
        <f>F106+F103</f>
        <v>699</v>
      </c>
      <c r="G102" s="133">
        <f t="shared" ref="G102:J102" si="84">G106+G103</f>
        <v>0</v>
      </c>
      <c r="H102" s="133">
        <f t="shared" si="84"/>
        <v>699</v>
      </c>
      <c r="I102" s="133">
        <f t="shared" si="84"/>
        <v>472.47899999999998</v>
      </c>
      <c r="J102" s="133">
        <f t="shared" si="84"/>
        <v>1171.479</v>
      </c>
      <c r="K102" s="133">
        <f t="shared" ref="K102" si="85">K106+K103</f>
        <v>452</v>
      </c>
      <c r="L102" s="291">
        <f t="shared" si="63"/>
        <v>1623.479</v>
      </c>
    </row>
    <row r="103" spans="1:12" x14ac:dyDescent="0.2">
      <c r="A103" s="71" t="s">
        <v>451</v>
      </c>
      <c r="B103" s="205" t="s">
        <v>99</v>
      </c>
      <c r="C103" s="75" t="s">
        <v>207</v>
      </c>
      <c r="D103" s="75" t="s">
        <v>572</v>
      </c>
      <c r="E103" s="60" t="s">
        <v>121</v>
      </c>
      <c r="F103" s="133">
        <f t="shared" ref="F103:K104" si="86">F104</f>
        <v>0</v>
      </c>
      <c r="G103" s="133">
        <f t="shared" si="86"/>
        <v>0</v>
      </c>
      <c r="H103" s="133">
        <f t="shared" ref="H103:H104" si="87">G103+F103</f>
        <v>0</v>
      </c>
      <c r="I103" s="133">
        <f t="shared" si="86"/>
        <v>472.47899999999998</v>
      </c>
      <c r="J103" s="133">
        <f t="shared" si="86"/>
        <v>472.47899999999998</v>
      </c>
      <c r="K103" s="133">
        <f t="shared" si="86"/>
        <v>0</v>
      </c>
      <c r="L103" s="291">
        <f t="shared" si="63"/>
        <v>472.47899999999998</v>
      </c>
    </row>
    <row r="104" spans="1:12" ht="22.5" x14ac:dyDescent="0.2">
      <c r="A104" s="71" t="s">
        <v>122</v>
      </c>
      <c r="B104" s="205" t="s">
        <v>99</v>
      </c>
      <c r="C104" s="75" t="s">
        <v>207</v>
      </c>
      <c r="D104" s="75" t="s">
        <v>572</v>
      </c>
      <c r="E104" s="60" t="s">
        <v>123</v>
      </c>
      <c r="F104" s="133">
        <f t="shared" si="86"/>
        <v>0</v>
      </c>
      <c r="G104" s="133">
        <f t="shared" si="86"/>
        <v>0</v>
      </c>
      <c r="H104" s="133">
        <f t="shared" si="87"/>
        <v>0</v>
      </c>
      <c r="I104" s="133">
        <f t="shared" si="86"/>
        <v>472.47899999999998</v>
      </c>
      <c r="J104" s="133">
        <f t="shared" si="86"/>
        <v>472.47899999999998</v>
      </c>
      <c r="K104" s="133">
        <f t="shared" si="86"/>
        <v>0</v>
      </c>
      <c r="L104" s="291">
        <f t="shared" si="63"/>
        <v>472.47899999999998</v>
      </c>
    </row>
    <row r="105" spans="1:12" x14ac:dyDescent="0.2">
      <c r="A105" s="98" t="s">
        <v>474</v>
      </c>
      <c r="B105" s="205" t="s">
        <v>99</v>
      </c>
      <c r="C105" s="75" t="s">
        <v>207</v>
      </c>
      <c r="D105" s="75" t="s">
        <v>572</v>
      </c>
      <c r="E105" s="60" t="s">
        <v>125</v>
      </c>
      <c r="F105" s="133">
        <f>'Пр 6 вед '!G537</f>
        <v>0</v>
      </c>
      <c r="G105" s="133">
        <f>'Пр 6 вед '!H537</f>
        <v>0</v>
      </c>
      <c r="H105" s="133">
        <f>'Пр 6 вед '!I537</f>
        <v>0</v>
      </c>
      <c r="I105" s="133">
        <f>'Пр 6 вед '!J537</f>
        <v>472.47899999999998</v>
      </c>
      <c r="J105" s="133">
        <f>'Пр 6 вед '!K537</f>
        <v>472.47899999999998</v>
      </c>
      <c r="K105" s="133">
        <f>'Пр 6 вед '!L537</f>
        <v>0</v>
      </c>
      <c r="L105" s="291">
        <f t="shared" si="63"/>
        <v>472.47899999999998</v>
      </c>
    </row>
    <row r="106" spans="1:12" x14ac:dyDescent="0.2">
      <c r="A106" s="71" t="s">
        <v>451</v>
      </c>
      <c r="B106" s="199" t="s">
        <v>99</v>
      </c>
      <c r="C106" s="75" t="s">
        <v>207</v>
      </c>
      <c r="D106" s="75" t="s">
        <v>572</v>
      </c>
      <c r="E106" s="199">
        <v>800</v>
      </c>
      <c r="F106" s="133">
        <f>F107</f>
        <v>699</v>
      </c>
      <c r="G106" s="133">
        <f t="shared" ref="G106:K107" si="88">G107</f>
        <v>0</v>
      </c>
      <c r="H106" s="133">
        <f t="shared" si="88"/>
        <v>699</v>
      </c>
      <c r="I106" s="133">
        <f t="shared" si="88"/>
        <v>0</v>
      </c>
      <c r="J106" s="133">
        <f t="shared" si="88"/>
        <v>699</v>
      </c>
      <c r="K106" s="133">
        <f t="shared" si="88"/>
        <v>452</v>
      </c>
      <c r="L106" s="291">
        <f t="shared" si="63"/>
        <v>1151</v>
      </c>
    </row>
    <row r="107" spans="1:12" ht="22.5" x14ac:dyDescent="0.2">
      <c r="A107" s="71" t="s">
        <v>122</v>
      </c>
      <c r="B107" s="199" t="s">
        <v>99</v>
      </c>
      <c r="C107" s="75" t="s">
        <v>207</v>
      </c>
      <c r="D107" s="75" t="s">
        <v>572</v>
      </c>
      <c r="E107" s="199">
        <v>800</v>
      </c>
      <c r="F107" s="133">
        <f>F108</f>
        <v>699</v>
      </c>
      <c r="G107" s="133">
        <f t="shared" si="88"/>
        <v>0</v>
      </c>
      <c r="H107" s="133">
        <f t="shared" si="88"/>
        <v>699</v>
      </c>
      <c r="I107" s="133">
        <f t="shared" si="88"/>
        <v>0</v>
      </c>
      <c r="J107" s="133">
        <f t="shared" si="88"/>
        <v>699</v>
      </c>
      <c r="K107" s="133">
        <f t="shared" si="88"/>
        <v>452</v>
      </c>
      <c r="L107" s="291">
        <f t="shared" si="63"/>
        <v>1151</v>
      </c>
    </row>
    <row r="108" spans="1:12" x14ac:dyDescent="0.2">
      <c r="A108" s="71" t="s">
        <v>658</v>
      </c>
      <c r="B108" s="199" t="s">
        <v>99</v>
      </c>
      <c r="C108" s="75" t="s">
        <v>207</v>
      </c>
      <c r="D108" s="75" t="s">
        <v>572</v>
      </c>
      <c r="E108" s="199">
        <v>880</v>
      </c>
      <c r="F108" s="133">
        <f>'Пр 6 вед '!G540</f>
        <v>699</v>
      </c>
      <c r="G108" s="133">
        <f>'Пр 6 вед '!H540</f>
        <v>0</v>
      </c>
      <c r="H108" s="133">
        <f>'Пр 6 вед '!I540</f>
        <v>699</v>
      </c>
      <c r="I108" s="133">
        <f>'Пр 6 вед '!J540</f>
        <v>0</v>
      </c>
      <c r="J108" s="133">
        <f>'Пр 6 вед '!K540</f>
        <v>699</v>
      </c>
      <c r="K108" s="133">
        <f>'Пр 6 вед '!L540</f>
        <v>452</v>
      </c>
      <c r="L108" s="291">
        <f t="shared" si="63"/>
        <v>1151</v>
      </c>
    </row>
    <row r="109" spans="1:12" s="77" customFormat="1" ht="14.25" customHeight="1" x14ac:dyDescent="0.2">
      <c r="A109" s="117" t="s">
        <v>453</v>
      </c>
      <c r="B109" s="84" t="s">
        <v>99</v>
      </c>
      <c r="C109" s="86" t="s">
        <v>391</v>
      </c>
      <c r="D109" s="75"/>
      <c r="E109" s="60"/>
      <c r="F109" s="133">
        <f>F110</f>
        <v>200</v>
      </c>
      <c r="G109" s="133">
        <f t="shared" ref="G109:K115" si="89">G110</f>
        <v>0</v>
      </c>
      <c r="H109" s="133">
        <f t="shared" si="89"/>
        <v>200</v>
      </c>
      <c r="I109" s="133">
        <f t="shared" si="89"/>
        <v>0</v>
      </c>
      <c r="J109" s="133">
        <f t="shared" si="89"/>
        <v>200</v>
      </c>
      <c r="K109" s="133">
        <f t="shared" si="89"/>
        <v>-51</v>
      </c>
      <c r="L109" s="291">
        <f t="shared" si="63"/>
        <v>149</v>
      </c>
    </row>
    <row r="110" spans="1:12" s="77" customFormat="1" ht="18" customHeight="1" x14ac:dyDescent="0.2">
      <c r="A110" s="62" t="s">
        <v>464</v>
      </c>
      <c r="B110" s="60" t="s">
        <v>99</v>
      </c>
      <c r="C110" s="59" t="s">
        <v>391</v>
      </c>
      <c r="D110" s="75" t="s">
        <v>463</v>
      </c>
      <c r="E110" s="60"/>
      <c r="F110" s="133">
        <f>F114</f>
        <v>200</v>
      </c>
      <c r="G110" s="133">
        <f>G114</f>
        <v>0</v>
      </c>
      <c r="H110" s="133">
        <f>H114+H111</f>
        <v>200</v>
      </c>
      <c r="I110" s="133">
        <f t="shared" ref="I110:J110" si="90">I114+I111</f>
        <v>0</v>
      </c>
      <c r="J110" s="133">
        <f t="shared" si="90"/>
        <v>200</v>
      </c>
      <c r="K110" s="133">
        <f t="shared" ref="K110" si="91">K114+K111</f>
        <v>-51</v>
      </c>
      <c r="L110" s="291">
        <f t="shared" si="63"/>
        <v>149</v>
      </c>
    </row>
    <row r="111" spans="1:12" x14ac:dyDescent="0.2">
      <c r="A111" s="71" t="s">
        <v>451</v>
      </c>
      <c r="B111" s="60" t="s">
        <v>99</v>
      </c>
      <c r="C111" s="59" t="s">
        <v>391</v>
      </c>
      <c r="D111" s="75" t="s">
        <v>463</v>
      </c>
      <c r="E111" s="60" t="s">
        <v>121</v>
      </c>
      <c r="F111" s="133">
        <f t="shared" ref="F111:K112" si="92">F112</f>
        <v>0</v>
      </c>
      <c r="G111" s="133">
        <f t="shared" si="92"/>
        <v>0</v>
      </c>
      <c r="H111" s="133">
        <f t="shared" ref="H111:H112" si="93">G111+F111</f>
        <v>0</v>
      </c>
      <c r="I111" s="133">
        <f t="shared" si="92"/>
        <v>51</v>
      </c>
      <c r="J111" s="133">
        <f t="shared" si="92"/>
        <v>51</v>
      </c>
      <c r="K111" s="133">
        <f t="shared" si="92"/>
        <v>-51</v>
      </c>
      <c r="L111" s="291">
        <f t="shared" si="63"/>
        <v>0</v>
      </c>
    </row>
    <row r="112" spans="1:12" ht="22.5" x14ac:dyDescent="0.2">
      <c r="A112" s="71" t="s">
        <v>122</v>
      </c>
      <c r="B112" s="60" t="s">
        <v>99</v>
      </c>
      <c r="C112" s="59" t="s">
        <v>391</v>
      </c>
      <c r="D112" s="75" t="s">
        <v>463</v>
      </c>
      <c r="E112" s="60" t="s">
        <v>123</v>
      </c>
      <c r="F112" s="133">
        <f t="shared" si="92"/>
        <v>0</v>
      </c>
      <c r="G112" s="133">
        <f t="shared" si="92"/>
        <v>0</v>
      </c>
      <c r="H112" s="133">
        <f t="shared" si="93"/>
        <v>0</v>
      </c>
      <c r="I112" s="133">
        <f t="shared" si="92"/>
        <v>51</v>
      </c>
      <c r="J112" s="133">
        <f t="shared" si="92"/>
        <v>51</v>
      </c>
      <c r="K112" s="133">
        <f t="shared" si="92"/>
        <v>-51</v>
      </c>
      <c r="L112" s="291">
        <f t="shared" si="63"/>
        <v>0</v>
      </c>
    </row>
    <row r="113" spans="1:12" x14ac:dyDescent="0.2">
      <c r="A113" s="98" t="s">
        <v>474</v>
      </c>
      <c r="B113" s="60" t="s">
        <v>99</v>
      </c>
      <c r="C113" s="59" t="s">
        <v>391</v>
      </c>
      <c r="D113" s="75" t="s">
        <v>463</v>
      </c>
      <c r="E113" s="60" t="s">
        <v>125</v>
      </c>
      <c r="F113" s="133">
        <f>'Пр 6 вед '!G545</f>
        <v>0</v>
      </c>
      <c r="G113" s="133">
        <f>'Пр 6 вед '!H545</f>
        <v>0</v>
      </c>
      <c r="H113" s="133">
        <f>'Пр 6 вед '!I545</f>
        <v>0</v>
      </c>
      <c r="I113" s="133">
        <f>'Пр 6 вед '!J545</f>
        <v>51</v>
      </c>
      <c r="J113" s="133">
        <f>'Пр 6 вед '!K545</f>
        <v>51</v>
      </c>
      <c r="K113" s="133">
        <f>'Пр 6 вед '!L545</f>
        <v>-51</v>
      </c>
      <c r="L113" s="133">
        <f>'Пр 6 вед '!M545</f>
        <v>0</v>
      </c>
    </row>
    <row r="114" spans="1:12" s="77" customFormat="1" ht="21" customHeight="1" x14ac:dyDescent="0.2">
      <c r="A114" s="71" t="s">
        <v>451</v>
      </c>
      <c r="B114" s="60" t="s">
        <v>99</v>
      </c>
      <c r="C114" s="59" t="s">
        <v>391</v>
      </c>
      <c r="D114" s="75" t="s">
        <v>463</v>
      </c>
      <c r="E114" s="72">
        <v>800</v>
      </c>
      <c r="F114" s="133">
        <f>F115</f>
        <v>200</v>
      </c>
      <c r="G114" s="133">
        <f t="shared" si="89"/>
        <v>0</v>
      </c>
      <c r="H114" s="133">
        <f t="shared" si="89"/>
        <v>200</v>
      </c>
      <c r="I114" s="133">
        <f t="shared" si="89"/>
        <v>-51</v>
      </c>
      <c r="J114" s="133">
        <f t="shared" si="89"/>
        <v>149</v>
      </c>
      <c r="K114" s="133">
        <f t="shared" si="89"/>
        <v>0</v>
      </c>
      <c r="L114" s="291">
        <f t="shared" si="63"/>
        <v>149</v>
      </c>
    </row>
    <row r="115" spans="1:12" s="77" customFormat="1" ht="25.5" customHeight="1" x14ac:dyDescent="0.2">
      <c r="A115" s="71" t="s">
        <v>122</v>
      </c>
      <c r="B115" s="60" t="s">
        <v>99</v>
      </c>
      <c r="C115" s="59" t="s">
        <v>391</v>
      </c>
      <c r="D115" s="75" t="s">
        <v>463</v>
      </c>
      <c r="E115" s="72">
        <v>800</v>
      </c>
      <c r="F115" s="133">
        <f>F116</f>
        <v>200</v>
      </c>
      <c r="G115" s="133">
        <f t="shared" si="89"/>
        <v>0</v>
      </c>
      <c r="H115" s="133">
        <f t="shared" si="89"/>
        <v>200</v>
      </c>
      <c r="I115" s="133">
        <f t="shared" si="89"/>
        <v>-51</v>
      </c>
      <c r="J115" s="133">
        <f t="shared" si="89"/>
        <v>149</v>
      </c>
      <c r="K115" s="133">
        <f t="shared" si="89"/>
        <v>0</v>
      </c>
      <c r="L115" s="291">
        <f t="shared" si="63"/>
        <v>149</v>
      </c>
    </row>
    <row r="116" spans="1:12" s="77" customFormat="1" ht="30.75" customHeight="1" x14ac:dyDescent="0.2">
      <c r="A116" s="98" t="s">
        <v>124</v>
      </c>
      <c r="B116" s="60" t="s">
        <v>99</v>
      </c>
      <c r="C116" s="59" t="s">
        <v>391</v>
      </c>
      <c r="D116" s="75" t="s">
        <v>463</v>
      </c>
      <c r="E116" s="60">
        <v>870</v>
      </c>
      <c r="F116" s="133">
        <f>'Пр 6 вед '!G548</f>
        <v>200</v>
      </c>
      <c r="G116" s="133">
        <f>'Пр 6 вед '!H548</f>
        <v>0</v>
      </c>
      <c r="H116" s="133">
        <f>'Пр 6 вед '!I548</f>
        <v>200</v>
      </c>
      <c r="I116" s="133">
        <f>'Пр 6 вед '!J548</f>
        <v>-51</v>
      </c>
      <c r="J116" s="133">
        <f>'Пр 6 вед '!K548</f>
        <v>149</v>
      </c>
      <c r="K116" s="133">
        <f>'Пр 6 вед '!L548</f>
        <v>0</v>
      </c>
      <c r="L116" s="133">
        <f>'Пр 6 вед '!M548</f>
        <v>149</v>
      </c>
    </row>
    <row r="117" spans="1:12" s="77" customFormat="1" ht="21" customHeight="1" x14ac:dyDescent="0.2">
      <c r="A117" s="85" t="s">
        <v>284</v>
      </c>
      <c r="B117" s="84" t="s">
        <v>99</v>
      </c>
      <c r="C117" s="86" t="s">
        <v>285</v>
      </c>
      <c r="D117" s="86"/>
      <c r="E117" s="84"/>
      <c r="F117" s="131">
        <f>F118+F127+F131+F137+F146</f>
        <v>1037.9000000000001</v>
      </c>
      <c r="G117" s="131">
        <f t="shared" ref="G117:H117" si="94">G118+G127+G131+G137+G146</f>
        <v>174.36863</v>
      </c>
      <c r="H117" s="131">
        <f t="shared" si="94"/>
        <v>1212.26863</v>
      </c>
      <c r="I117" s="131">
        <f t="shared" ref="I117:J117" si="95">I118+I127+I131+I137+I146</f>
        <v>0</v>
      </c>
      <c r="J117" s="131">
        <f t="shared" si="95"/>
        <v>1212.26863</v>
      </c>
      <c r="K117" s="131">
        <f t="shared" ref="K117" si="96">K118+K127+K131+K137+K146</f>
        <v>-23</v>
      </c>
      <c r="L117" s="291">
        <f t="shared" si="63"/>
        <v>1189.26863</v>
      </c>
    </row>
    <row r="118" spans="1:12" s="77" customFormat="1" ht="21.75" customHeight="1" x14ac:dyDescent="0.2">
      <c r="A118" s="71" t="s">
        <v>505</v>
      </c>
      <c r="B118" s="72" t="s">
        <v>99</v>
      </c>
      <c r="C118" s="75" t="s">
        <v>285</v>
      </c>
      <c r="D118" s="75" t="s">
        <v>321</v>
      </c>
      <c r="E118" s="72"/>
      <c r="F118" s="133">
        <f>F119+F123</f>
        <v>379.8</v>
      </c>
      <c r="G118" s="133">
        <f t="shared" ref="G118:H118" si="97">G119+G123</f>
        <v>29.368629999999996</v>
      </c>
      <c r="H118" s="133">
        <f t="shared" si="97"/>
        <v>409.16863000000001</v>
      </c>
      <c r="I118" s="133">
        <f t="shared" ref="I118:J118" si="98">I119+I123</f>
        <v>0</v>
      </c>
      <c r="J118" s="133">
        <f t="shared" si="98"/>
        <v>409.16863000000001</v>
      </c>
      <c r="K118" s="133">
        <f t="shared" ref="K118" si="99">K119+K123</f>
        <v>-23</v>
      </c>
      <c r="L118" s="291">
        <f t="shared" si="63"/>
        <v>386.16863000000001</v>
      </c>
    </row>
    <row r="119" spans="1:12" s="77" customFormat="1" ht="26.25" customHeight="1" x14ac:dyDescent="0.2">
      <c r="A119" s="71" t="s">
        <v>322</v>
      </c>
      <c r="B119" s="72" t="s">
        <v>99</v>
      </c>
      <c r="C119" s="75" t="s">
        <v>285</v>
      </c>
      <c r="D119" s="75" t="s">
        <v>323</v>
      </c>
      <c r="E119" s="72"/>
      <c r="F119" s="133">
        <f>F120</f>
        <v>50</v>
      </c>
      <c r="G119" s="133">
        <f t="shared" ref="G119:K121" si="100">G120</f>
        <v>0</v>
      </c>
      <c r="H119" s="133">
        <f t="shared" si="100"/>
        <v>50</v>
      </c>
      <c r="I119" s="133">
        <f t="shared" si="100"/>
        <v>0</v>
      </c>
      <c r="J119" s="133">
        <f t="shared" si="100"/>
        <v>50</v>
      </c>
      <c r="K119" s="133">
        <f t="shared" si="100"/>
        <v>-23</v>
      </c>
      <c r="L119" s="291">
        <f t="shared" si="63"/>
        <v>27</v>
      </c>
    </row>
    <row r="120" spans="1:12" s="77" customFormat="1" ht="25.5" customHeight="1" x14ac:dyDescent="0.2">
      <c r="A120" s="71" t="s">
        <v>451</v>
      </c>
      <c r="B120" s="72" t="s">
        <v>99</v>
      </c>
      <c r="C120" s="75" t="s">
        <v>285</v>
      </c>
      <c r="D120" s="75" t="s">
        <v>323</v>
      </c>
      <c r="E120" s="72" t="s">
        <v>121</v>
      </c>
      <c r="F120" s="133">
        <f>F121</f>
        <v>50</v>
      </c>
      <c r="G120" s="133">
        <f t="shared" si="100"/>
        <v>0</v>
      </c>
      <c r="H120" s="133">
        <f t="shared" si="100"/>
        <v>50</v>
      </c>
      <c r="I120" s="133">
        <f t="shared" si="100"/>
        <v>0</v>
      </c>
      <c r="J120" s="133">
        <f t="shared" si="100"/>
        <v>50</v>
      </c>
      <c r="K120" s="133">
        <f t="shared" si="100"/>
        <v>-23</v>
      </c>
      <c r="L120" s="291">
        <f t="shared" si="63"/>
        <v>27</v>
      </c>
    </row>
    <row r="121" spans="1:12" s="77" customFormat="1" ht="25.5" customHeight="1" x14ac:dyDescent="0.2">
      <c r="A121" s="71" t="s">
        <v>122</v>
      </c>
      <c r="B121" s="72" t="s">
        <v>99</v>
      </c>
      <c r="C121" s="75" t="s">
        <v>285</v>
      </c>
      <c r="D121" s="75" t="s">
        <v>323</v>
      </c>
      <c r="E121" s="72" t="s">
        <v>123</v>
      </c>
      <c r="F121" s="133">
        <f>F122</f>
        <v>50</v>
      </c>
      <c r="G121" s="133">
        <f t="shared" si="100"/>
        <v>0</v>
      </c>
      <c r="H121" s="133">
        <f t="shared" si="100"/>
        <v>50</v>
      </c>
      <c r="I121" s="133">
        <f t="shared" si="100"/>
        <v>0</v>
      </c>
      <c r="J121" s="133">
        <f t="shared" si="100"/>
        <v>50</v>
      </c>
      <c r="K121" s="133">
        <f t="shared" si="100"/>
        <v>-23</v>
      </c>
      <c r="L121" s="291">
        <f t="shared" si="63"/>
        <v>27</v>
      </c>
    </row>
    <row r="122" spans="1:12" s="77" customFormat="1" ht="15" customHeight="1" x14ac:dyDescent="0.2">
      <c r="A122" s="98" t="s">
        <v>474</v>
      </c>
      <c r="B122" s="72" t="s">
        <v>99</v>
      </c>
      <c r="C122" s="75" t="s">
        <v>285</v>
      </c>
      <c r="D122" s="75" t="s">
        <v>323</v>
      </c>
      <c r="E122" s="72" t="s">
        <v>125</v>
      </c>
      <c r="F122" s="133">
        <f>'Пр 6 вед '!G554</f>
        <v>50</v>
      </c>
      <c r="G122" s="133">
        <f>'Пр 6 вед '!H554</f>
        <v>0</v>
      </c>
      <c r="H122" s="133">
        <f>'Пр 6 вед '!I554</f>
        <v>50</v>
      </c>
      <c r="I122" s="133">
        <f>'Пр 6 вед '!J554</f>
        <v>0</v>
      </c>
      <c r="J122" s="133">
        <f>'Пр 6 вед '!K554</f>
        <v>50</v>
      </c>
      <c r="K122" s="133">
        <f>'Пр 6 вед '!L554</f>
        <v>-23</v>
      </c>
      <c r="L122" s="291">
        <f t="shared" si="63"/>
        <v>27</v>
      </c>
    </row>
    <row r="123" spans="1:12" ht="23.25" customHeight="1" x14ac:dyDescent="0.2">
      <c r="A123" s="98" t="s">
        <v>652</v>
      </c>
      <c r="B123" s="72" t="s">
        <v>99</v>
      </c>
      <c r="C123" s="75" t="s">
        <v>285</v>
      </c>
      <c r="D123" s="75" t="s">
        <v>651</v>
      </c>
      <c r="E123" s="72"/>
      <c r="F123" s="195">
        <f t="shared" ref="F123:K125" si="101">F124</f>
        <v>329.8</v>
      </c>
      <c r="G123" s="195">
        <f t="shared" si="101"/>
        <v>29.368629999999996</v>
      </c>
      <c r="H123" s="195">
        <f t="shared" si="101"/>
        <v>359.16863000000001</v>
      </c>
      <c r="I123" s="195">
        <f t="shared" si="101"/>
        <v>0</v>
      </c>
      <c r="J123" s="195">
        <f t="shared" si="101"/>
        <v>359.16863000000001</v>
      </c>
      <c r="K123" s="195">
        <f t="shared" si="101"/>
        <v>0</v>
      </c>
      <c r="L123" s="291">
        <f t="shared" si="63"/>
        <v>359.16863000000001</v>
      </c>
    </row>
    <row r="124" spans="1:12" ht="17.25" customHeight="1" x14ac:dyDescent="0.2">
      <c r="A124" s="71" t="s">
        <v>451</v>
      </c>
      <c r="B124" s="72" t="s">
        <v>99</v>
      </c>
      <c r="C124" s="75" t="s">
        <v>285</v>
      </c>
      <c r="D124" s="75" t="s">
        <v>651</v>
      </c>
      <c r="E124" s="72" t="s">
        <v>121</v>
      </c>
      <c r="F124" s="195">
        <f t="shared" si="101"/>
        <v>329.8</v>
      </c>
      <c r="G124" s="195">
        <f t="shared" si="101"/>
        <v>29.368629999999996</v>
      </c>
      <c r="H124" s="195">
        <f t="shared" si="101"/>
        <v>359.16863000000001</v>
      </c>
      <c r="I124" s="195">
        <f t="shared" si="101"/>
        <v>0</v>
      </c>
      <c r="J124" s="195">
        <f t="shared" si="101"/>
        <v>359.16863000000001</v>
      </c>
      <c r="K124" s="195">
        <f t="shared" si="101"/>
        <v>0</v>
      </c>
      <c r="L124" s="291">
        <f t="shared" si="63"/>
        <v>359.16863000000001</v>
      </c>
    </row>
    <row r="125" spans="1:12" ht="21.75" customHeight="1" x14ac:dyDescent="0.2">
      <c r="A125" s="71" t="s">
        <v>122</v>
      </c>
      <c r="B125" s="72" t="s">
        <v>99</v>
      </c>
      <c r="C125" s="75" t="s">
        <v>285</v>
      </c>
      <c r="D125" s="75" t="s">
        <v>651</v>
      </c>
      <c r="E125" s="72" t="s">
        <v>123</v>
      </c>
      <c r="F125" s="195">
        <f t="shared" si="101"/>
        <v>329.8</v>
      </c>
      <c r="G125" s="195">
        <f t="shared" si="101"/>
        <v>29.368629999999996</v>
      </c>
      <c r="H125" s="195">
        <f t="shared" si="101"/>
        <v>359.16863000000001</v>
      </c>
      <c r="I125" s="195">
        <f t="shared" si="101"/>
        <v>0</v>
      </c>
      <c r="J125" s="195">
        <f t="shared" si="101"/>
        <v>359.16863000000001</v>
      </c>
      <c r="K125" s="195">
        <f t="shared" si="101"/>
        <v>0</v>
      </c>
      <c r="L125" s="291">
        <f t="shared" si="63"/>
        <v>359.16863000000001</v>
      </c>
    </row>
    <row r="126" spans="1:12" ht="16.5" customHeight="1" x14ac:dyDescent="0.2">
      <c r="A126" s="98" t="s">
        <v>474</v>
      </c>
      <c r="B126" s="72" t="s">
        <v>99</v>
      </c>
      <c r="C126" s="75" t="s">
        <v>285</v>
      </c>
      <c r="D126" s="75" t="s">
        <v>651</v>
      </c>
      <c r="E126" s="72" t="s">
        <v>125</v>
      </c>
      <c r="F126" s="195">
        <f>'Пр 6 вед '!G558</f>
        <v>329.8</v>
      </c>
      <c r="G126" s="195">
        <f>'Пр 6 вед '!H558</f>
        <v>29.368629999999996</v>
      </c>
      <c r="H126" s="195">
        <f>'Пр 6 вед '!I558</f>
        <v>359.16863000000001</v>
      </c>
      <c r="I126" s="195">
        <f>'Пр 6 вед '!J558</f>
        <v>0</v>
      </c>
      <c r="J126" s="195">
        <f>'Пр 6 вед '!K558</f>
        <v>359.16863000000001</v>
      </c>
      <c r="K126" s="195">
        <f>'Пр 6 вед '!L558</f>
        <v>0</v>
      </c>
      <c r="L126" s="291">
        <f t="shared" si="63"/>
        <v>359.16863000000001</v>
      </c>
    </row>
    <row r="127" spans="1:12" s="77" customFormat="1" ht="18" customHeight="1" x14ac:dyDescent="0.2">
      <c r="A127" s="76" t="s">
        <v>324</v>
      </c>
      <c r="B127" s="72" t="s">
        <v>99</v>
      </c>
      <c r="C127" s="75" t="s">
        <v>285</v>
      </c>
      <c r="D127" s="75" t="s">
        <v>325</v>
      </c>
      <c r="E127" s="72"/>
      <c r="F127" s="133">
        <f>F128</f>
        <v>100</v>
      </c>
      <c r="G127" s="133">
        <f t="shared" ref="G127:K129" si="102">G128</f>
        <v>0</v>
      </c>
      <c r="H127" s="133">
        <f t="shared" si="102"/>
        <v>100</v>
      </c>
      <c r="I127" s="133">
        <f t="shared" si="102"/>
        <v>0</v>
      </c>
      <c r="J127" s="133">
        <f t="shared" si="102"/>
        <v>100</v>
      </c>
      <c r="K127" s="133">
        <f t="shared" si="102"/>
        <v>0</v>
      </c>
      <c r="L127" s="291">
        <f t="shared" si="63"/>
        <v>100</v>
      </c>
    </row>
    <row r="128" spans="1:12" s="77" customFormat="1" ht="12" customHeight="1" x14ac:dyDescent="0.2">
      <c r="A128" s="98" t="s">
        <v>138</v>
      </c>
      <c r="B128" s="72" t="s">
        <v>99</v>
      </c>
      <c r="C128" s="75" t="s">
        <v>285</v>
      </c>
      <c r="D128" s="75" t="s">
        <v>325</v>
      </c>
      <c r="E128" s="72" t="s">
        <v>200</v>
      </c>
      <c r="F128" s="133">
        <f>F129</f>
        <v>100</v>
      </c>
      <c r="G128" s="133">
        <f t="shared" si="102"/>
        <v>0</v>
      </c>
      <c r="H128" s="133">
        <f t="shared" si="102"/>
        <v>100</v>
      </c>
      <c r="I128" s="133">
        <f t="shared" si="102"/>
        <v>0</v>
      </c>
      <c r="J128" s="133">
        <f t="shared" si="102"/>
        <v>100</v>
      </c>
      <c r="K128" s="133">
        <f t="shared" si="102"/>
        <v>0</v>
      </c>
      <c r="L128" s="291">
        <f t="shared" si="63"/>
        <v>100</v>
      </c>
    </row>
    <row r="129" spans="1:12" s="77" customFormat="1" ht="15.75" customHeight="1" x14ac:dyDescent="0.2">
      <c r="A129" s="98" t="s">
        <v>139</v>
      </c>
      <c r="B129" s="72" t="s">
        <v>99</v>
      </c>
      <c r="C129" s="75" t="s">
        <v>285</v>
      </c>
      <c r="D129" s="75" t="s">
        <v>325</v>
      </c>
      <c r="E129" s="72" t="s">
        <v>140</v>
      </c>
      <c r="F129" s="133">
        <f>F130</f>
        <v>100</v>
      </c>
      <c r="G129" s="133">
        <f t="shared" si="102"/>
        <v>0</v>
      </c>
      <c r="H129" s="133">
        <f t="shared" si="102"/>
        <v>100</v>
      </c>
      <c r="I129" s="133">
        <f t="shared" si="102"/>
        <v>0</v>
      </c>
      <c r="J129" s="133">
        <f t="shared" si="102"/>
        <v>100</v>
      </c>
      <c r="K129" s="133">
        <f t="shared" si="102"/>
        <v>0</v>
      </c>
      <c r="L129" s="291">
        <f t="shared" si="63"/>
        <v>100</v>
      </c>
    </row>
    <row r="130" spans="1:12" s="77" customFormat="1" ht="22.5" customHeight="1" x14ac:dyDescent="0.2">
      <c r="A130" s="62" t="s">
        <v>443</v>
      </c>
      <c r="B130" s="72" t="s">
        <v>99</v>
      </c>
      <c r="C130" s="75" t="s">
        <v>285</v>
      </c>
      <c r="D130" s="75" t="s">
        <v>325</v>
      </c>
      <c r="E130" s="72">
        <v>853</v>
      </c>
      <c r="F130" s="133">
        <f>'Пр 6 вед '!G562</f>
        <v>100</v>
      </c>
      <c r="G130" s="133">
        <f>'Пр 6 вед '!H562</f>
        <v>0</v>
      </c>
      <c r="H130" s="133">
        <f>'Пр 6 вед '!I562</f>
        <v>100</v>
      </c>
      <c r="I130" s="133">
        <f>'Пр 6 вед '!J562</f>
        <v>0</v>
      </c>
      <c r="J130" s="133">
        <f>'Пр 6 вед '!K562</f>
        <v>100</v>
      </c>
      <c r="K130" s="133">
        <f>'Пр 6 вед '!L562</f>
        <v>0</v>
      </c>
      <c r="L130" s="291">
        <f t="shared" si="63"/>
        <v>100</v>
      </c>
    </row>
    <row r="131" spans="1:12" s="77" customFormat="1" ht="29.25" customHeight="1" x14ac:dyDescent="0.2">
      <c r="A131" s="97" t="s">
        <v>70</v>
      </c>
      <c r="B131" s="72" t="s">
        <v>99</v>
      </c>
      <c r="C131" s="75" t="s">
        <v>285</v>
      </c>
      <c r="D131" s="75" t="s">
        <v>287</v>
      </c>
      <c r="E131" s="72"/>
      <c r="F131" s="133">
        <f>F132+F135</f>
        <v>7</v>
      </c>
      <c r="G131" s="133">
        <f t="shared" ref="G131:H131" si="103">G132+G135</f>
        <v>0</v>
      </c>
      <c r="H131" s="133">
        <f t="shared" si="103"/>
        <v>7</v>
      </c>
      <c r="I131" s="133">
        <f t="shared" ref="I131:J131" si="104">I132+I135</f>
        <v>0</v>
      </c>
      <c r="J131" s="133">
        <f t="shared" si="104"/>
        <v>7</v>
      </c>
      <c r="K131" s="133">
        <f t="shared" ref="K131" si="105">K132+K135</f>
        <v>0</v>
      </c>
      <c r="L131" s="291">
        <f t="shared" si="63"/>
        <v>7</v>
      </c>
    </row>
    <row r="132" spans="1:12" s="77" customFormat="1" ht="21.75" customHeight="1" x14ac:dyDescent="0.2">
      <c r="A132" s="71" t="s">
        <v>451</v>
      </c>
      <c r="B132" s="72" t="s">
        <v>99</v>
      </c>
      <c r="C132" s="75" t="s">
        <v>285</v>
      </c>
      <c r="D132" s="75" t="s">
        <v>287</v>
      </c>
      <c r="E132" s="72">
        <v>200</v>
      </c>
      <c r="F132" s="133">
        <f>F133</f>
        <v>1</v>
      </c>
      <c r="G132" s="133">
        <f t="shared" ref="G132:K133" si="106">G133</f>
        <v>0</v>
      </c>
      <c r="H132" s="133">
        <f t="shared" si="106"/>
        <v>1</v>
      </c>
      <c r="I132" s="133">
        <f t="shared" si="106"/>
        <v>0</v>
      </c>
      <c r="J132" s="133">
        <f t="shared" si="106"/>
        <v>1</v>
      </c>
      <c r="K132" s="133">
        <f t="shared" si="106"/>
        <v>0</v>
      </c>
      <c r="L132" s="291">
        <f t="shared" si="63"/>
        <v>1</v>
      </c>
    </row>
    <row r="133" spans="1:12" s="77" customFormat="1" ht="19.5" customHeight="1" x14ac:dyDescent="0.2">
      <c r="A133" s="71" t="s">
        <v>122</v>
      </c>
      <c r="B133" s="72" t="s">
        <v>99</v>
      </c>
      <c r="C133" s="75" t="s">
        <v>285</v>
      </c>
      <c r="D133" s="75" t="s">
        <v>287</v>
      </c>
      <c r="E133" s="72">
        <v>240</v>
      </c>
      <c r="F133" s="133">
        <f>F134</f>
        <v>1</v>
      </c>
      <c r="G133" s="133">
        <f t="shared" si="106"/>
        <v>0</v>
      </c>
      <c r="H133" s="133">
        <f t="shared" si="106"/>
        <v>1</v>
      </c>
      <c r="I133" s="133">
        <f t="shared" si="106"/>
        <v>0</v>
      </c>
      <c r="J133" s="133">
        <f t="shared" si="106"/>
        <v>1</v>
      </c>
      <c r="K133" s="133">
        <f t="shared" si="106"/>
        <v>0</v>
      </c>
      <c r="L133" s="291">
        <f t="shared" si="63"/>
        <v>1</v>
      </c>
    </row>
    <row r="134" spans="1:12" ht="21.75" customHeight="1" x14ac:dyDescent="0.2">
      <c r="A134" s="98" t="s">
        <v>474</v>
      </c>
      <c r="B134" s="72" t="s">
        <v>99</v>
      </c>
      <c r="C134" s="75" t="s">
        <v>285</v>
      </c>
      <c r="D134" s="75" t="s">
        <v>287</v>
      </c>
      <c r="E134" s="72">
        <v>244</v>
      </c>
      <c r="F134" s="133">
        <f>'Пр 6 вед '!G566</f>
        <v>1</v>
      </c>
      <c r="G134" s="133">
        <f>'Пр 6 вед '!H566</f>
        <v>0</v>
      </c>
      <c r="H134" s="133">
        <f>'Пр 6 вед '!I566</f>
        <v>1</v>
      </c>
      <c r="I134" s="133">
        <f>'Пр 6 вед '!J566</f>
        <v>0</v>
      </c>
      <c r="J134" s="133">
        <f>'Пр 6 вед '!K566</f>
        <v>1</v>
      </c>
      <c r="K134" s="133">
        <f>'Пр 6 вед '!L566</f>
        <v>0</v>
      </c>
      <c r="L134" s="291">
        <f t="shared" si="63"/>
        <v>1</v>
      </c>
    </row>
    <row r="135" spans="1:12" ht="10.5" customHeight="1" x14ac:dyDescent="0.2">
      <c r="A135" s="71" t="s">
        <v>288</v>
      </c>
      <c r="B135" s="72" t="s">
        <v>99</v>
      </c>
      <c r="C135" s="75" t="s">
        <v>285</v>
      </c>
      <c r="D135" s="75" t="s">
        <v>287</v>
      </c>
      <c r="E135" s="72">
        <v>500</v>
      </c>
      <c r="F135" s="133">
        <f>F136</f>
        <v>6</v>
      </c>
      <c r="G135" s="133">
        <f t="shared" ref="G135:K135" si="107">G136</f>
        <v>0</v>
      </c>
      <c r="H135" s="133">
        <f t="shared" si="107"/>
        <v>6</v>
      </c>
      <c r="I135" s="133">
        <f t="shared" si="107"/>
        <v>0</v>
      </c>
      <c r="J135" s="133">
        <f t="shared" si="107"/>
        <v>6</v>
      </c>
      <c r="K135" s="133">
        <f t="shared" si="107"/>
        <v>0</v>
      </c>
      <c r="L135" s="291">
        <f t="shared" si="63"/>
        <v>6</v>
      </c>
    </row>
    <row r="136" spans="1:12" ht="15.75" customHeight="1" x14ac:dyDescent="0.2">
      <c r="A136" s="71" t="s">
        <v>289</v>
      </c>
      <c r="B136" s="72" t="s">
        <v>99</v>
      </c>
      <c r="C136" s="75" t="s">
        <v>285</v>
      </c>
      <c r="D136" s="75" t="s">
        <v>287</v>
      </c>
      <c r="E136" s="72">
        <v>530</v>
      </c>
      <c r="F136" s="133">
        <f>'Пр 6 вед '!G467</f>
        <v>6</v>
      </c>
      <c r="G136" s="133">
        <f>'Пр 6 вед '!H467</f>
        <v>0</v>
      </c>
      <c r="H136" s="133">
        <f>'Пр 6 вед '!I467</f>
        <v>6</v>
      </c>
      <c r="I136" s="133">
        <f>'Пр 6 вед '!J467</f>
        <v>0</v>
      </c>
      <c r="J136" s="133">
        <f>'Пр 6 вед '!K467</f>
        <v>6</v>
      </c>
      <c r="K136" s="133">
        <f>'Пр 6 вед '!L467</f>
        <v>0</v>
      </c>
      <c r="L136" s="291">
        <f t="shared" si="63"/>
        <v>6</v>
      </c>
    </row>
    <row r="137" spans="1:12" ht="22.5" customHeight="1" x14ac:dyDescent="0.2">
      <c r="A137" s="155" t="s">
        <v>458</v>
      </c>
      <c r="B137" s="89" t="s">
        <v>99</v>
      </c>
      <c r="C137" s="91" t="s">
        <v>285</v>
      </c>
      <c r="D137" s="91" t="s">
        <v>326</v>
      </c>
      <c r="E137" s="89" t="s">
        <v>150</v>
      </c>
      <c r="F137" s="132">
        <f>F138+F144</f>
        <v>551.1</v>
      </c>
      <c r="G137" s="132">
        <f t="shared" ref="G137:H137" si="108">G138+G144</f>
        <v>0</v>
      </c>
      <c r="H137" s="132">
        <f t="shared" si="108"/>
        <v>551.1</v>
      </c>
      <c r="I137" s="132">
        <f t="shared" ref="I137:J137" si="109">I138+I144</f>
        <v>0</v>
      </c>
      <c r="J137" s="132">
        <f t="shared" si="109"/>
        <v>551.1</v>
      </c>
      <c r="K137" s="132">
        <f t="shared" ref="K137" si="110">K138+K144</f>
        <v>0</v>
      </c>
      <c r="L137" s="291">
        <f t="shared" si="63"/>
        <v>551.1</v>
      </c>
    </row>
    <row r="138" spans="1:12" ht="36.75" customHeight="1" x14ac:dyDescent="0.2">
      <c r="A138" s="71" t="s">
        <v>112</v>
      </c>
      <c r="B138" s="72" t="s">
        <v>99</v>
      </c>
      <c r="C138" s="75" t="s">
        <v>285</v>
      </c>
      <c r="D138" s="75" t="s">
        <v>326</v>
      </c>
      <c r="E138" s="72" t="s">
        <v>113</v>
      </c>
      <c r="F138" s="133">
        <f>F139</f>
        <v>439.4</v>
      </c>
      <c r="G138" s="133">
        <f t="shared" ref="G138:K138" si="111">G139</f>
        <v>0</v>
      </c>
      <c r="H138" s="133">
        <f t="shared" si="111"/>
        <v>439.4</v>
      </c>
      <c r="I138" s="133">
        <f t="shared" si="111"/>
        <v>0</v>
      </c>
      <c r="J138" s="133">
        <f t="shared" si="111"/>
        <v>439.4</v>
      </c>
      <c r="K138" s="133">
        <f t="shared" si="111"/>
        <v>0</v>
      </c>
      <c r="L138" s="291">
        <f t="shared" si="63"/>
        <v>439.4</v>
      </c>
    </row>
    <row r="139" spans="1:12" ht="21" customHeight="1" x14ac:dyDescent="0.2">
      <c r="A139" s="71" t="s">
        <v>134</v>
      </c>
      <c r="B139" s="72" t="s">
        <v>99</v>
      </c>
      <c r="C139" s="75" t="s">
        <v>285</v>
      </c>
      <c r="D139" s="75" t="s">
        <v>326</v>
      </c>
      <c r="E139" s="72" t="s">
        <v>197</v>
      </c>
      <c r="F139" s="133">
        <f>F140+F141+F142</f>
        <v>439.4</v>
      </c>
      <c r="G139" s="133">
        <f t="shared" ref="G139:H139" si="112">G140+G141+G142</f>
        <v>0</v>
      </c>
      <c r="H139" s="133">
        <f t="shared" si="112"/>
        <v>439.4</v>
      </c>
      <c r="I139" s="133">
        <f t="shared" ref="I139:J139" si="113">I140+I141+I142</f>
        <v>0</v>
      </c>
      <c r="J139" s="133">
        <f t="shared" si="113"/>
        <v>439.4</v>
      </c>
      <c r="K139" s="133">
        <f t="shared" ref="K139" si="114">K140+K141+K142</f>
        <v>0</v>
      </c>
      <c r="L139" s="291">
        <f t="shared" si="63"/>
        <v>439.4</v>
      </c>
    </row>
    <row r="140" spans="1:12" s="54" customFormat="1" ht="20.25" customHeight="1" x14ac:dyDescent="0.2">
      <c r="A140" s="97" t="s">
        <v>135</v>
      </c>
      <c r="B140" s="72" t="s">
        <v>99</v>
      </c>
      <c r="C140" s="75" t="s">
        <v>285</v>
      </c>
      <c r="D140" s="75" t="s">
        <v>326</v>
      </c>
      <c r="E140" s="72" t="s">
        <v>198</v>
      </c>
      <c r="F140" s="133">
        <f>'Пр 6 вед '!G570</f>
        <v>337.5</v>
      </c>
      <c r="G140" s="133">
        <f>'Пр 6 вед '!H570</f>
        <v>0</v>
      </c>
      <c r="H140" s="133">
        <f>'Пр 6 вед '!I570</f>
        <v>337.5</v>
      </c>
      <c r="I140" s="133">
        <f>'Пр 6 вед '!J570</f>
        <v>0</v>
      </c>
      <c r="J140" s="133">
        <f>'Пр 6 вед '!K570</f>
        <v>337.5</v>
      </c>
      <c r="K140" s="133">
        <f>'Пр 6 вед '!L570</f>
        <v>0</v>
      </c>
      <c r="L140" s="291">
        <f t="shared" si="63"/>
        <v>337.5</v>
      </c>
    </row>
    <row r="141" spans="1:12" s="54" customFormat="1" ht="33.75" customHeight="1" x14ac:dyDescent="0.2">
      <c r="A141" s="97" t="s">
        <v>136</v>
      </c>
      <c r="B141" s="72" t="s">
        <v>99</v>
      </c>
      <c r="C141" s="75" t="s">
        <v>285</v>
      </c>
      <c r="D141" s="75" t="s">
        <v>326</v>
      </c>
      <c r="E141" s="72">
        <v>129</v>
      </c>
      <c r="F141" s="133">
        <f>'Пр 6 вед '!G571</f>
        <v>101.9</v>
      </c>
      <c r="G141" s="133">
        <f>'Пр 6 вед '!H571</f>
        <v>0</v>
      </c>
      <c r="H141" s="133">
        <f>'Пр 6 вед '!I571</f>
        <v>101.9</v>
      </c>
      <c r="I141" s="133">
        <f>'Пр 6 вед '!J571</f>
        <v>0</v>
      </c>
      <c r="J141" s="133">
        <f>'Пр 6 вед '!K571</f>
        <v>101.9</v>
      </c>
      <c r="K141" s="133">
        <f>'Пр 6 вед '!L571</f>
        <v>0</v>
      </c>
      <c r="L141" s="291">
        <f t="shared" si="63"/>
        <v>101.9</v>
      </c>
    </row>
    <row r="142" spans="1:12" s="77" customFormat="1" ht="24" customHeight="1" x14ac:dyDescent="0.2">
      <c r="A142" s="61" t="s">
        <v>249</v>
      </c>
      <c r="B142" s="72" t="s">
        <v>99</v>
      </c>
      <c r="C142" s="75" t="s">
        <v>285</v>
      </c>
      <c r="D142" s="75" t="s">
        <v>326</v>
      </c>
      <c r="E142" s="72">
        <v>122</v>
      </c>
      <c r="F142" s="133">
        <f>'Пр 6 вед '!G572</f>
        <v>0</v>
      </c>
      <c r="G142" s="133">
        <f>'Пр 6 вед '!H572</f>
        <v>0</v>
      </c>
      <c r="H142" s="133">
        <f>'Пр 6 вед '!I572</f>
        <v>0</v>
      </c>
      <c r="I142" s="133">
        <f>'Пр 6 вед '!J572</f>
        <v>0</v>
      </c>
      <c r="J142" s="133">
        <f>'Пр 6 вед '!K572</f>
        <v>0</v>
      </c>
      <c r="K142" s="133">
        <f>'Пр 6 вед '!L572</f>
        <v>0</v>
      </c>
      <c r="L142" s="291">
        <f t="shared" si="63"/>
        <v>0</v>
      </c>
    </row>
    <row r="143" spans="1:12" s="54" customFormat="1" ht="19.5" customHeight="1" x14ac:dyDescent="0.2">
      <c r="A143" s="71" t="s">
        <v>451</v>
      </c>
      <c r="B143" s="72" t="s">
        <v>99</v>
      </c>
      <c r="C143" s="75" t="s">
        <v>285</v>
      </c>
      <c r="D143" s="75" t="s">
        <v>326</v>
      </c>
      <c r="E143" s="72">
        <v>200</v>
      </c>
      <c r="F143" s="133">
        <f>F144</f>
        <v>111.7</v>
      </c>
      <c r="G143" s="133">
        <f t="shared" ref="G143:K144" si="115">G144</f>
        <v>0</v>
      </c>
      <c r="H143" s="133">
        <f t="shared" si="115"/>
        <v>111.7</v>
      </c>
      <c r="I143" s="133">
        <f t="shared" si="115"/>
        <v>0</v>
      </c>
      <c r="J143" s="133">
        <f t="shared" si="115"/>
        <v>111.7</v>
      </c>
      <c r="K143" s="133">
        <f t="shared" si="115"/>
        <v>0</v>
      </c>
      <c r="L143" s="291">
        <f t="shared" si="63"/>
        <v>111.7</v>
      </c>
    </row>
    <row r="144" spans="1:12" ht="21.75" customHeight="1" x14ac:dyDescent="0.2">
      <c r="A144" s="71" t="s">
        <v>122</v>
      </c>
      <c r="B144" s="72" t="s">
        <v>99</v>
      </c>
      <c r="C144" s="75" t="s">
        <v>285</v>
      </c>
      <c r="D144" s="75" t="s">
        <v>326</v>
      </c>
      <c r="E144" s="72" t="s">
        <v>123</v>
      </c>
      <c r="F144" s="133">
        <f>F145</f>
        <v>111.7</v>
      </c>
      <c r="G144" s="133">
        <f t="shared" si="115"/>
        <v>0</v>
      </c>
      <c r="H144" s="133">
        <f t="shared" si="115"/>
        <v>111.7</v>
      </c>
      <c r="I144" s="133">
        <f t="shared" si="115"/>
        <v>0</v>
      </c>
      <c r="J144" s="133">
        <f t="shared" si="115"/>
        <v>111.7</v>
      </c>
      <c r="K144" s="133">
        <f t="shared" si="115"/>
        <v>0</v>
      </c>
      <c r="L144" s="291">
        <f t="shared" ref="L144:L211" si="116">K144+J144</f>
        <v>111.7</v>
      </c>
    </row>
    <row r="145" spans="1:12" ht="24.75" customHeight="1" x14ac:dyDescent="0.2">
      <c r="A145" s="98" t="s">
        <v>474</v>
      </c>
      <c r="B145" s="72" t="s">
        <v>99</v>
      </c>
      <c r="C145" s="75" t="s">
        <v>285</v>
      </c>
      <c r="D145" s="75" t="s">
        <v>326</v>
      </c>
      <c r="E145" s="72" t="s">
        <v>125</v>
      </c>
      <c r="F145" s="133">
        <f>'Пр 6 вед '!G575</f>
        <v>111.7</v>
      </c>
      <c r="G145" s="133">
        <f>'Пр 6 вед '!H575</f>
        <v>0</v>
      </c>
      <c r="H145" s="133">
        <f>'Пр 6 вед '!I575</f>
        <v>111.7</v>
      </c>
      <c r="I145" s="133">
        <f>'Пр 6 вед '!J575</f>
        <v>0</v>
      </c>
      <c r="J145" s="133">
        <f>'Пр 6 вед '!K575</f>
        <v>111.7</v>
      </c>
      <c r="K145" s="133">
        <f>'Пр 6 вед '!L575</f>
        <v>0</v>
      </c>
      <c r="L145" s="291">
        <f t="shared" si="116"/>
        <v>111.7</v>
      </c>
    </row>
    <row r="146" spans="1:12" ht="21" customHeight="1" x14ac:dyDescent="0.2">
      <c r="A146" s="98" t="s">
        <v>702</v>
      </c>
      <c r="B146" s="205" t="s">
        <v>99</v>
      </c>
      <c r="C146" s="75" t="s">
        <v>285</v>
      </c>
      <c r="D146" s="75" t="s">
        <v>703</v>
      </c>
      <c r="E146" s="205"/>
      <c r="F146" s="133">
        <f>F147</f>
        <v>0</v>
      </c>
      <c r="G146" s="133">
        <f t="shared" ref="G146:K147" si="117">G147</f>
        <v>145</v>
      </c>
      <c r="H146" s="133">
        <f t="shared" si="117"/>
        <v>145</v>
      </c>
      <c r="I146" s="133">
        <f t="shared" si="117"/>
        <v>0</v>
      </c>
      <c r="J146" s="133">
        <f t="shared" si="117"/>
        <v>145</v>
      </c>
      <c r="K146" s="133">
        <f t="shared" si="117"/>
        <v>0</v>
      </c>
      <c r="L146" s="291">
        <f t="shared" si="116"/>
        <v>145</v>
      </c>
    </row>
    <row r="147" spans="1:12" ht="21" customHeight="1" x14ac:dyDescent="0.2">
      <c r="A147" s="98" t="s">
        <v>701</v>
      </c>
      <c r="B147" s="205" t="s">
        <v>99</v>
      </c>
      <c r="C147" s="75" t="s">
        <v>285</v>
      </c>
      <c r="D147" s="75" t="s">
        <v>704</v>
      </c>
      <c r="E147" s="205"/>
      <c r="F147" s="133">
        <f>F148</f>
        <v>0</v>
      </c>
      <c r="G147" s="133">
        <f t="shared" si="117"/>
        <v>145</v>
      </c>
      <c r="H147" s="133">
        <f t="shared" si="117"/>
        <v>145</v>
      </c>
      <c r="I147" s="133">
        <f t="shared" si="117"/>
        <v>0</v>
      </c>
      <c r="J147" s="133">
        <f t="shared" si="117"/>
        <v>145</v>
      </c>
      <c r="K147" s="133">
        <f t="shared" si="117"/>
        <v>0</v>
      </c>
      <c r="L147" s="291">
        <f t="shared" si="116"/>
        <v>145</v>
      </c>
    </row>
    <row r="148" spans="1:12" s="54" customFormat="1" ht="11.25" x14ac:dyDescent="0.2">
      <c r="A148" s="71" t="s">
        <v>451</v>
      </c>
      <c r="B148" s="205" t="s">
        <v>99</v>
      </c>
      <c r="C148" s="75" t="s">
        <v>285</v>
      </c>
      <c r="D148" s="75" t="s">
        <v>704</v>
      </c>
      <c r="E148" s="205">
        <v>200</v>
      </c>
      <c r="F148" s="133">
        <f>F149</f>
        <v>0</v>
      </c>
      <c r="G148" s="133">
        <f t="shared" ref="G148:K149" si="118">G149</f>
        <v>145</v>
      </c>
      <c r="H148" s="133">
        <f t="shared" si="118"/>
        <v>145</v>
      </c>
      <c r="I148" s="133">
        <f t="shared" si="118"/>
        <v>0</v>
      </c>
      <c r="J148" s="133">
        <f t="shared" si="118"/>
        <v>145</v>
      </c>
      <c r="K148" s="133">
        <f t="shared" si="118"/>
        <v>0</v>
      </c>
      <c r="L148" s="291">
        <f t="shared" si="116"/>
        <v>145</v>
      </c>
    </row>
    <row r="149" spans="1:12" ht="22.5" x14ac:dyDescent="0.2">
      <c r="A149" s="71" t="s">
        <v>122</v>
      </c>
      <c r="B149" s="205" t="s">
        <v>99</v>
      </c>
      <c r="C149" s="75" t="s">
        <v>285</v>
      </c>
      <c r="D149" s="75" t="s">
        <v>704</v>
      </c>
      <c r="E149" s="205" t="s">
        <v>123</v>
      </c>
      <c r="F149" s="133">
        <f>F150</f>
        <v>0</v>
      </c>
      <c r="G149" s="133">
        <f t="shared" si="118"/>
        <v>145</v>
      </c>
      <c r="H149" s="133">
        <f t="shared" si="118"/>
        <v>145</v>
      </c>
      <c r="I149" s="133">
        <f t="shared" si="118"/>
        <v>0</v>
      </c>
      <c r="J149" s="133">
        <f t="shared" si="118"/>
        <v>145</v>
      </c>
      <c r="K149" s="133">
        <f t="shared" si="118"/>
        <v>0</v>
      </c>
      <c r="L149" s="291">
        <f t="shared" si="116"/>
        <v>145</v>
      </c>
    </row>
    <row r="150" spans="1:12" x14ac:dyDescent="0.2">
      <c r="A150" s="98" t="s">
        <v>474</v>
      </c>
      <c r="B150" s="205" t="s">
        <v>99</v>
      </c>
      <c r="C150" s="75" t="s">
        <v>285</v>
      </c>
      <c r="D150" s="75" t="s">
        <v>704</v>
      </c>
      <c r="E150" s="205" t="s">
        <v>125</v>
      </c>
      <c r="F150" s="133">
        <f>'Пр 6 вед '!G580</f>
        <v>0</v>
      </c>
      <c r="G150" s="133">
        <f>'Пр 6 вед '!H580</f>
        <v>145</v>
      </c>
      <c r="H150" s="133">
        <f>'Пр 6 вед '!I580</f>
        <v>145</v>
      </c>
      <c r="I150" s="133">
        <f>'Пр 6 вед '!J580</f>
        <v>0</v>
      </c>
      <c r="J150" s="133">
        <f>'Пр 6 вед '!K580</f>
        <v>145</v>
      </c>
      <c r="K150" s="133">
        <f>'Пр 6 вед '!L580</f>
        <v>0</v>
      </c>
      <c r="L150" s="291">
        <f t="shared" si="116"/>
        <v>145</v>
      </c>
    </row>
    <row r="151" spans="1:12" ht="15.75" customHeight="1" x14ac:dyDescent="0.2">
      <c r="A151" s="85" t="s">
        <v>290</v>
      </c>
      <c r="B151" s="86" t="s">
        <v>218</v>
      </c>
      <c r="C151" s="86"/>
      <c r="D151" s="86"/>
      <c r="E151" s="84"/>
      <c r="F151" s="131">
        <f>F152</f>
        <v>1395.7</v>
      </c>
      <c r="G151" s="131">
        <f t="shared" ref="G151:K153" si="119">G152</f>
        <v>0</v>
      </c>
      <c r="H151" s="131">
        <f t="shared" si="119"/>
        <v>1395.7</v>
      </c>
      <c r="I151" s="131">
        <f t="shared" si="119"/>
        <v>-14.5</v>
      </c>
      <c r="J151" s="131">
        <f t="shared" si="119"/>
        <v>1381.2</v>
      </c>
      <c r="K151" s="131">
        <f t="shared" si="119"/>
        <v>0</v>
      </c>
      <c r="L151" s="291">
        <f t="shared" si="116"/>
        <v>1381.2</v>
      </c>
    </row>
    <row r="152" spans="1:12" ht="17.25" customHeight="1" x14ac:dyDescent="0.2">
      <c r="A152" s="85" t="s">
        <v>291</v>
      </c>
      <c r="B152" s="86" t="s">
        <v>218</v>
      </c>
      <c r="C152" s="86" t="s">
        <v>154</v>
      </c>
      <c r="D152" s="86"/>
      <c r="E152" s="75"/>
      <c r="F152" s="131">
        <f>F153</f>
        <v>1395.7</v>
      </c>
      <c r="G152" s="131">
        <f t="shared" si="119"/>
        <v>0</v>
      </c>
      <c r="H152" s="131">
        <f t="shared" si="119"/>
        <v>1395.7</v>
      </c>
      <c r="I152" s="131">
        <f t="shared" si="119"/>
        <v>-14.5</v>
      </c>
      <c r="J152" s="131">
        <f t="shared" si="119"/>
        <v>1381.2</v>
      </c>
      <c r="K152" s="131">
        <f t="shared" si="119"/>
        <v>0</v>
      </c>
      <c r="L152" s="291">
        <f t="shared" si="116"/>
        <v>1381.2</v>
      </c>
    </row>
    <row r="153" spans="1:12" ht="17.25" customHeight="1" x14ac:dyDescent="0.2">
      <c r="A153" s="71" t="s">
        <v>126</v>
      </c>
      <c r="B153" s="75" t="s">
        <v>218</v>
      </c>
      <c r="C153" s="75" t="s">
        <v>154</v>
      </c>
      <c r="D153" s="103" t="s">
        <v>286</v>
      </c>
      <c r="E153" s="72"/>
      <c r="F153" s="133">
        <f>F154</f>
        <v>1395.7</v>
      </c>
      <c r="G153" s="133">
        <f t="shared" si="119"/>
        <v>0</v>
      </c>
      <c r="H153" s="133">
        <f t="shared" si="119"/>
        <v>1395.7</v>
      </c>
      <c r="I153" s="133">
        <f t="shared" si="119"/>
        <v>-14.5</v>
      </c>
      <c r="J153" s="133">
        <f t="shared" si="119"/>
        <v>1381.2</v>
      </c>
      <c r="K153" s="133">
        <f t="shared" si="119"/>
        <v>0</v>
      </c>
      <c r="L153" s="291">
        <f t="shared" si="116"/>
        <v>1381.2</v>
      </c>
    </row>
    <row r="154" spans="1:12" ht="53.25" customHeight="1" x14ac:dyDescent="0.2">
      <c r="A154" s="96" t="s">
        <v>327</v>
      </c>
      <c r="B154" s="91" t="s">
        <v>218</v>
      </c>
      <c r="C154" s="91" t="s">
        <v>154</v>
      </c>
      <c r="D154" s="91" t="s">
        <v>292</v>
      </c>
      <c r="E154" s="89"/>
      <c r="F154" s="132">
        <f>F155+F160+F164</f>
        <v>1395.7</v>
      </c>
      <c r="G154" s="132">
        <f>G155+G160+G164</f>
        <v>0</v>
      </c>
      <c r="H154" s="132">
        <f>H155+H160+H164</f>
        <v>1395.7</v>
      </c>
      <c r="I154" s="132">
        <f t="shared" ref="I154:J154" si="120">I155+I160+I164</f>
        <v>-14.5</v>
      </c>
      <c r="J154" s="132">
        <f t="shared" si="120"/>
        <v>1381.2</v>
      </c>
      <c r="K154" s="132">
        <f t="shared" ref="K154" si="121">K155+K160+K164</f>
        <v>0</v>
      </c>
      <c r="L154" s="291">
        <f t="shared" si="116"/>
        <v>1381.2</v>
      </c>
    </row>
    <row r="155" spans="1:12" s="54" customFormat="1" ht="45.75" customHeight="1" x14ac:dyDescent="0.2">
      <c r="A155" s="71" t="s">
        <v>112</v>
      </c>
      <c r="B155" s="75" t="s">
        <v>218</v>
      </c>
      <c r="C155" s="75" t="s">
        <v>154</v>
      </c>
      <c r="D155" s="75" t="s">
        <v>292</v>
      </c>
      <c r="E155" s="72" t="s">
        <v>113</v>
      </c>
      <c r="F155" s="133">
        <f>F156</f>
        <v>361.5</v>
      </c>
      <c r="G155" s="133">
        <f t="shared" ref="G155:K155" si="122">G156</f>
        <v>0</v>
      </c>
      <c r="H155" s="133">
        <f t="shared" si="122"/>
        <v>361.5</v>
      </c>
      <c r="I155" s="133">
        <f t="shared" si="122"/>
        <v>0</v>
      </c>
      <c r="J155" s="133">
        <f t="shared" si="122"/>
        <v>361.5</v>
      </c>
      <c r="K155" s="133">
        <f t="shared" si="122"/>
        <v>0</v>
      </c>
      <c r="L155" s="291">
        <f t="shared" si="116"/>
        <v>361.5</v>
      </c>
    </row>
    <row r="156" spans="1:12" s="54" customFormat="1" ht="15.75" customHeight="1" x14ac:dyDescent="0.2">
      <c r="A156" s="71" t="s">
        <v>114</v>
      </c>
      <c r="B156" s="75" t="s">
        <v>218</v>
      </c>
      <c r="C156" s="75" t="s">
        <v>154</v>
      </c>
      <c r="D156" s="75" t="s">
        <v>292</v>
      </c>
      <c r="E156" s="72">
        <v>110</v>
      </c>
      <c r="F156" s="133">
        <f>F157+F158+F159</f>
        <v>361.5</v>
      </c>
      <c r="G156" s="133">
        <f t="shared" ref="G156:H156" si="123">G157+G158+G159</f>
        <v>0</v>
      </c>
      <c r="H156" s="133">
        <f t="shared" si="123"/>
        <v>361.5</v>
      </c>
      <c r="I156" s="133">
        <f t="shared" ref="I156:J156" si="124">I157+I158+I159</f>
        <v>0</v>
      </c>
      <c r="J156" s="133">
        <f t="shared" si="124"/>
        <v>361.5</v>
      </c>
      <c r="K156" s="133">
        <f t="shared" ref="K156" si="125">K157+K158+K159</f>
        <v>0</v>
      </c>
      <c r="L156" s="291">
        <f t="shared" si="116"/>
        <v>361.5</v>
      </c>
    </row>
    <row r="157" spans="1:12" ht="17.25" customHeight="1" x14ac:dyDescent="0.2">
      <c r="A157" s="71" t="s">
        <v>115</v>
      </c>
      <c r="B157" s="75" t="s">
        <v>218</v>
      </c>
      <c r="C157" s="75" t="s">
        <v>154</v>
      </c>
      <c r="D157" s="75" t="s">
        <v>292</v>
      </c>
      <c r="E157" s="72">
        <v>111</v>
      </c>
      <c r="F157" s="133">
        <f>'Пр 6 вед '!G587</f>
        <v>276.89999999999998</v>
      </c>
      <c r="G157" s="133">
        <f>'Пр 6 вед '!H587</f>
        <v>0</v>
      </c>
      <c r="H157" s="133">
        <f>'Пр 6 вед '!I587</f>
        <v>276.89999999999998</v>
      </c>
      <c r="I157" s="133">
        <f>'Пр 6 вед '!J587</f>
        <v>0</v>
      </c>
      <c r="J157" s="133">
        <f>'Пр 6 вед '!K587</f>
        <v>276.89999999999998</v>
      </c>
      <c r="K157" s="133">
        <f>'Пр 6 вед '!L587</f>
        <v>0</v>
      </c>
      <c r="L157" s="291">
        <f t="shared" si="116"/>
        <v>276.89999999999998</v>
      </c>
    </row>
    <row r="158" spans="1:12" ht="25.5" customHeight="1" x14ac:dyDescent="0.2">
      <c r="A158" s="97" t="s">
        <v>116</v>
      </c>
      <c r="B158" s="75" t="s">
        <v>218</v>
      </c>
      <c r="C158" s="75" t="s">
        <v>154</v>
      </c>
      <c r="D158" s="75" t="s">
        <v>292</v>
      </c>
      <c r="E158" s="72">
        <v>119</v>
      </c>
      <c r="F158" s="133">
        <f>'Пр 6 вед '!G588</f>
        <v>83.6</v>
      </c>
      <c r="G158" s="133">
        <f>'Пр 6 вед '!H588</f>
        <v>0</v>
      </c>
      <c r="H158" s="133">
        <f>'Пр 6 вед '!I588</f>
        <v>83.6</v>
      </c>
      <c r="I158" s="133">
        <f>'Пр 6 вед '!J588</f>
        <v>0</v>
      </c>
      <c r="J158" s="133">
        <f>'Пр 6 вед '!K588</f>
        <v>83.6</v>
      </c>
      <c r="K158" s="133">
        <f>'Пр 6 вед '!L588</f>
        <v>0</v>
      </c>
      <c r="L158" s="291">
        <f t="shared" si="116"/>
        <v>83.6</v>
      </c>
    </row>
    <row r="159" spans="1:12" x14ac:dyDescent="0.2">
      <c r="A159" s="98" t="s">
        <v>444</v>
      </c>
      <c r="B159" s="75" t="s">
        <v>218</v>
      </c>
      <c r="C159" s="75" t="s">
        <v>154</v>
      </c>
      <c r="D159" s="75" t="s">
        <v>292</v>
      </c>
      <c r="E159" s="205">
        <v>112</v>
      </c>
      <c r="F159" s="133">
        <f>'Пр 6 вед '!G589</f>
        <v>1</v>
      </c>
      <c r="G159" s="133">
        <f>'Пр 6 вед '!H589</f>
        <v>0</v>
      </c>
      <c r="H159" s="133">
        <f>'Пр 6 вед '!I589</f>
        <v>1</v>
      </c>
      <c r="I159" s="133">
        <f>'Пр 6 вед '!J589</f>
        <v>0</v>
      </c>
      <c r="J159" s="133">
        <f>'Пр 6 вед '!K589</f>
        <v>1</v>
      </c>
      <c r="K159" s="133">
        <f>'Пр 6 вед '!L589</f>
        <v>0</v>
      </c>
      <c r="L159" s="291">
        <f t="shared" si="116"/>
        <v>1</v>
      </c>
    </row>
    <row r="160" spans="1:12" ht="26.25" customHeight="1" x14ac:dyDescent="0.2">
      <c r="A160" s="71" t="s">
        <v>451</v>
      </c>
      <c r="B160" s="75" t="s">
        <v>218</v>
      </c>
      <c r="C160" s="75" t="s">
        <v>154</v>
      </c>
      <c r="D160" s="75" t="s">
        <v>292</v>
      </c>
      <c r="E160" s="72">
        <v>200</v>
      </c>
      <c r="F160" s="133">
        <f>F161</f>
        <v>52.6</v>
      </c>
      <c r="G160" s="133">
        <f t="shared" ref="G160:K160" si="126">G161</f>
        <v>0</v>
      </c>
      <c r="H160" s="133">
        <f t="shared" si="126"/>
        <v>52.6</v>
      </c>
      <c r="I160" s="133">
        <f t="shared" si="126"/>
        <v>-6.4</v>
      </c>
      <c r="J160" s="133">
        <f t="shared" si="126"/>
        <v>46.2</v>
      </c>
      <c r="K160" s="133">
        <f t="shared" si="126"/>
        <v>0</v>
      </c>
      <c r="L160" s="291">
        <f t="shared" si="116"/>
        <v>46.2</v>
      </c>
    </row>
    <row r="161" spans="1:14" s="54" customFormat="1" ht="23.25" customHeight="1" x14ac:dyDescent="0.2">
      <c r="A161" s="71" t="s">
        <v>122</v>
      </c>
      <c r="B161" s="75" t="s">
        <v>218</v>
      </c>
      <c r="C161" s="75" t="s">
        <v>154</v>
      </c>
      <c r="D161" s="75" t="s">
        <v>292</v>
      </c>
      <c r="E161" s="72" t="s">
        <v>123</v>
      </c>
      <c r="F161" s="133">
        <f>F163+F162</f>
        <v>52.6</v>
      </c>
      <c r="G161" s="133">
        <f t="shared" ref="G161:H161" si="127">G163+G162</f>
        <v>0</v>
      </c>
      <c r="H161" s="133">
        <f t="shared" si="127"/>
        <v>52.6</v>
      </c>
      <c r="I161" s="133">
        <f t="shared" ref="I161:J161" si="128">I163+I162</f>
        <v>-6.4</v>
      </c>
      <c r="J161" s="133">
        <f t="shared" si="128"/>
        <v>46.2</v>
      </c>
      <c r="K161" s="133">
        <f t="shared" ref="K161" si="129">K163+K162</f>
        <v>0</v>
      </c>
      <c r="L161" s="291">
        <f t="shared" si="116"/>
        <v>46.2</v>
      </c>
    </row>
    <row r="162" spans="1:14" s="54" customFormat="1" ht="22.5" x14ac:dyDescent="0.2">
      <c r="A162" s="98" t="s">
        <v>137</v>
      </c>
      <c r="B162" s="75" t="s">
        <v>218</v>
      </c>
      <c r="C162" s="75" t="s">
        <v>154</v>
      </c>
      <c r="D162" s="75" t="s">
        <v>292</v>
      </c>
      <c r="E162" s="205">
        <v>242</v>
      </c>
      <c r="F162" s="133">
        <f>'Пр 6 вед '!G592</f>
        <v>0</v>
      </c>
      <c r="G162" s="133">
        <f>'Пр 6 вед '!H592</f>
        <v>2</v>
      </c>
      <c r="H162" s="133">
        <f>'Пр 6 вед '!I592</f>
        <v>2</v>
      </c>
      <c r="I162" s="133">
        <f>'Пр 6 вед '!J592</f>
        <v>0</v>
      </c>
      <c r="J162" s="133">
        <f>'Пр 6 вед '!K592</f>
        <v>2</v>
      </c>
      <c r="K162" s="133">
        <f>'Пр 6 вед '!L592</f>
        <v>0</v>
      </c>
      <c r="L162" s="291">
        <f t="shared" si="116"/>
        <v>2</v>
      </c>
    </row>
    <row r="163" spans="1:14" ht="18" customHeight="1" x14ac:dyDescent="0.2">
      <c r="A163" s="98" t="s">
        <v>474</v>
      </c>
      <c r="B163" s="75" t="s">
        <v>218</v>
      </c>
      <c r="C163" s="75" t="s">
        <v>154</v>
      </c>
      <c r="D163" s="75" t="s">
        <v>292</v>
      </c>
      <c r="E163" s="72" t="s">
        <v>125</v>
      </c>
      <c r="F163" s="133">
        <f>'Пр 6 вед '!G593</f>
        <v>52.6</v>
      </c>
      <c r="G163" s="133">
        <f>'Пр 6 вед '!H593</f>
        <v>-2</v>
      </c>
      <c r="H163" s="133">
        <f>'Пр 6 вед '!I593</f>
        <v>50.6</v>
      </c>
      <c r="I163" s="133">
        <f>'Пр 6 вед '!J593</f>
        <v>-6.4</v>
      </c>
      <c r="J163" s="133">
        <f>'Пр 6 вед '!K593</f>
        <v>44.2</v>
      </c>
      <c r="K163" s="133">
        <f>'Пр 6 вед '!L593</f>
        <v>0</v>
      </c>
      <c r="L163" s="291">
        <f t="shared" si="116"/>
        <v>44.2</v>
      </c>
    </row>
    <row r="164" spans="1:14" s="54" customFormat="1" ht="16.5" customHeight="1" x14ac:dyDescent="0.2">
      <c r="A164" s="71" t="s">
        <v>288</v>
      </c>
      <c r="B164" s="75" t="s">
        <v>218</v>
      </c>
      <c r="C164" s="75" t="s">
        <v>154</v>
      </c>
      <c r="D164" s="75" t="s">
        <v>292</v>
      </c>
      <c r="E164" s="75" t="s">
        <v>293</v>
      </c>
      <c r="F164" s="133">
        <f>F165</f>
        <v>981.6</v>
      </c>
      <c r="G164" s="133">
        <f t="shared" ref="G164:K164" si="130">G165</f>
        <v>0</v>
      </c>
      <c r="H164" s="133">
        <f t="shared" si="130"/>
        <v>981.6</v>
      </c>
      <c r="I164" s="133">
        <f t="shared" si="130"/>
        <v>-8.1</v>
      </c>
      <c r="J164" s="133">
        <f t="shared" si="130"/>
        <v>973.5</v>
      </c>
      <c r="K164" s="133">
        <f t="shared" si="130"/>
        <v>0</v>
      </c>
      <c r="L164" s="291">
        <f t="shared" si="116"/>
        <v>973.5</v>
      </c>
    </row>
    <row r="165" spans="1:14" s="54" customFormat="1" ht="21" customHeight="1" x14ac:dyDescent="0.2">
      <c r="A165" s="71" t="s">
        <v>289</v>
      </c>
      <c r="B165" s="75" t="s">
        <v>218</v>
      </c>
      <c r="C165" s="75" t="s">
        <v>154</v>
      </c>
      <c r="D165" s="75" t="s">
        <v>292</v>
      </c>
      <c r="E165" s="75" t="s">
        <v>294</v>
      </c>
      <c r="F165" s="133">
        <f>'Пр 6 вед '!G473</f>
        <v>981.6</v>
      </c>
      <c r="G165" s="133">
        <f>'Пр 6 вед '!H473</f>
        <v>0</v>
      </c>
      <c r="H165" s="133">
        <f>'Пр 6 вед '!I473</f>
        <v>981.6</v>
      </c>
      <c r="I165" s="133">
        <f>'Пр 6 вед '!J473</f>
        <v>-8.1</v>
      </c>
      <c r="J165" s="133">
        <f>'Пр 6 вед '!K473</f>
        <v>973.5</v>
      </c>
      <c r="K165" s="133">
        <f>'Пр 6 вед '!L473</f>
        <v>0</v>
      </c>
      <c r="L165" s="291">
        <f t="shared" si="116"/>
        <v>973.5</v>
      </c>
    </row>
    <row r="166" spans="1:14" ht="34.5" customHeight="1" x14ac:dyDescent="0.2">
      <c r="A166" s="85" t="s">
        <v>328</v>
      </c>
      <c r="B166" s="84" t="s">
        <v>154</v>
      </c>
      <c r="C166" s="86" t="s">
        <v>148</v>
      </c>
      <c r="D166" s="86" t="s">
        <v>149</v>
      </c>
      <c r="E166" s="84" t="s">
        <v>150</v>
      </c>
      <c r="F166" s="131">
        <f>F167+F198</f>
        <v>2591.1999999999998</v>
      </c>
      <c r="G166" s="131">
        <f t="shared" ref="G166:H166" si="131">G167+G198</f>
        <v>51</v>
      </c>
      <c r="H166" s="131">
        <f t="shared" si="131"/>
        <v>2642.2</v>
      </c>
      <c r="I166" s="131">
        <f t="shared" ref="I166:J166" si="132">I167+I198</f>
        <v>0</v>
      </c>
      <c r="J166" s="131">
        <f t="shared" si="132"/>
        <v>2642.2</v>
      </c>
      <c r="K166" s="131">
        <f t="shared" ref="K166" si="133">K167+K198</f>
        <v>15</v>
      </c>
      <c r="L166" s="291">
        <f t="shared" si="116"/>
        <v>2657.2</v>
      </c>
      <c r="N166" s="284"/>
    </row>
    <row r="167" spans="1:14" ht="24" customHeight="1" x14ac:dyDescent="0.2">
      <c r="A167" s="85" t="s">
        <v>329</v>
      </c>
      <c r="B167" s="84" t="s">
        <v>154</v>
      </c>
      <c r="C167" s="86" t="s">
        <v>223</v>
      </c>
      <c r="D167" s="86"/>
      <c r="E167" s="84"/>
      <c r="F167" s="131">
        <f>F168+F177+F194</f>
        <v>2263.1999999999998</v>
      </c>
      <c r="G167" s="131">
        <f t="shared" ref="G167:L167" si="134">G168+G177+G194</f>
        <v>51</v>
      </c>
      <c r="H167" s="131">
        <f t="shared" si="134"/>
        <v>2314.1999999999998</v>
      </c>
      <c r="I167" s="131">
        <f t="shared" si="134"/>
        <v>0</v>
      </c>
      <c r="J167" s="131">
        <f t="shared" si="134"/>
        <v>2314.1999999999998</v>
      </c>
      <c r="K167" s="131">
        <f t="shared" si="134"/>
        <v>51</v>
      </c>
      <c r="L167" s="131">
        <f t="shared" si="134"/>
        <v>2365.1999999999998</v>
      </c>
    </row>
    <row r="168" spans="1:14" ht="14.25" customHeight="1" x14ac:dyDescent="0.2">
      <c r="A168" s="97" t="s">
        <v>330</v>
      </c>
      <c r="B168" s="72" t="s">
        <v>154</v>
      </c>
      <c r="C168" s="75" t="s">
        <v>223</v>
      </c>
      <c r="D168" s="75" t="s">
        <v>331</v>
      </c>
      <c r="E168" s="72"/>
      <c r="F168" s="133">
        <f>F169+F173</f>
        <v>1974</v>
      </c>
      <c r="G168" s="133">
        <f t="shared" ref="G168:H168" si="135">G169+G173</f>
        <v>51</v>
      </c>
      <c r="H168" s="133">
        <f t="shared" si="135"/>
        <v>2025</v>
      </c>
      <c r="I168" s="133">
        <f t="shared" ref="I168:J168" si="136">I169+I173</f>
        <v>0</v>
      </c>
      <c r="J168" s="133">
        <f t="shared" si="136"/>
        <v>2025</v>
      </c>
      <c r="K168" s="133">
        <f t="shared" ref="K168" si="137">K169+K173</f>
        <v>0</v>
      </c>
      <c r="L168" s="291">
        <f t="shared" si="116"/>
        <v>2025</v>
      </c>
    </row>
    <row r="169" spans="1:14" ht="35.25" customHeight="1" x14ac:dyDescent="0.2">
      <c r="A169" s="71" t="s">
        <v>112</v>
      </c>
      <c r="B169" s="72" t="s">
        <v>154</v>
      </c>
      <c r="C169" s="75" t="s">
        <v>223</v>
      </c>
      <c r="D169" s="75" t="s">
        <v>331</v>
      </c>
      <c r="E169" s="72" t="s">
        <v>113</v>
      </c>
      <c r="F169" s="133">
        <f>F170</f>
        <v>1893</v>
      </c>
      <c r="G169" s="133">
        <f t="shared" ref="G169:K169" si="138">G170</f>
        <v>0</v>
      </c>
      <c r="H169" s="133">
        <f t="shared" si="138"/>
        <v>1893</v>
      </c>
      <c r="I169" s="133">
        <f t="shared" si="138"/>
        <v>0</v>
      </c>
      <c r="J169" s="133">
        <f t="shared" si="138"/>
        <v>1893</v>
      </c>
      <c r="K169" s="133">
        <f t="shared" si="138"/>
        <v>0</v>
      </c>
      <c r="L169" s="291">
        <f t="shared" si="116"/>
        <v>1893</v>
      </c>
    </row>
    <row r="170" spans="1:14" s="54" customFormat="1" ht="18" customHeight="1" x14ac:dyDescent="0.2">
      <c r="A170" s="71" t="s">
        <v>114</v>
      </c>
      <c r="B170" s="72" t="s">
        <v>154</v>
      </c>
      <c r="C170" s="75" t="s">
        <v>223</v>
      </c>
      <c r="D170" s="75" t="s">
        <v>331</v>
      </c>
      <c r="E170" s="72">
        <v>110</v>
      </c>
      <c r="F170" s="133">
        <f>F171+F172</f>
        <v>1893</v>
      </c>
      <c r="G170" s="133">
        <f t="shared" ref="G170:H170" si="139">G171+G172</f>
        <v>0</v>
      </c>
      <c r="H170" s="133">
        <f t="shared" si="139"/>
        <v>1893</v>
      </c>
      <c r="I170" s="133">
        <f t="shared" ref="I170:J170" si="140">I171+I172</f>
        <v>0</v>
      </c>
      <c r="J170" s="133">
        <f t="shared" si="140"/>
        <v>1893</v>
      </c>
      <c r="K170" s="133">
        <f t="shared" ref="K170" si="141">K171+K172</f>
        <v>0</v>
      </c>
      <c r="L170" s="291">
        <f t="shared" si="116"/>
        <v>1893</v>
      </c>
    </row>
    <row r="171" spans="1:14" s="54" customFormat="1" ht="16.5" customHeight="1" x14ac:dyDescent="0.2">
      <c r="A171" s="71" t="s">
        <v>115</v>
      </c>
      <c r="B171" s="72" t="s">
        <v>154</v>
      </c>
      <c r="C171" s="75" t="s">
        <v>223</v>
      </c>
      <c r="D171" s="75" t="s">
        <v>331</v>
      </c>
      <c r="E171" s="72">
        <v>111</v>
      </c>
      <c r="F171" s="133">
        <f>'Пр 6 вед '!G599</f>
        <v>1454</v>
      </c>
      <c r="G171" s="133">
        <f>'Пр 6 вед '!H599</f>
        <v>0</v>
      </c>
      <c r="H171" s="133">
        <f>'Пр 6 вед '!I599</f>
        <v>1454</v>
      </c>
      <c r="I171" s="133">
        <f>'Пр 6 вед '!J599</f>
        <v>0</v>
      </c>
      <c r="J171" s="133">
        <f>'Пр 6 вед '!K599</f>
        <v>1454</v>
      </c>
      <c r="K171" s="133">
        <f>'Пр 6 вед '!L599</f>
        <v>0</v>
      </c>
      <c r="L171" s="291">
        <f t="shared" si="116"/>
        <v>1454</v>
      </c>
    </row>
    <row r="172" spans="1:14" s="54" customFormat="1" ht="21.75" customHeight="1" x14ac:dyDescent="0.2">
      <c r="A172" s="97" t="s">
        <v>116</v>
      </c>
      <c r="B172" s="72" t="s">
        <v>154</v>
      </c>
      <c r="C172" s="75" t="s">
        <v>223</v>
      </c>
      <c r="D172" s="75" t="s">
        <v>331</v>
      </c>
      <c r="E172" s="72">
        <v>119</v>
      </c>
      <c r="F172" s="133">
        <f>'Пр 6 вед '!G600</f>
        <v>439</v>
      </c>
      <c r="G172" s="133">
        <f>'Пр 6 вед '!H600</f>
        <v>0</v>
      </c>
      <c r="H172" s="133">
        <f>'Пр 6 вед '!I600</f>
        <v>439</v>
      </c>
      <c r="I172" s="133">
        <f>'Пр 6 вед '!J600</f>
        <v>0</v>
      </c>
      <c r="J172" s="133">
        <f>'Пр 6 вед '!K600</f>
        <v>439</v>
      </c>
      <c r="K172" s="133">
        <f>'Пр 6 вед '!L600</f>
        <v>0</v>
      </c>
      <c r="L172" s="291">
        <f t="shared" si="116"/>
        <v>439</v>
      </c>
    </row>
    <row r="173" spans="1:14" s="54" customFormat="1" ht="19.5" customHeight="1" x14ac:dyDescent="0.2">
      <c r="A173" s="71" t="s">
        <v>451</v>
      </c>
      <c r="B173" s="72" t="s">
        <v>154</v>
      </c>
      <c r="C173" s="75" t="s">
        <v>223</v>
      </c>
      <c r="D173" s="75" t="s">
        <v>331</v>
      </c>
      <c r="E173" s="72">
        <v>200</v>
      </c>
      <c r="F173" s="133">
        <f>F174</f>
        <v>81</v>
      </c>
      <c r="G173" s="133">
        <f t="shared" ref="G173:K173" si="142">G174</f>
        <v>51</v>
      </c>
      <c r="H173" s="133">
        <f t="shared" si="142"/>
        <v>132</v>
      </c>
      <c r="I173" s="133">
        <f t="shared" si="142"/>
        <v>0</v>
      </c>
      <c r="J173" s="133">
        <f t="shared" si="142"/>
        <v>132</v>
      </c>
      <c r="K173" s="133">
        <f t="shared" si="142"/>
        <v>0</v>
      </c>
      <c r="L173" s="291">
        <f t="shared" si="116"/>
        <v>132</v>
      </c>
    </row>
    <row r="174" spans="1:14" s="54" customFormat="1" ht="23.25" customHeight="1" x14ac:dyDescent="0.2">
      <c r="A174" s="71" t="s">
        <v>122</v>
      </c>
      <c r="B174" s="72" t="s">
        <v>154</v>
      </c>
      <c r="C174" s="75" t="s">
        <v>223</v>
      </c>
      <c r="D174" s="75" t="s">
        <v>331</v>
      </c>
      <c r="E174" s="72">
        <v>240</v>
      </c>
      <c r="F174" s="133">
        <f>F175+F176</f>
        <v>81</v>
      </c>
      <c r="G174" s="133">
        <f t="shared" ref="G174:H174" si="143">G175+G176</f>
        <v>51</v>
      </c>
      <c r="H174" s="133">
        <f t="shared" si="143"/>
        <v>132</v>
      </c>
      <c r="I174" s="133">
        <f t="shared" ref="I174:J174" si="144">I175+I176</f>
        <v>0</v>
      </c>
      <c r="J174" s="133">
        <f t="shared" si="144"/>
        <v>132</v>
      </c>
      <c r="K174" s="133">
        <f t="shared" ref="K174" si="145">K175+K176</f>
        <v>0</v>
      </c>
      <c r="L174" s="291">
        <f t="shared" si="116"/>
        <v>132</v>
      </c>
    </row>
    <row r="175" spans="1:14" s="54" customFormat="1" ht="15" customHeight="1" x14ac:dyDescent="0.2">
      <c r="A175" s="98" t="s">
        <v>137</v>
      </c>
      <c r="B175" s="72" t="s">
        <v>154</v>
      </c>
      <c r="C175" s="75" t="s">
        <v>223</v>
      </c>
      <c r="D175" s="75" t="s">
        <v>331</v>
      </c>
      <c r="E175" s="72">
        <v>242</v>
      </c>
      <c r="F175" s="133">
        <f>'Пр 6 вед '!G603</f>
        <v>81</v>
      </c>
      <c r="G175" s="133">
        <f>'Пр 6 вед '!H603</f>
        <v>51</v>
      </c>
      <c r="H175" s="133">
        <f>'Пр 6 вед '!I603</f>
        <v>132</v>
      </c>
      <c r="I175" s="133">
        <f>'Пр 6 вед '!J603</f>
        <v>0</v>
      </c>
      <c r="J175" s="133">
        <f>'Пр 6 вед '!K603</f>
        <v>132</v>
      </c>
      <c r="K175" s="133">
        <f>'Пр 6 вед '!L603</f>
        <v>0</v>
      </c>
      <c r="L175" s="291">
        <f t="shared" si="116"/>
        <v>132</v>
      </c>
    </row>
    <row r="176" spans="1:14" s="54" customFormat="1" ht="24" customHeight="1" x14ac:dyDescent="0.2">
      <c r="A176" s="98" t="s">
        <v>474</v>
      </c>
      <c r="B176" s="72" t="s">
        <v>154</v>
      </c>
      <c r="C176" s="75" t="s">
        <v>223</v>
      </c>
      <c r="D176" s="75" t="s">
        <v>331</v>
      </c>
      <c r="E176" s="72">
        <v>244</v>
      </c>
      <c r="F176" s="133">
        <f>'Пр 6 вед '!G604</f>
        <v>0</v>
      </c>
      <c r="G176" s="133">
        <f>'Пр 6 вед '!H604</f>
        <v>0</v>
      </c>
      <c r="H176" s="133">
        <f>'Пр 6 вед '!I604</f>
        <v>0</v>
      </c>
      <c r="I176" s="133">
        <f>'Пр 6 вед '!J604</f>
        <v>0</v>
      </c>
      <c r="J176" s="133">
        <f>'Пр 6 вед '!K604</f>
        <v>0</v>
      </c>
      <c r="K176" s="133">
        <f>'Пр 6 вед '!L604</f>
        <v>0</v>
      </c>
      <c r="L176" s="291">
        <f t="shared" si="116"/>
        <v>0</v>
      </c>
    </row>
    <row r="177" spans="1:12" s="54" customFormat="1" ht="37.5" customHeight="1" x14ac:dyDescent="0.2">
      <c r="A177" s="97" t="s">
        <v>487</v>
      </c>
      <c r="B177" s="72" t="s">
        <v>154</v>
      </c>
      <c r="C177" s="75" t="s">
        <v>223</v>
      </c>
      <c r="D177" s="75" t="s">
        <v>332</v>
      </c>
      <c r="E177" s="72"/>
      <c r="F177" s="133">
        <f>F178+F182+F186+F190</f>
        <v>289.2</v>
      </c>
      <c r="G177" s="133">
        <f t="shared" ref="G177:H177" si="146">G178+G182+G186+G190</f>
        <v>0</v>
      </c>
      <c r="H177" s="133">
        <f t="shared" si="146"/>
        <v>289.2</v>
      </c>
      <c r="I177" s="133">
        <f t="shared" ref="I177:J177" si="147">I178+I182+I186+I190</f>
        <v>0</v>
      </c>
      <c r="J177" s="133">
        <f t="shared" si="147"/>
        <v>289.2</v>
      </c>
      <c r="K177" s="133">
        <f t="shared" ref="K177" si="148">K178+K182+K186+K190</f>
        <v>0</v>
      </c>
      <c r="L177" s="291">
        <f t="shared" si="116"/>
        <v>289.2</v>
      </c>
    </row>
    <row r="178" spans="1:12" s="54" customFormat="1" ht="21.75" customHeight="1" x14ac:dyDescent="0.2">
      <c r="A178" s="97" t="s">
        <v>532</v>
      </c>
      <c r="B178" s="72" t="s">
        <v>154</v>
      </c>
      <c r="C178" s="75" t="s">
        <v>223</v>
      </c>
      <c r="D178" s="75" t="s">
        <v>531</v>
      </c>
      <c r="E178" s="72"/>
      <c r="F178" s="133">
        <f>F179</f>
        <v>269.2</v>
      </c>
      <c r="G178" s="133">
        <f t="shared" ref="G178:K180" si="149">G179</f>
        <v>0</v>
      </c>
      <c r="H178" s="133">
        <f t="shared" si="149"/>
        <v>269.2</v>
      </c>
      <c r="I178" s="133">
        <f t="shared" si="149"/>
        <v>0</v>
      </c>
      <c r="J178" s="133">
        <f t="shared" si="149"/>
        <v>269.2</v>
      </c>
      <c r="K178" s="133">
        <f t="shared" si="149"/>
        <v>0</v>
      </c>
      <c r="L178" s="291">
        <f t="shared" si="116"/>
        <v>269.2</v>
      </c>
    </row>
    <row r="179" spans="1:12" s="54" customFormat="1" ht="24.75" customHeight="1" x14ac:dyDescent="0.2">
      <c r="A179" s="71" t="s">
        <v>451</v>
      </c>
      <c r="B179" s="72" t="s">
        <v>154</v>
      </c>
      <c r="C179" s="75" t="s">
        <v>223</v>
      </c>
      <c r="D179" s="75" t="s">
        <v>531</v>
      </c>
      <c r="E179" s="72">
        <v>200</v>
      </c>
      <c r="F179" s="133">
        <f>F180</f>
        <v>269.2</v>
      </c>
      <c r="G179" s="133">
        <f t="shared" si="149"/>
        <v>0</v>
      </c>
      <c r="H179" s="133">
        <f t="shared" si="149"/>
        <v>269.2</v>
      </c>
      <c r="I179" s="133">
        <f t="shared" si="149"/>
        <v>0</v>
      </c>
      <c r="J179" s="133">
        <f t="shared" si="149"/>
        <v>269.2</v>
      </c>
      <c r="K179" s="133">
        <f t="shared" si="149"/>
        <v>0</v>
      </c>
      <c r="L179" s="291">
        <f t="shared" si="116"/>
        <v>269.2</v>
      </c>
    </row>
    <row r="180" spans="1:12" s="54" customFormat="1" ht="27" customHeight="1" x14ac:dyDescent="0.2">
      <c r="A180" s="71" t="s">
        <v>122</v>
      </c>
      <c r="B180" s="72" t="s">
        <v>154</v>
      </c>
      <c r="C180" s="75" t="s">
        <v>223</v>
      </c>
      <c r="D180" s="75" t="s">
        <v>531</v>
      </c>
      <c r="E180" s="72">
        <v>240</v>
      </c>
      <c r="F180" s="133">
        <f>F181</f>
        <v>269.2</v>
      </c>
      <c r="G180" s="133">
        <f t="shared" si="149"/>
        <v>0</v>
      </c>
      <c r="H180" s="133">
        <f t="shared" si="149"/>
        <v>269.2</v>
      </c>
      <c r="I180" s="133">
        <f t="shared" si="149"/>
        <v>0</v>
      </c>
      <c r="J180" s="133">
        <f t="shared" si="149"/>
        <v>269.2</v>
      </c>
      <c r="K180" s="133">
        <f t="shared" si="149"/>
        <v>0</v>
      </c>
      <c r="L180" s="291">
        <f t="shared" si="116"/>
        <v>269.2</v>
      </c>
    </row>
    <row r="181" spans="1:12" s="54" customFormat="1" ht="20.25" customHeight="1" x14ac:dyDescent="0.2">
      <c r="A181" s="98" t="s">
        <v>474</v>
      </c>
      <c r="B181" s="72" t="s">
        <v>154</v>
      </c>
      <c r="C181" s="75" t="s">
        <v>223</v>
      </c>
      <c r="D181" s="75" t="s">
        <v>531</v>
      </c>
      <c r="E181" s="72">
        <v>244</v>
      </c>
      <c r="F181" s="133">
        <f>'Пр 6 вед '!G609</f>
        <v>269.2</v>
      </c>
      <c r="G181" s="133">
        <f>'Пр 6 вед '!H609</f>
        <v>0</v>
      </c>
      <c r="H181" s="133">
        <f>'Пр 6 вед '!I609</f>
        <v>269.2</v>
      </c>
      <c r="I181" s="133">
        <f>'Пр 6 вед '!J609</f>
        <v>0</v>
      </c>
      <c r="J181" s="133">
        <f>'Пр 6 вед '!K609</f>
        <v>269.2</v>
      </c>
      <c r="K181" s="133">
        <f>'Пр 6 вед '!L609</f>
        <v>0</v>
      </c>
      <c r="L181" s="133">
        <f>'Пр 6 вед '!M609</f>
        <v>269.2</v>
      </c>
    </row>
    <row r="182" spans="1:12" s="54" customFormat="1" ht="37.5" customHeight="1" x14ac:dyDescent="0.2">
      <c r="A182" s="97" t="s">
        <v>333</v>
      </c>
      <c r="B182" s="72" t="s">
        <v>154</v>
      </c>
      <c r="C182" s="75" t="s">
        <v>223</v>
      </c>
      <c r="D182" s="75" t="s">
        <v>334</v>
      </c>
      <c r="E182" s="72"/>
      <c r="F182" s="133">
        <f>F183</f>
        <v>17</v>
      </c>
      <c r="G182" s="133">
        <f t="shared" ref="G182:K184" si="150">G183</f>
        <v>0</v>
      </c>
      <c r="H182" s="133">
        <f t="shared" si="150"/>
        <v>17</v>
      </c>
      <c r="I182" s="133">
        <f t="shared" si="150"/>
        <v>0</v>
      </c>
      <c r="J182" s="133">
        <f t="shared" si="150"/>
        <v>17</v>
      </c>
      <c r="K182" s="133">
        <f t="shared" si="150"/>
        <v>0</v>
      </c>
      <c r="L182" s="291">
        <f t="shared" si="116"/>
        <v>17</v>
      </c>
    </row>
    <row r="183" spans="1:12" s="54" customFormat="1" ht="16.5" customHeight="1" x14ac:dyDescent="0.2">
      <c r="A183" s="71" t="s">
        <v>451</v>
      </c>
      <c r="B183" s="72" t="s">
        <v>154</v>
      </c>
      <c r="C183" s="75" t="s">
        <v>223</v>
      </c>
      <c r="D183" s="75" t="s">
        <v>334</v>
      </c>
      <c r="E183" s="72">
        <v>200</v>
      </c>
      <c r="F183" s="133">
        <f>F184</f>
        <v>17</v>
      </c>
      <c r="G183" s="133">
        <f t="shared" si="150"/>
        <v>0</v>
      </c>
      <c r="H183" s="133">
        <f t="shared" si="150"/>
        <v>17</v>
      </c>
      <c r="I183" s="133">
        <f t="shared" si="150"/>
        <v>0</v>
      </c>
      <c r="J183" s="133">
        <f t="shared" si="150"/>
        <v>17</v>
      </c>
      <c r="K183" s="133">
        <f t="shared" si="150"/>
        <v>0</v>
      </c>
      <c r="L183" s="291">
        <f t="shared" si="116"/>
        <v>17</v>
      </c>
    </row>
    <row r="184" spans="1:12" s="54" customFormat="1" ht="27.75" customHeight="1" x14ac:dyDescent="0.2">
      <c r="A184" s="71" t="s">
        <v>122</v>
      </c>
      <c r="B184" s="72" t="s">
        <v>154</v>
      </c>
      <c r="C184" s="75" t="s">
        <v>223</v>
      </c>
      <c r="D184" s="75" t="s">
        <v>334</v>
      </c>
      <c r="E184" s="72">
        <v>240</v>
      </c>
      <c r="F184" s="133">
        <f>F185</f>
        <v>17</v>
      </c>
      <c r="G184" s="133">
        <f t="shared" si="150"/>
        <v>0</v>
      </c>
      <c r="H184" s="133">
        <f t="shared" si="150"/>
        <v>17</v>
      </c>
      <c r="I184" s="133">
        <f t="shared" si="150"/>
        <v>0</v>
      </c>
      <c r="J184" s="133">
        <f t="shared" si="150"/>
        <v>17</v>
      </c>
      <c r="K184" s="133">
        <f t="shared" si="150"/>
        <v>0</v>
      </c>
      <c r="L184" s="291">
        <f t="shared" si="116"/>
        <v>17</v>
      </c>
    </row>
    <row r="185" spans="1:12" s="54" customFormat="1" ht="15" customHeight="1" x14ac:dyDescent="0.2">
      <c r="A185" s="98" t="s">
        <v>474</v>
      </c>
      <c r="B185" s="72" t="s">
        <v>154</v>
      </c>
      <c r="C185" s="75" t="s">
        <v>223</v>
      </c>
      <c r="D185" s="75" t="s">
        <v>334</v>
      </c>
      <c r="E185" s="72">
        <v>244</v>
      </c>
      <c r="F185" s="133">
        <f>'Пр 6 вед '!G613</f>
        <v>17</v>
      </c>
      <c r="G185" s="133">
        <f>'Пр 6 вед '!H613</f>
        <v>0</v>
      </c>
      <c r="H185" s="133">
        <f>'Пр 6 вед '!I613</f>
        <v>17</v>
      </c>
      <c r="I185" s="133">
        <f>'Пр 6 вед '!J613</f>
        <v>0</v>
      </c>
      <c r="J185" s="133">
        <f>'Пр 6 вед '!K613</f>
        <v>17</v>
      </c>
      <c r="K185" s="133">
        <f>'Пр 6 вед '!L613</f>
        <v>0</v>
      </c>
      <c r="L185" s="291">
        <f t="shared" si="116"/>
        <v>17</v>
      </c>
    </row>
    <row r="186" spans="1:12" s="54" customFormat="1" ht="32.25" customHeight="1" x14ac:dyDescent="0.2">
      <c r="A186" s="211" t="s">
        <v>627</v>
      </c>
      <c r="B186" s="208" t="s">
        <v>154</v>
      </c>
      <c r="C186" s="209" t="s">
        <v>223</v>
      </c>
      <c r="D186" s="209" t="s">
        <v>533</v>
      </c>
      <c r="E186" s="208"/>
      <c r="F186" s="210">
        <f>F187</f>
        <v>1</v>
      </c>
      <c r="G186" s="210">
        <f t="shared" ref="G186:K188" si="151">G187</f>
        <v>0</v>
      </c>
      <c r="H186" s="210">
        <f t="shared" si="151"/>
        <v>1</v>
      </c>
      <c r="I186" s="210">
        <f t="shared" si="151"/>
        <v>0</v>
      </c>
      <c r="J186" s="210">
        <f t="shared" si="151"/>
        <v>1</v>
      </c>
      <c r="K186" s="210">
        <f t="shared" si="151"/>
        <v>0</v>
      </c>
      <c r="L186" s="291">
        <f t="shared" si="116"/>
        <v>1</v>
      </c>
    </row>
    <row r="187" spans="1:12" s="54" customFormat="1" ht="26.25" customHeight="1" x14ac:dyDescent="0.2">
      <c r="A187" s="71" t="s">
        <v>451</v>
      </c>
      <c r="B187" s="72" t="s">
        <v>154</v>
      </c>
      <c r="C187" s="75" t="s">
        <v>223</v>
      </c>
      <c r="D187" s="75" t="s">
        <v>533</v>
      </c>
      <c r="E187" s="72">
        <v>200</v>
      </c>
      <c r="F187" s="133">
        <f>F188</f>
        <v>1</v>
      </c>
      <c r="G187" s="133">
        <f t="shared" si="151"/>
        <v>0</v>
      </c>
      <c r="H187" s="133">
        <f t="shared" si="151"/>
        <v>1</v>
      </c>
      <c r="I187" s="133">
        <f t="shared" si="151"/>
        <v>0</v>
      </c>
      <c r="J187" s="133">
        <f t="shared" si="151"/>
        <v>1</v>
      </c>
      <c r="K187" s="133">
        <f t="shared" si="151"/>
        <v>0</v>
      </c>
      <c r="L187" s="291">
        <f t="shared" si="116"/>
        <v>1</v>
      </c>
    </row>
    <row r="188" spans="1:12" s="54" customFormat="1" ht="26.25" customHeight="1" x14ac:dyDescent="0.2">
      <c r="A188" s="71" t="s">
        <v>122</v>
      </c>
      <c r="B188" s="72" t="s">
        <v>154</v>
      </c>
      <c r="C188" s="75" t="s">
        <v>223</v>
      </c>
      <c r="D188" s="75" t="s">
        <v>533</v>
      </c>
      <c r="E188" s="72">
        <v>240</v>
      </c>
      <c r="F188" s="133">
        <f>F189</f>
        <v>1</v>
      </c>
      <c r="G188" s="133">
        <f t="shared" si="151"/>
        <v>0</v>
      </c>
      <c r="H188" s="133">
        <f t="shared" si="151"/>
        <v>1</v>
      </c>
      <c r="I188" s="133">
        <f t="shared" si="151"/>
        <v>0</v>
      </c>
      <c r="J188" s="133">
        <f t="shared" si="151"/>
        <v>1</v>
      </c>
      <c r="K188" s="133">
        <f t="shared" si="151"/>
        <v>0</v>
      </c>
      <c r="L188" s="291">
        <f t="shared" si="116"/>
        <v>1</v>
      </c>
    </row>
    <row r="189" spans="1:12" s="54" customFormat="1" ht="17.25" customHeight="1" x14ac:dyDescent="0.2">
      <c r="A189" s="98" t="s">
        <v>474</v>
      </c>
      <c r="B189" s="72" t="s">
        <v>154</v>
      </c>
      <c r="C189" s="75" t="s">
        <v>223</v>
      </c>
      <c r="D189" s="75" t="s">
        <v>533</v>
      </c>
      <c r="E189" s="72">
        <v>244</v>
      </c>
      <c r="F189" s="133">
        <f>'Пр 6 вед '!G617</f>
        <v>1</v>
      </c>
      <c r="G189" s="133">
        <f>'Пр 6 вед '!H617</f>
        <v>0</v>
      </c>
      <c r="H189" s="133">
        <f>'Пр 6 вед '!I617</f>
        <v>1</v>
      </c>
      <c r="I189" s="133">
        <f>'Пр 6 вед '!J617</f>
        <v>0</v>
      </c>
      <c r="J189" s="133">
        <f>'Пр 6 вед '!K617</f>
        <v>1</v>
      </c>
      <c r="K189" s="133">
        <f>'Пр 6 вед '!L617</f>
        <v>0</v>
      </c>
      <c r="L189" s="291">
        <f t="shared" si="116"/>
        <v>1</v>
      </c>
    </row>
    <row r="190" spans="1:12" s="54" customFormat="1" ht="33.75" x14ac:dyDescent="0.2">
      <c r="A190" s="207" t="s">
        <v>628</v>
      </c>
      <c r="B190" s="208" t="s">
        <v>154</v>
      </c>
      <c r="C190" s="209" t="s">
        <v>223</v>
      </c>
      <c r="D190" s="209" t="s">
        <v>534</v>
      </c>
      <c r="E190" s="208"/>
      <c r="F190" s="210">
        <f>F191</f>
        <v>2</v>
      </c>
      <c r="G190" s="210">
        <f t="shared" ref="G190:K192" si="152">G191</f>
        <v>0</v>
      </c>
      <c r="H190" s="210">
        <f t="shared" si="152"/>
        <v>2</v>
      </c>
      <c r="I190" s="210">
        <f t="shared" si="152"/>
        <v>0</v>
      </c>
      <c r="J190" s="210">
        <f t="shared" si="152"/>
        <v>2</v>
      </c>
      <c r="K190" s="210">
        <f t="shared" si="152"/>
        <v>0</v>
      </c>
      <c r="L190" s="291">
        <f t="shared" si="116"/>
        <v>2</v>
      </c>
    </row>
    <row r="191" spans="1:12" s="54" customFormat="1" ht="15.75" customHeight="1" x14ac:dyDescent="0.2">
      <c r="A191" s="71" t="s">
        <v>451</v>
      </c>
      <c r="B191" s="72" t="s">
        <v>154</v>
      </c>
      <c r="C191" s="75" t="s">
        <v>223</v>
      </c>
      <c r="D191" s="75" t="s">
        <v>534</v>
      </c>
      <c r="E191" s="72">
        <v>200</v>
      </c>
      <c r="F191" s="133">
        <f>F192</f>
        <v>2</v>
      </c>
      <c r="G191" s="133">
        <f t="shared" si="152"/>
        <v>0</v>
      </c>
      <c r="H191" s="133">
        <f t="shared" si="152"/>
        <v>2</v>
      </c>
      <c r="I191" s="133">
        <f t="shared" si="152"/>
        <v>0</v>
      </c>
      <c r="J191" s="133">
        <f t="shared" si="152"/>
        <v>2</v>
      </c>
      <c r="K191" s="133">
        <f t="shared" si="152"/>
        <v>0</v>
      </c>
      <c r="L191" s="291">
        <f t="shared" si="116"/>
        <v>2</v>
      </c>
    </row>
    <row r="192" spans="1:12" s="54" customFormat="1" ht="25.5" customHeight="1" x14ac:dyDescent="0.2">
      <c r="A192" s="71" t="s">
        <v>122</v>
      </c>
      <c r="B192" s="72" t="s">
        <v>154</v>
      </c>
      <c r="C192" s="75" t="s">
        <v>223</v>
      </c>
      <c r="D192" s="75" t="s">
        <v>534</v>
      </c>
      <c r="E192" s="72">
        <v>240</v>
      </c>
      <c r="F192" s="133">
        <f>F193</f>
        <v>2</v>
      </c>
      <c r="G192" s="133">
        <f t="shared" si="152"/>
        <v>0</v>
      </c>
      <c r="H192" s="133">
        <f t="shared" si="152"/>
        <v>2</v>
      </c>
      <c r="I192" s="133">
        <f t="shared" si="152"/>
        <v>0</v>
      </c>
      <c r="J192" s="133">
        <f t="shared" si="152"/>
        <v>2</v>
      </c>
      <c r="K192" s="133">
        <f t="shared" si="152"/>
        <v>0</v>
      </c>
      <c r="L192" s="291">
        <f t="shared" si="116"/>
        <v>2</v>
      </c>
    </row>
    <row r="193" spans="1:14" s="54" customFormat="1" ht="12" customHeight="1" x14ac:dyDescent="0.2">
      <c r="A193" s="98" t="s">
        <v>474</v>
      </c>
      <c r="B193" s="72" t="s">
        <v>154</v>
      </c>
      <c r="C193" s="75" t="s">
        <v>223</v>
      </c>
      <c r="D193" s="75" t="s">
        <v>534</v>
      </c>
      <c r="E193" s="72">
        <v>244</v>
      </c>
      <c r="F193" s="133">
        <f>'Пр 6 вед '!G621</f>
        <v>2</v>
      </c>
      <c r="G193" s="133">
        <f>'Пр 6 вед '!H621</f>
        <v>0</v>
      </c>
      <c r="H193" s="133">
        <f>'Пр 6 вед '!I621</f>
        <v>2</v>
      </c>
      <c r="I193" s="133">
        <f>'Пр 6 вед '!J621</f>
        <v>0</v>
      </c>
      <c r="J193" s="133">
        <f>'Пр 6 вед '!K621</f>
        <v>2</v>
      </c>
      <c r="K193" s="133">
        <f>'Пр 6 вед '!L621</f>
        <v>0</v>
      </c>
      <c r="L193" s="291">
        <f t="shared" si="116"/>
        <v>2</v>
      </c>
    </row>
    <row r="194" spans="1:14" x14ac:dyDescent="0.2">
      <c r="A194" s="62" t="s">
        <v>464</v>
      </c>
      <c r="B194" s="205" t="s">
        <v>154</v>
      </c>
      <c r="C194" s="75" t="s">
        <v>223</v>
      </c>
      <c r="D194" s="75" t="s">
        <v>463</v>
      </c>
      <c r="E194" s="60"/>
      <c r="F194" s="133">
        <f>F195</f>
        <v>0</v>
      </c>
      <c r="G194" s="133">
        <f t="shared" ref="G194:L194" si="153">G195</f>
        <v>0</v>
      </c>
      <c r="H194" s="133">
        <f t="shared" si="153"/>
        <v>0</v>
      </c>
      <c r="I194" s="133">
        <f t="shared" si="153"/>
        <v>0</v>
      </c>
      <c r="J194" s="133">
        <f t="shared" si="153"/>
        <v>0</v>
      </c>
      <c r="K194" s="133">
        <f t="shared" si="153"/>
        <v>51</v>
      </c>
      <c r="L194" s="133">
        <f t="shared" si="153"/>
        <v>51</v>
      </c>
      <c r="N194" s="217"/>
    </row>
    <row r="195" spans="1:14" x14ac:dyDescent="0.2">
      <c r="A195" s="71" t="s">
        <v>451</v>
      </c>
      <c r="B195" s="205" t="s">
        <v>154</v>
      </c>
      <c r="C195" s="75" t="s">
        <v>223</v>
      </c>
      <c r="D195" s="75" t="s">
        <v>463</v>
      </c>
      <c r="E195" s="60" t="s">
        <v>121</v>
      </c>
      <c r="F195" s="133">
        <f t="shared" ref="F195:L196" si="154">F196</f>
        <v>0</v>
      </c>
      <c r="G195" s="133">
        <f t="shared" si="154"/>
        <v>0</v>
      </c>
      <c r="H195" s="133">
        <f t="shared" ref="H195:H196" si="155">G195+F195</f>
        <v>0</v>
      </c>
      <c r="I195" s="133">
        <f t="shared" si="154"/>
        <v>0</v>
      </c>
      <c r="J195" s="264">
        <f t="shared" si="154"/>
        <v>0</v>
      </c>
      <c r="K195" s="133">
        <f t="shared" si="154"/>
        <v>51</v>
      </c>
      <c r="L195" s="133">
        <f t="shared" si="154"/>
        <v>51</v>
      </c>
      <c r="N195" s="217"/>
    </row>
    <row r="196" spans="1:14" ht="22.5" x14ac:dyDescent="0.2">
      <c r="A196" s="71" t="s">
        <v>122</v>
      </c>
      <c r="B196" s="205" t="s">
        <v>154</v>
      </c>
      <c r="C196" s="75" t="s">
        <v>223</v>
      </c>
      <c r="D196" s="75" t="s">
        <v>463</v>
      </c>
      <c r="E196" s="60" t="s">
        <v>123</v>
      </c>
      <c r="F196" s="133">
        <f t="shared" si="154"/>
        <v>0</v>
      </c>
      <c r="G196" s="133">
        <f t="shared" si="154"/>
        <v>0</v>
      </c>
      <c r="H196" s="133">
        <f t="shared" si="155"/>
        <v>0</v>
      </c>
      <c r="I196" s="133">
        <f t="shared" si="154"/>
        <v>0</v>
      </c>
      <c r="J196" s="264">
        <f t="shared" si="154"/>
        <v>0</v>
      </c>
      <c r="K196" s="133">
        <f t="shared" si="154"/>
        <v>51</v>
      </c>
      <c r="L196" s="133">
        <f t="shared" si="154"/>
        <v>51</v>
      </c>
      <c r="N196" s="217"/>
    </row>
    <row r="197" spans="1:14" x14ac:dyDescent="0.2">
      <c r="A197" s="98" t="s">
        <v>474</v>
      </c>
      <c r="B197" s="205" t="s">
        <v>154</v>
      </c>
      <c r="C197" s="75" t="s">
        <v>223</v>
      </c>
      <c r="D197" s="75" t="s">
        <v>463</v>
      </c>
      <c r="E197" s="60" t="s">
        <v>125</v>
      </c>
      <c r="F197" s="133">
        <f>'Пр 6 вед '!G625</f>
        <v>0</v>
      </c>
      <c r="G197" s="133">
        <f>'Пр 6 вед '!H625</f>
        <v>0</v>
      </c>
      <c r="H197" s="133">
        <f>'Пр 6 вед '!I625</f>
        <v>0</v>
      </c>
      <c r="I197" s="133">
        <f>'Пр 6 вед '!J625</f>
        <v>0</v>
      </c>
      <c r="J197" s="133">
        <f>'Пр 6 вед '!K625</f>
        <v>0</v>
      </c>
      <c r="K197" s="133">
        <f>'Пр 6 вед '!L625</f>
        <v>51</v>
      </c>
      <c r="L197" s="133">
        <f>'Пр 6 вед '!M625</f>
        <v>51</v>
      </c>
      <c r="N197" s="217"/>
    </row>
    <row r="198" spans="1:14" s="54" customFormat="1" ht="15.75" customHeight="1" x14ac:dyDescent="0.2">
      <c r="A198" s="85" t="s">
        <v>335</v>
      </c>
      <c r="B198" s="84" t="s">
        <v>154</v>
      </c>
      <c r="C198" s="86" t="s">
        <v>296</v>
      </c>
      <c r="D198" s="86" t="s">
        <v>149</v>
      </c>
      <c r="E198" s="84" t="s">
        <v>150</v>
      </c>
      <c r="F198" s="131">
        <f>F199</f>
        <v>328</v>
      </c>
      <c r="G198" s="131">
        <f t="shared" ref="G198:K198" si="156">G199</f>
        <v>0</v>
      </c>
      <c r="H198" s="131">
        <f t="shared" si="156"/>
        <v>328</v>
      </c>
      <c r="I198" s="131">
        <f t="shared" si="156"/>
        <v>0</v>
      </c>
      <c r="J198" s="131">
        <f t="shared" si="156"/>
        <v>328</v>
      </c>
      <c r="K198" s="131">
        <f t="shared" si="156"/>
        <v>-36</v>
      </c>
      <c r="L198" s="291">
        <f t="shared" si="116"/>
        <v>292</v>
      </c>
    </row>
    <row r="199" spans="1:14" s="54" customFormat="1" ht="21" customHeight="1" x14ac:dyDescent="0.2">
      <c r="A199" s="85" t="s">
        <v>488</v>
      </c>
      <c r="B199" s="84" t="s">
        <v>154</v>
      </c>
      <c r="C199" s="86" t="s">
        <v>296</v>
      </c>
      <c r="D199" s="86" t="s">
        <v>336</v>
      </c>
      <c r="E199" s="84" t="s">
        <v>150</v>
      </c>
      <c r="F199" s="131">
        <f>F200+F204</f>
        <v>328</v>
      </c>
      <c r="G199" s="131">
        <f t="shared" ref="G199:H199" si="157">G200+G204</f>
        <v>0</v>
      </c>
      <c r="H199" s="131">
        <f t="shared" si="157"/>
        <v>328</v>
      </c>
      <c r="I199" s="131">
        <f t="shared" ref="I199:J199" si="158">I200+I204</f>
        <v>0</v>
      </c>
      <c r="J199" s="131">
        <f t="shared" si="158"/>
        <v>328</v>
      </c>
      <c r="K199" s="131">
        <f t="shared" ref="K199" si="159">K200+K204</f>
        <v>-36</v>
      </c>
      <c r="L199" s="291">
        <f t="shared" si="116"/>
        <v>292</v>
      </c>
    </row>
    <row r="200" spans="1:14" s="54" customFormat="1" ht="23.25" customHeight="1" x14ac:dyDescent="0.2">
      <c r="A200" s="87" t="s">
        <v>337</v>
      </c>
      <c r="B200" s="89" t="s">
        <v>154</v>
      </c>
      <c r="C200" s="89" t="s">
        <v>296</v>
      </c>
      <c r="D200" s="91" t="s">
        <v>338</v>
      </c>
      <c r="E200" s="89" t="s">
        <v>150</v>
      </c>
      <c r="F200" s="132">
        <f>+F201</f>
        <v>298</v>
      </c>
      <c r="G200" s="132">
        <f t="shared" ref="G200:K202" si="160">+G201</f>
        <v>0</v>
      </c>
      <c r="H200" s="132">
        <f t="shared" si="160"/>
        <v>298</v>
      </c>
      <c r="I200" s="132">
        <f t="shared" si="160"/>
        <v>0</v>
      </c>
      <c r="J200" s="132">
        <f t="shared" si="160"/>
        <v>298</v>
      </c>
      <c r="K200" s="132">
        <f t="shared" si="160"/>
        <v>-36</v>
      </c>
      <c r="L200" s="291">
        <f t="shared" si="116"/>
        <v>262</v>
      </c>
    </row>
    <row r="201" spans="1:14" ht="17.25" customHeight="1" x14ac:dyDescent="0.2">
      <c r="A201" s="71" t="s">
        <v>451</v>
      </c>
      <c r="B201" s="72" t="s">
        <v>154</v>
      </c>
      <c r="C201" s="72" t="s">
        <v>296</v>
      </c>
      <c r="D201" s="75" t="s">
        <v>338</v>
      </c>
      <c r="E201" s="72" t="s">
        <v>121</v>
      </c>
      <c r="F201" s="133">
        <f>+F202</f>
        <v>298</v>
      </c>
      <c r="G201" s="133">
        <f t="shared" si="160"/>
        <v>0</v>
      </c>
      <c r="H201" s="133">
        <f t="shared" si="160"/>
        <v>298</v>
      </c>
      <c r="I201" s="133">
        <f t="shared" si="160"/>
        <v>0</v>
      </c>
      <c r="J201" s="133">
        <f t="shared" si="160"/>
        <v>298</v>
      </c>
      <c r="K201" s="133">
        <f t="shared" si="160"/>
        <v>-36</v>
      </c>
      <c r="L201" s="291">
        <f t="shared" si="116"/>
        <v>262</v>
      </c>
    </row>
    <row r="202" spans="1:14" ht="26.25" customHeight="1" x14ac:dyDescent="0.2">
      <c r="A202" s="71" t="s">
        <v>122</v>
      </c>
      <c r="B202" s="72" t="s">
        <v>154</v>
      </c>
      <c r="C202" s="72" t="s">
        <v>296</v>
      </c>
      <c r="D202" s="75" t="s">
        <v>338</v>
      </c>
      <c r="E202" s="72" t="s">
        <v>123</v>
      </c>
      <c r="F202" s="133">
        <f>+F203</f>
        <v>298</v>
      </c>
      <c r="G202" s="133">
        <f t="shared" si="160"/>
        <v>0</v>
      </c>
      <c r="H202" s="133">
        <f t="shared" si="160"/>
        <v>298</v>
      </c>
      <c r="I202" s="133">
        <f t="shared" si="160"/>
        <v>0</v>
      </c>
      <c r="J202" s="133">
        <f t="shared" si="160"/>
        <v>298</v>
      </c>
      <c r="K202" s="133">
        <f t="shared" si="160"/>
        <v>-36</v>
      </c>
      <c r="L202" s="291">
        <f t="shared" si="116"/>
        <v>262</v>
      </c>
    </row>
    <row r="203" spans="1:14" ht="18" customHeight="1" x14ac:dyDescent="0.2">
      <c r="A203" s="98" t="s">
        <v>474</v>
      </c>
      <c r="B203" s="72" t="s">
        <v>154</v>
      </c>
      <c r="C203" s="72" t="s">
        <v>296</v>
      </c>
      <c r="D203" s="75" t="s">
        <v>338</v>
      </c>
      <c r="E203" s="72" t="s">
        <v>125</v>
      </c>
      <c r="F203" s="133">
        <f>'Пр 6 вед '!G631</f>
        <v>298</v>
      </c>
      <c r="G203" s="133">
        <f>'Пр 6 вед '!H631</f>
        <v>0</v>
      </c>
      <c r="H203" s="133">
        <f>'Пр 6 вед '!I631</f>
        <v>298</v>
      </c>
      <c r="I203" s="133">
        <f>'Пр 6 вед '!J631</f>
        <v>0</v>
      </c>
      <c r="J203" s="133">
        <f>'Пр 6 вед '!K631</f>
        <v>298</v>
      </c>
      <c r="K203" s="133">
        <f>'Пр 6 вед '!L631</f>
        <v>-36</v>
      </c>
      <c r="L203" s="291">
        <f t="shared" si="116"/>
        <v>262</v>
      </c>
    </row>
    <row r="204" spans="1:14" ht="24.75" customHeight="1" x14ac:dyDescent="0.2">
      <c r="A204" s="87" t="s">
        <v>339</v>
      </c>
      <c r="B204" s="89" t="s">
        <v>154</v>
      </c>
      <c r="C204" s="89" t="s">
        <v>296</v>
      </c>
      <c r="D204" s="91" t="s">
        <v>340</v>
      </c>
      <c r="E204" s="89" t="s">
        <v>150</v>
      </c>
      <c r="F204" s="132">
        <f>+F205</f>
        <v>30</v>
      </c>
      <c r="G204" s="132">
        <f t="shared" ref="G204:K206" si="161">+G205</f>
        <v>0</v>
      </c>
      <c r="H204" s="132">
        <f t="shared" si="161"/>
        <v>30</v>
      </c>
      <c r="I204" s="132">
        <f t="shared" si="161"/>
        <v>0</v>
      </c>
      <c r="J204" s="132">
        <f t="shared" si="161"/>
        <v>30</v>
      </c>
      <c r="K204" s="132">
        <f t="shared" si="161"/>
        <v>0</v>
      </c>
      <c r="L204" s="291">
        <f t="shared" si="116"/>
        <v>30</v>
      </c>
    </row>
    <row r="205" spans="1:14" ht="13.5" customHeight="1" x14ac:dyDescent="0.2">
      <c r="A205" s="71" t="s">
        <v>451</v>
      </c>
      <c r="B205" s="72" t="s">
        <v>154</v>
      </c>
      <c r="C205" s="72" t="s">
        <v>296</v>
      </c>
      <c r="D205" s="75" t="s">
        <v>340</v>
      </c>
      <c r="E205" s="72" t="s">
        <v>121</v>
      </c>
      <c r="F205" s="133">
        <f>+F206</f>
        <v>30</v>
      </c>
      <c r="G205" s="133">
        <f t="shared" si="161"/>
        <v>0</v>
      </c>
      <c r="H205" s="133">
        <f t="shared" si="161"/>
        <v>30</v>
      </c>
      <c r="I205" s="133">
        <f t="shared" si="161"/>
        <v>0</v>
      </c>
      <c r="J205" s="133">
        <f t="shared" si="161"/>
        <v>30</v>
      </c>
      <c r="K205" s="133">
        <f t="shared" si="161"/>
        <v>0</v>
      </c>
      <c r="L205" s="291">
        <f t="shared" si="116"/>
        <v>30</v>
      </c>
    </row>
    <row r="206" spans="1:14" ht="24.75" customHeight="1" x14ac:dyDescent="0.2">
      <c r="A206" s="71" t="s">
        <v>122</v>
      </c>
      <c r="B206" s="72" t="s">
        <v>154</v>
      </c>
      <c r="C206" s="72" t="s">
        <v>296</v>
      </c>
      <c r="D206" s="75" t="s">
        <v>340</v>
      </c>
      <c r="E206" s="72" t="s">
        <v>123</v>
      </c>
      <c r="F206" s="133">
        <f>+F207</f>
        <v>30</v>
      </c>
      <c r="G206" s="133">
        <f t="shared" si="161"/>
        <v>0</v>
      </c>
      <c r="H206" s="133">
        <f t="shared" si="161"/>
        <v>30</v>
      </c>
      <c r="I206" s="133">
        <f t="shared" si="161"/>
        <v>0</v>
      </c>
      <c r="J206" s="133">
        <f t="shared" si="161"/>
        <v>30</v>
      </c>
      <c r="K206" s="133">
        <f t="shared" si="161"/>
        <v>0</v>
      </c>
      <c r="L206" s="291">
        <f t="shared" si="116"/>
        <v>30</v>
      </c>
    </row>
    <row r="207" spans="1:14" ht="18" customHeight="1" x14ac:dyDescent="0.2">
      <c r="A207" s="98" t="s">
        <v>474</v>
      </c>
      <c r="B207" s="72" t="s">
        <v>154</v>
      </c>
      <c r="C207" s="72" t="s">
        <v>296</v>
      </c>
      <c r="D207" s="75" t="s">
        <v>340</v>
      </c>
      <c r="E207" s="72" t="s">
        <v>125</v>
      </c>
      <c r="F207" s="133">
        <f>'Пр 6 вед '!G635</f>
        <v>30</v>
      </c>
      <c r="G207" s="133">
        <f>'Пр 6 вед '!H635</f>
        <v>0</v>
      </c>
      <c r="H207" s="133">
        <f>'Пр 6 вед '!I635</f>
        <v>30</v>
      </c>
      <c r="I207" s="133">
        <f>'Пр 6 вед '!J635</f>
        <v>0</v>
      </c>
      <c r="J207" s="133">
        <f>'Пр 6 вед '!K635</f>
        <v>30</v>
      </c>
      <c r="K207" s="133">
        <f>'Пр 6 вед '!L635</f>
        <v>0</v>
      </c>
      <c r="L207" s="291">
        <f t="shared" si="116"/>
        <v>30</v>
      </c>
    </row>
    <row r="208" spans="1:14" ht="18" customHeight="1" x14ac:dyDescent="0.2">
      <c r="A208" s="85" t="s">
        <v>341</v>
      </c>
      <c r="B208" s="84" t="s">
        <v>129</v>
      </c>
      <c r="C208" s="86"/>
      <c r="D208" s="86"/>
      <c r="E208" s="84"/>
      <c r="F208" s="131">
        <f>F209+F237+F247</f>
        <v>13449.5</v>
      </c>
      <c r="G208" s="131">
        <f t="shared" ref="G208:H208" si="162">G209+G237+G247</f>
        <v>2930.3409299999998</v>
      </c>
      <c r="H208" s="131">
        <f t="shared" si="162"/>
        <v>16379.840930000002</v>
      </c>
      <c r="I208" s="131">
        <f t="shared" ref="I208:J208" si="163">I209+I237+I247</f>
        <v>1620</v>
      </c>
      <c r="J208" s="131">
        <f t="shared" si="163"/>
        <v>17999.840930000002</v>
      </c>
      <c r="K208" s="131">
        <f t="shared" ref="K208" si="164">K209+K237+K247</f>
        <v>-1022.4341999999999</v>
      </c>
      <c r="L208" s="291">
        <f t="shared" si="116"/>
        <v>16977.406730000002</v>
      </c>
      <c r="M208" s="285"/>
    </row>
    <row r="209" spans="1:12" ht="14.25" customHeight="1" x14ac:dyDescent="0.2">
      <c r="A209" s="85" t="s">
        <v>242</v>
      </c>
      <c r="B209" s="84" t="s">
        <v>129</v>
      </c>
      <c r="C209" s="86" t="s">
        <v>243</v>
      </c>
      <c r="D209" s="86" t="s">
        <v>149</v>
      </c>
      <c r="E209" s="84" t="s">
        <v>150</v>
      </c>
      <c r="F209" s="131">
        <f>F210+F232</f>
        <v>2715.7</v>
      </c>
      <c r="G209" s="131">
        <f t="shared" ref="G209:H209" si="165">G210+G232</f>
        <v>188.5</v>
      </c>
      <c r="H209" s="131">
        <f t="shared" si="165"/>
        <v>2904.2</v>
      </c>
      <c r="I209" s="131">
        <f t="shared" ref="I209:J209" si="166">I210+I232</f>
        <v>1445</v>
      </c>
      <c r="J209" s="131">
        <f t="shared" si="166"/>
        <v>4349.2</v>
      </c>
      <c r="K209" s="131">
        <f t="shared" ref="K209" si="167">K210+K232</f>
        <v>75.027999999999992</v>
      </c>
      <c r="L209" s="291">
        <f t="shared" si="116"/>
        <v>4424.2280000000001</v>
      </c>
    </row>
    <row r="210" spans="1:12" s="68" customFormat="1" ht="28.5" customHeight="1" x14ac:dyDescent="0.2">
      <c r="A210" s="71" t="s">
        <v>501</v>
      </c>
      <c r="B210" s="72" t="s">
        <v>129</v>
      </c>
      <c r="C210" s="75" t="s">
        <v>243</v>
      </c>
      <c r="D210" s="75" t="s">
        <v>244</v>
      </c>
      <c r="E210" s="72"/>
      <c r="F210" s="133">
        <f>F215+F211</f>
        <v>2715.7</v>
      </c>
      <c r="G210" s="133">
        <f t="shared" ref="G210:J210" si="168">G215+G211</f>
        <v>62</v>
      </c>
      <c r="H210" s="133">
        <f t="shared" si="168"/>
        <v>2777.7</v>
      </c>
      <c r="I210" s="133">
        <f t="shared" si="168"/>
        <v>1445</v>
      </c>
      <c r="J210" s="133">
        <f t="shared" si="168"/>
        <v>4222.7</v>
      </c>
      <c r="K210" s="133">
        <f t="shared" ref="K210" si="169">K215+K211</f>
        <v>75.027999999999992</v>
      </c>
      <c r="L210" s="291">
        <f t="shared" si="116"/>
        <v>4297.7280000000001</v>
      </c>
    </row>
    <row r="211" spans="1:12" ht="33.75" x14ac:dyDescent="0.2">
      <c r="A211" s="71" t="s">
        <v>721</v>
      </c>
      <c r="B211" s="75" t="s">
        <v>129</v>
      </c>
      <c r="C211" s="75" t="s">
        <v>243</v>
      </c>
      <c r="D211" s="75" t="s">
        <v>720</v>
      </c>
      <c r="E211" s="205"/>
      <c r="F211" s="141">
        <f t="shared" ref="F211:K213" si="170">F212</f>
        <v>0</v>
      </c>
      <c r="G211" s="141">
        <f t="shared" si="170"/>
        <v>0</v>
      </c>
      <c r="H211" s="133">
        <f t="shared" ref="H211:H212" si="171">G211+F211</f>
        <v>0</v>
      </c>
      <c r="I211" s="141">
        <f t="shared" si="170"/>
        <v>1400</v>
      </c>
      <c r="J211" s="141">
        <f t="shared" si="170"/>
        <v>1400</v>
      </c>
      <c r="K211" s="141">
        <f t="shared" si="170"/>
        <v>0</v>
      </c>
      <c r="L211" s="291">
        <f t="shared" si="116"/>
        <v>1400</v>
      </c>
    </row>
    <row r="212" spans="1:12" x14ac:dyDescent="0.2">
      <c r="A212" s="71" t="s">
        <v>138</v>
      </c>
      <c r="B212" s="75" t="s">
        <v>129</v>
      </c>
      <c r="C212" s="75" t="s">
        <v>243</v>
      </c>
      <c r="D212" s="75" t="s">
        <v>720</v>
      </c>
      <c r="E212" s="205">
        <v>800</v>
      </c>
      <c r="F212" s="141">
        <f t="shared" si="170"/>
        <v>0</v>
      </c>
      <c r="G212" s="141">
        <f t="shared" si="170"/>
        <v>0</v>
      </c>
      <c r="H212" s="133">
        <f t="shared" si="171"/>
        <v>0</v>
      </c>
      <c r="I212" s="141">
        <f t="shared" si="170"/>
        <v>1400</v>
      </c>
      <c r="J212" s="141">
        <f t="shared" si="170"/>
        <v>1400</v>
      </c>
      <c r="K212" s="141">
        <f t="shared" si="170"/>
        <v>0</v>
      </c>
      <c r="L212" s="291">
        <f t="shared" ref="L212:L275" si="172">K212+J212</f>
        <v>1400</v>
      </c>
    </row>
    <row r="213" spans="1:12" ht="33.75" x14ac:dyDescent="0.2">
      <c r="A213" s="98" t="s">
        <v>452</v>
      </c>
      <c r="B213" s="75" t="s">
        <v>129</v>
      </c>
      <c r="C213" s="75" t="s">
        <v>243</v>
      </c>
      <c r="D213" s="75" t="s">
        <v>720</v>
      </c>
      <c r="E213" s="205">
        <v>810</v>
      </c>
      <c r="F213" s="141">
        <f>F214</f>
        <v>0</v>
      </c>
      <c r="G213" s="141">
        <f t="shared" si="170"/>
        <v>0</v>
      </c>
      <c r="H213" s="141">
        <f t="shared" si="170"/>
        <v>0</v>
      </c>
      <c r="I213" s="141">
        <f t="shared" si="170"/>
        <v>1400</v>
      </c>
      <c r="J213" s="141">
        <f t="shared" si="170"/>
        <v>1400</v>
      </c>
      <c r="K213" s="141">
        <f t="shared" si="170"/>
        <v>0</v>
      </c>
      <c r="L213" s="291">
        <f t="shared" si="172"/>
        <v>1400</v>
      </c>
    </row>
    <row r="214" spans="1:12" ht="76.5" customHeight="1" x14ac:dyDescent="0.2">
      <c r="A214" s="188" t="s">
        <v>659</v>
      </c>
      <c r="B214" s="75" t="s">
        <v>129</v>
      </c>
      <c r="C214" s="75" t="s">
        <v>243</v>
      </c>
      <c r="D214" s="75" t="s">
        <v>720</v>
      </c>
      <c r="E214" s="205">
        <v>813</v>
      </c>
      <c r="F214" s="141">
        <f>'Пр 6 вед '!G382</f>
        <v>0</v>
      </c>
      <c r="G214" s="141">
        <f>'Пр 6 вед '!H382</f>
        <v>0</v>
      </c>
      <c r="H214" s="141">
        <f>'Пр 6 вед '!I382</f>
        <v>0</v>
      </c>
      <c r="I214" s="141">
        <f>'Пр 6 вед '!J382</f>
        <v>1400</v>
      </c>
      <c r="J214" s="141">
        <f>'Пр 6 вед '!K382</f>
        <v>1400</v>
      </c>
      <c r="K214" s="141">
        <f>'Пр 6 вед '!L382</f>
        <v>0</v>
      </c>
      <c r="L214" s="291">
        <f t="shared" si="172"/>
        <v>1400</v>
      </c>
    </row>
    <row r="215" spans="1:12" s="68" customFormat="1" ht="20.25" customHeight="1" x14ac:dyDescent="0.2">
      <c r="A215" s="71" t="s">
        <v>191</v>
      </c>
      <c r="B215" s="72" t="s">
        <v>129</v>
      </c>
      <c r="C215" s="75" t="s">
        <v>243</v>
      </c>
      <c r="D215" s="75" t="s">
        <v>245</v>
      </c>
      <c r="E215" s="72" t="s">
        <v>150</v>
      </c>
      <c r="F215" s="133">
        <f>F216</f>
        <v>2715.7</v>
      </c>
      <c r="G215" s="133">
        <f t="shared" ref="G215:K215" si="173">G216</f>
        <v>62</v>
      </c>
      <c r="H215" s="133">
        <f t="shared" si="173"/>
        <v>2777.7</v>
      </c>
      <c r="I215" s="133">
        <f t="shared" si="173"/>
        <v>45</v>
      </c>
      <c r="J215" s="133">
        <f t="shared" si="173"/>
        <v>2822.7</v>
      </c>
      <c r="K215" s="133">
        <f t="shared" si="173"/>
        <v>75.027999999999992</v>
      </c>
      <c r="L215" s="291">
        <f t="shared" si="172"/>
        <v>2897.7279999999996</v>
      </c>
    </row>
    <row r="216" spans="1:12" s="68" customFormat="1" ht="21.75" customHeight="1" x14ac:dyDescent="0.2">
      <c r="A216" s="71" t="s">
        <v>246</v>
      </c>
      <c r="B216" s="72" t="s">
        <v>129</v>
      </c>
      <c r="C216" s="75" t="s">
        <v>243</v>
      </c>
      <c r="D216" s="75" t="s">
        <v>247</v>
      </c>
      <c r="E216" s="72" t="s">
        <v>150</v>
      </c>
      <c r="F216" s="133">
        <f>F217+F221+F224+F228</f>
        <v>2715.7</v>
      </c>
      <c r="G216" s="133">
        <f t="shared" ref="G216:H216" si="174">G217+G221+G224+G228</f>
        <v>62</v>
      </c>
      <c r="H216" s="133">
        <f t="shared" si="174"/>
        <v>2777.7</v>
      </c>
      <c r="I216" s="133">
        <f t="shared" ref="I216:J216" si="175">I217+I221+I224+I228</f>
        <v>45</v>
      </c>
      <c r="J216" s="133">
        <f t="shared" si="175"/>
        <v>2822.7</v>
      </c>
      <c r="K216" s="133">
        <f t="shared" ref="K216" si="176">K217+K221+K224+K228</f>
        <v>75.027999999999992</v>
      </c>
      <c r="L216" s="291">
        <f t="shared" si="172"/>
        <v>2897.7279999999996</v>
      </c>
    </row>
    <row r="217" spans="1:12" ht="36.75" customHeight="1" x14ac:dyDescent="0.2">
      <c r="A217" s="71" t="s">
        <v>112</v>
      </c>
      <c r="B217" s="72" t="s">
        <v>129</v>
      </c>
      <c r="C217" s="75" t="s">
        <v>243</v>
      </c>
      <c r="D217" s="75" t="s">
        <v>248</v>
      </c>
      <c r="E217" s="72" t="s">
        <v>113</v>
      </c>
      <c r="F217" s="133">
        <f>F218</f>
        <v>2312.1</v>
      </c>
      <c r="G217" s="133">
        <f t="shared" ref="G217:K217" si="177">G218</f>
        <v>0</v>
      </c>
      <c r="H217" s="133">
        <f t="shared" si="177"/>
        <v>2312.1</v>
      </c>
      <c r="I217" s="133">
        <f t="shared" si="177"/>
        <v>0</v>
      </c>
      <c r="J217" s="133">
        <f t="shared" si="177"/>
        <v>2312.1</v>
      </c>
      <c r="K217" s="133">
        <f t="shared" si="177"/>
        <v>42.027999999999999</v>
      </c>
      <c r="L217" s="291">
        <f t="shared" si="172"/>
        <v>2354.1279999999997</v>
      </c>
    </row>
    <row r="218" spans="1:12" ht="21.75" customHeight="1" x14ac:dyDescent="0.2">
      <c r="A218" s="71" t="s">
        <v>134</v>
      </c>
      <c r="B218" s="72" t="s">
        <v>129</v>
      </c>
      <c r="C218" s="75" t="s">
        <v>243</v>
      </c>
      <c r="D218" s="75" t="s">
        <v>248</v>
      </c>
      <c r="E218" s="72" t="s">
        <v>197</v>
      </c>
      <c r="F218" s="133">
        <f>F219+F220</f>
        <v>2312.1</v>
      </c>
      <c r="G218" s="133">
        <f t="shared" ref="G218:H218" si="178">G219+G220</f>
        <v>0</v>
      </c>
      <c r="H218" s="133">
        <f t="shared" si="178"/>
        <v>2312.1</v>
      </c>
      <c r="I218" s="133">
        <f t="shared" ref="I218:J218" si="179">I219+I220</f>
        <v>0</v>
      </c>
      <c r="J218" s="133">
        <f t="shared" si="179"/>
        <v>2312.1</v>
      </c>
      <c r="K218" s="133">
        <f t="shared" ref="K218" si="180">K219+K220</f>
        <v>42.027999999999999</v>
      </c>
      <c r="L218" s="291">
        <f t="shared" si="172"/>
        <v>2354.1279999999997</v>
      </c>
    </row>
    <row r="219" spans="1:12" ht="18" customHeight="1" x14ac:dyDescent="0.2">
      <c r="A219" s="97" t="s">
        <v>135</v>
      </c>
      <c r="B219" s="72" t="s">
        <v>129</v>
      </c>
      <c r="C219" s="75" t="s">
        <v>243</v>
      </c>
      <c r="D219" s="75" t="s">
        <v>248</v>
      </c>
      <c r="E219" s="72">
        <v>121</v>
      </c>
      <c r="F219" s="133">
        <f>'Пр 6 вед '!G388</f>
        <v>1776.1</v>
      </c>
      <c r="G219" s="133">
        <f>'Пр 6 вед '!H388</f>
        <v>0</v>
      </c>
      <c r="H219" s="133">
        <f>'Пр 6 вед '!I388</f>
        <v>1776.1</v>
      </c>
      <c r="I219" s="133">
        <f>'Пр 6 вед '!J388</f>
        <v>0</v>
      </c>
      <c r="J219" s="133">
        <f>'Пр 6 вед '!K388</f>
        <v>1776.1</v>
      </c>
      <c r="K219" s="133">
        <f>'Пр 6 вед '!L388</f>
        <v>0</v>
      </c>
      <c r="L219" s="291">
        <f t="shared" si="172"/>
        <v>1776.1</v>
      </c>
    </row>
    <row r="220" spans="1:12" ht="26.25" customHeight="1" x14ac:dyDescent="0.2">
      <c r="A220" s="97" t="s">
        <v>136</v>
      </c>
      <c r="B220" s="72" t="s">
        <v>129</v>
      </c>
      <c r="C220" s="75" t="s">
        <v>243</v>
      </c>
      <c r="D220" s="75" t="s">
        <v>248</v>
      </c>
      <c r="E220" s="72">
        <v>129</v>
      </c>
      <c r="F220" s="133">
        <f>'Пр 6 вед '!G389</f>
        <v>536</v>
      </c>
      <c r="G220" s="133">
        <f>'Пр 6 вед '!H389</f>
        <v>0</v>
      </c>
      <c r="H220" s="133">
        <f>'Пр 6 вед '!I389</f>
        <v>536</v>
      </c>
      <c r="I220" s="133">
        <f>'Пр 6 вед '!J389</f>
        <v>0</v>
      </c>
      <c r="J220" s="133">
        <f>'Пр 6 вед '!K389</f>
        <v>536</v>
      </c>
      <c r="K220" s="133">
        <f>'Пр 6 вед '!L389</f>
        <v>42.027999999999999</v>
      </c>
      <c r="L220" s="291">
        <f t="shared" si="172"/>
        <v>578.02800000000002</v>
      </c>
    </row>
    <row r="221" spans="1:12" ht="45" customHeight="1" x14ac:dyDescent="0.2">
      <c r="A221" s="71" t="s">
        <v>112</v>
      </c>
      <c r="B221" s="72" t="s">
        <v>129</v>
      </c>
      <c r="C221" s="75" t="s">
        <v>243</v>
      </c>
      <c r="D221" s="75" t="s">
        <v>250</v>
      </c>
      <c r="E221" s="72">
        <v>100</v>
      </c>
      <c r="F221" s="133">
        <f>F222</f>
        <v>34</v>
      </c>
      <c r="G221" s="133">
        <f t="shared" ref="G221:K222" si="181">G222</f>
        <v>-20</v>
      </c>
      <c r="H221" s="133">
        <f t="shared" si="181"/>
        <v>14</v>
      </c>
      <c r="I221" s="133">
        <f t="shared" si="181"/>
        <v>0</v>
      </c>
      <c r="J221" s="133">
        <f t="shared" si="181"/>
        <v>14</v>
      </c>
      <c r="K221" s="133">
        <f t="shared" si="181"/>
        <v>-14</v>
      </c>
      <c r="L221" s="291">
        <f t="shared" si="172"/>
        <v>0</v>
      </c>
    </row>
    <row r="222" spans="1:12" ht="17.25" customHeight="1" x14ac:dyDescent="0.2">
      <c r="A222" s="71" t="s">
        <v>134</v>
      </c>
      <c r="B222" s="72" t="s">
        <v>129</v>
      </c>
      <c r="C222" s="75" t="s">
        <v>243</v>
      </c>
      <c r="D222" s="75" t="s">
        <v>250</v>
      </c>
      <c r="E222" s="72">
        <v>120</v>
      </c>
      <c r="F222" s="133">
        <f>F223</f>
        <v>34</v>
      </c>
      <c r="G222" s="133">
        <f t="shared" si="181"/>
        <v>-20</v>
      </c>
      <c r="H222" s="133">
        <f t="shared" si="181"/>
        <v>14</v>
      </c>
      <c r="I222" s="133">
        <f t="shared" si="181"/>
        <v>0</v>
      </c>
      <c r="J222" s="133">
        <f t="shared" si="181"/>
        <v>14</v>
      </c>
      <c r="K222" s="133">
        <f t="shared" si="181"/>
        <v>-14</v>
      </c>
      <c r="L222" s="291">
        <f t="shared" si="172"/>
        <v>0</v>
      </c>
    </row>
    <row r="223" spans="1:12" ht="24" customHeight="1" x14ac:dyDescent="0.2">
      <c r="A223" s="61" t="s">
        <v>249</v>
      </c>
      <c r="B223" s="72" t="s">
        <v>129</v>
      </c>
      <c r="C223" s="75" t="s">
        <v>243</v>
      </c>
      <c r="D223" s="75" t="s">
        <v>250</v>
      </c>
      <c r="E223" s="72">
        <v>122</v>
      </c>
      <c r="F223" s="133">
        <f>'Пр 6 вед '!G392</f>
        <v>34</v>
      </c>
      <c r="G223" s="133">
        <f>'Пр 6 вед '!H392</f>
        <v>-20</v>
      </c>
      <c r="H223" s="133">
        <f>'Пр 6 вед '!I392</f>
        <v>14</v>
      </c>
      <c r="I223" s="133">
        <f>'Пр 6 вед '!J392</f>
        <v>0</v>
      </c>
      <c r="J223" s="133">
        <f>'Пр 6 вед '!K392</f>
        <v>14</v>
      </c>
      <c r="K223" s="133">
        <f>'Пр 6 вед '!L392</f>
        <v>-14</v>
      </c>
      <c r="L223" s="291">
        <f t="shared" si="172"/>
        <v>0</v>
      </c>
    </row>
    <row r="224" spans="1:12" ht="15.75" customHeight="1" x14ac:dyDescent="0.2">
      <c r="A224" s="71" t="s">
        <v>451</v>
      </c>
      <c r="B224" s="72" t="s">
        <v>129</v>
      </c>
      <c r="C224" s="75" t="s">
        <v>243</v>
      </c>
      <c r="D224" s="75" t="s">
        <v>250</v>
      </c>
      <c r="E224" s="72" t="s">
        <v>121</v>
      </c>
      <c r="F224" s="133">
        <f>F225</f>
        <v>366</v>
      </c>
      <c r="G224" s="133">
        <f t="shared" ref="G224:K224" si="182">G225</f>
        <v>82</v>
      </c>
      <c r="H224" s="133">
        <f t="shared" si="182"/>
        <v>448</v>
      </c>
      <c r="I224" s="133">
        <f t="shared" si="182"/>
        <v>45</v>
      </c>
      <c r="J224" s="133">
        <f t="shared" si="182"/>
        <v>493</v>
      </c>
      <c r="K224" s="133">
        <f t="shared" si="182"/>
        <v>47</v>
      </c>
      <c r="L224" s="291">
        <f t="shared" si="172"/>
        <v>540</v>
      </c>
    </row>
    <row r="225" spans="1:12" ht="23.25" customHeight="1" x14ac:dyDescent="0.2">
      <c r="A225" s="71" t="s">
        <v>122</v>
      </c>
      <c r="B225" s="72" t="s">
        <v>129</v>
      </c>
      <c r="C225" s="75" t="s">
        <v>243</v>
      </c>
      <c r="D225" s="75" t="s">
        <v>250</v>
      </c>
      <c r="E225" s="72" t="s">
        <v>123</v>
      </c>
      <c r="F225" s="133">
        <f>F227+F226</f>
        <v>366</v>
      </c>
      <c r="G225" s="133">
        <f t="shared" ref="G225:H225" si="183">G227+G226</f>
        <v>82</v>
      </c>
      <c r="H225" s="133">
        <f t="shared" si="183"/>
        <v>448</v>
      </c>
      <c r="I225" s="133">
        <f t="shared" ref="I225:J225" si="184">I227+I226</f>
        <v>45</v>
      </c>
      <c r="J225" s="133">
        <f t="shared" si="184"/>
        <v>493</v>
      </c>
      <c r="K225" s="133">
        <f t="shared" ref="K225" si="185">K227+K226</f>
        <v>47</v>
      </c>
      <c r="L225" s="291">
        <f t="shared" si="172"/>
        <v>540</v>
      </c>
    </row>
    <row r="226" spans="1:12" ht="17.25" customHeight="1" x14ac:dyDescent="0.2">
      <c r="A226" s="98" t="s">
        <v>137</v>
      </c>
      <c r="B226" s="72" t="s">
        <v>129</v>
      </c>
      <c r="C226" s="75" t="s">
        <v>243</v>
      </c>
      <c r="D226" s="75" t="s">
        <v>250</v>
      </c>
      <c r="E226" s="72">
        <v>242</v>
      </c>
      <c r="F226" s="133">
        <f>'Пр 6 вед '!G395</f>
        <v>38</v>
      </c>
      <c r="G226" s="133">
        <f>'Пр 6 вед '!H395</f>
        <v>27</v>
      </c>
      <c r="H226" s="133">
        <f>'Пр 6 вед '!I395</f>
        <v>65</v>
      </c>
      <c r="I226" s="133">
        <f>'Пр 6 вед '!J395</f>
        <v>0</v>
      </c>
      <c r="J226" s="133">
        <f>'Пр 6 вед '!K395</f>
        <v>65</v>
      </c>
      <c r="K226" s="133">
        <f>'Пр 6 вед '!L395</f>
        <v>0</v>
      </c>
      <c r="L226" s="291">
        <f t="shared" si="172"/>
        <v>65</v>
      </c>
    </row>
    <row r="227" spans="1:12" ht="13.5" customHeight="1" x14ac:dyDescent="0.2">
      <c r="A227" s="98" t="s">
        <v>474</v>
      </c>
      <c r="B227" s="72" t="s">
        <v>129</v>
      </c>
      <c r="C227" s="75" t="s">
        <v>243</v>
      </c>
      <c r="D227" s="75" t="s">
        <v>250</v>
      </c>
      <c r="E227" s="72" t="s">
        <v>125</v>
      </c>
      <c r="F227" s="133">
        <f>'Пр 6 вед '!G396</f>
        <v>328</v>
      </c>
      <c r="G227" s="133">
        <f>'Пр 6 вед '!H396</f>
        <v>55</v>
      </c>
      <c r="H227" s="133">
        <f>'Пр 6 вед '!I396</f>
        <v>383</v>
      </c>
      <c r="I227" s="133">
        <f>'Пр 6 вед '!J396</f>
        <v>45</v>
      </c>
      <c r="J227" s="133">
        <f>'Пр 6 вед '!K396</f>
        <v>428</v>
      </c>
      <c r="K227" s="133">
        <f>'Пр 6 вед '!L396</f>
        <v>47</v>
      </c>
      <c r="L227" s="291">
        <f t="shared" si="172"/>
        <v>475</v>
      </c>
    </row>
    <row r="228" spans="1:12" ht="21.75" customHeight="1" x14ac:dyDescent="0.2">
      <c r="A228" s="98" t="s">
        <v>138</v>
      </c>
      <c r="B228" s="72" t="s">
        <v>129</v>
      </c>
      <c r="C228" s="75" t="s">
        <v>243</v>
      </c>
      <c r="D228" s="75" t="s">
        <v>250</v>
      </c>
      <c r="E228" s="72" t="s">
        <v>200</v>
      </c>
      <c r="F228" s="133">
        <f>F229</f>
        <v>3.6</v>
      </c>
      <c r="G228" s="133">
        <f t="shared" ref="G228:K228" si="186">G229</f>
        <v>0</v>
      </c>
      <c r="H228" s="133">
        <f t="shared" si="186"/>
        <v>3.6</v>
      </c>
      <c r="I228" s="133">
        <f t="shared" si="186"/>
        <v>0</v>
      </c>
      <c r="J228" s="133">
        <f t="shared" si="186"/>
        <v>3.6</v>
      </c>
      <c r="K228" s="133">
        <f t="shared" si="186"/>
        <v>0</v>
      </c>
      <c r="L228" s="291">
        <f t="shared" si="172"/>
        <v>3.6</v>
      </c>
    </row>
    <row r="229" spans="1:12" ht="16.5" customHeight="1" x14ac:dyDescent="0.2">
      <c r="A229" s="98" t="s">
        <v>139</v>
      </c>
      <c r="B229" s="72" t="s">
        <v>129</v>
      </c>
      <c r="C229" s="75" t="s">
        <v>243</v>
      </c>
      <c r="D229" s="75" t="s">
        <v>250</v>
      </c>
      <c r="E229" s="72" t="s">
        <v>140</v>
      </c>
      <c r="F229" s="133">
        <f>F231+F230</f>
        <v>3.6</v>
      </c>
      <c r="G229" s="133">
        <f t="shared" ref="G229:H229" si="187">G231+G230</f>
        <v>0</v>
      </c>
      <c r="H229" s="133">
        <f t="shared" si="187"/>
        <v>3.6</v>
      </c>
      <c r="I229" s="133">
        <f t="shared" ref="I229:J229" si="188">I231+I230</f>
        <v>0</v>
      </c>
      <c r="J229" s="133">
        <f t="shared" si="188"/>
        <v>3.6</v>
      </c>
      <c r="K229" s="133">
        <f t="shared" ref="K229" si="189">K231+K230</f>
        <v>0</v>
      </c>
      <c r="L229" s="291">
        <f t="shared" si="172"/>
        <v>3.6</v>
      </c>
    </row>
    <row r="230" spans="1:12" ht="15.75" customHeight="1" x14ac:dyDescent="0.2">
      <c r="A230" s="66" t="s">
        <v>141</v>
      </c>
      <c r="B230" s="72" t="s">
        <v>129</v>
      </c>
      <c r="C230" s="75" t="s">
        <v>243</v>
      </c>
      <c r="D230" s="75" t="s">
        <v>250</v>
      </c>
      <c r="E230" s="72">
        <v>851</v>
      </c>
      <c r="F230" s="133">
        <f>'Пр 6 вед '!G399</f>
        <v>1.8</v>
      </c>
      <c r="G230" s="133">
        <f>'Пр 6 вед '!H399</f>
        <v>0</v>
      </c>
      <c r="H230" s="133">
        <f>'Пр 6 вед '!I399</f>
        <v>1.8</v>
      </c>
      <c r="I230" s="133">
        <f>'Пр 6 вед '!J399</f>
        <v>0</v>
      </c>
      <c r="J230" s="133">
        <f>'Пр 6 вед '!K399</f>
        <v>1.8</v>
      </c>
      <c r="K230" s="133">
        <f>'Пр 6 вед '!L399</f>
        <v>0</v>
      </c>
      <c r="L230" s="291">
        <f t="shared" si="172"/>
        <v>1.8</v>
      </c>
    </row>
    <row r="231" spans="1:12" s="77" customFormat="1" ht="15" customHeight="1" x14ac:dyDescent="0.2">
      <c r="A231" s="62" t="s">
        <v>201</v>
      </c>
      <c r="B231" s="72" t="s">
        <v>129</v>
      </c>
      <c r="C231" s="75" t="s">
        <v>243</v>
      </c>
      <c r="D231" s="75" t="s">
        <v>250</v>
      </c>
      <c r="E231" s="72" t="s">
        <v>221</v>
      </c>
      <c r="F231" s="133">
        <f>'Пр 6 вед '!G400</f>
        <v>1.8</v>
      </c>
      <c r="G231" s="133">
        <f>'Пр 6 вед '!H400</f>
        <v>0</v>
      </c>
      <c r="H231" s="133">
        <f>'Пр 6 вед '!I400</f>
        <v>1.8</v>
      </c>
      <c r="I231" s="133">
        <f>'Пр 6 вед '!J400</f>
        <v>0</v>
      </c>
      <c r="J231" s="133">
        <f>'Пр 6 вед '!K400</f>
        <v>1.8</v>
      </c>
      <c r="K231" s="133">
        <f>'Пр 6 вед '!L400</f>
        <v>0</v>
      </c>
      <c r="L231" s="291">
        <f t="shared" si="172"/>
        <v>1.8</v>
      </c>
    </row>
    <row r="232" spans="1:12" ht="22.5" x14ac:dyDescent="0.2">
      <c r="A232" s="98" t="s">
        <v>702</v>
      </c>
      <c r="B232" s="205" t="s">
        <v>129</v>
      </c>
      <c r="C232" s="75" t="s">
        <v>243</v>
      </c>
      <c r="D232" s="75" t="s">
        <v>703</v>
      </c>
      <c r="E232" s="84"/>
      <c r="F232" s="133">
        <f>F233</f>
        <v>0</v>
      </c>
      <c r="G232" s="133">
        <f t="shared" ref="G232:K235" si="190">G233</f>
        <v>126.5</v>
      </c>
      <c r="H232" s="133">
        <f t="shared" si="190"/>
        <v>126.5</v>
      </c>
      <c r="I232" s="133">
        <f t="shared" si="190"/>
        <v>0</v>
      </c>
      <c r="J232" s="133">
        <f t="shared" si="190"/>
        <v>126.5</v>
      </c>
      <c r="K232" s="133">
        <f t="shared" si="190"/>
        <v>0</v>
      </c>
      <c r="L232" s="291">
        <f t="shared" si="172"/>
        <v>126.5</v>
      </c>
    </row>
    <row r="233" spans="1:12" ht="31.5" x14ac:dyDescent="0.2">
      <c r="A233" s="85" t="s">
        <v>705</v>
      </c>
      <c r="B233" s="205" t="s">
        <v>129</v>
      </c>
      <c r="C233" s="75" t="s">
        <v>243</v>
      </c>
      <c r="D233" s="75" t="s">
        <v>706</v>
      </c>
      <c r="E233" s="84"/>
      <c r="F233" s="133">
        <f>F234</f>
        <v>0</v>
      </c>
      <c r="G233" s="133">
        <f t="shared" si="190"/>
        <v>126.5</v>
      </c>
      <c r="H233" s="133">
        <f t="shared" si="190"/>
        <v>126.5</v>
      </c>
      <c r="I233" s="133">
        <f t="shared" si="190"/>
        <v>0</v>
      </c>
      <c r="J233" s="133">
        <f t="shared" si="190"/>
        <v>126.5</v>
      </c>
      <c r="K233" s="133">
        <f t="shared" si="190"/>
        <v>0</v>
      </c>
      <c r="L233" s="291">
        <f t="shared" si="172"/>
        <v>126.5</v>
      </c>
    </row>
    <row r="234" spans="1:12" x14ac:dyDescent="0.2">
      <c r="A234" s="71" t="s">
        <v>451</v>
      </c>
      <c r="B234" s="205" t="s">
        <v>129</v>
      </c>
      <c r="C234" s="75" t="s">
        <v>243</v>
      </c>
      <c r="D234" s="75" t="s">
        <v>706</v>
      </c>
      <c r="E234" s="205" t="s">
        <v>121</v>
      </c>
      <c r="F234" s="133">
        <f>F235</f>
        <v>0</v>
      </c>
      <c r="G234" s="133">
        <f t="shared" si="190"/>
        <v>126.5</v>
      </c>
      <c r="H234" s="133">
        <f t="shared" si="190"/>
        <v>126.5</v>
      </c>
      <c r="I234" s="133">
        <f t="shared" si="190"/>
        <v>0</v>
      </c>
      <c r="J234" s="133">
        <f t="shared" si="190"/>
        <v>126.5</v>
      </c>
      <c r="K234" s="133">
        <f t="shared" si="190"/>
        <v>0</v>
      </c>
      <c r="L234" s="291">
        <f t="shared" si="172"/>
        <v>126.5</v>
      </c>
    </row>
    <row r="235" spans="1:12" ht="22.5" x14ac:dyDescent="0.2">
      <c r="A235" s="71" t="s">
        <v>122</v>
      </c>
      <c r="B235" s="205" t="s">
        <v>129</v>
      </c>
      <c r="C235" s="75" t="s">
        <v>243</v>
      </c>
      <c r="D235" s="75" t="s">
        <v>706</v>
      </c>
      <c r="E235" s="205" t="s">
        <v>123</v>
      </c>
      <c r="F235" s="133">
        <f>F236</f>
        <v>0</v>
      </c>
      <c r="G235" s="133">
        <f t="shared" si="190"/>
        <v>126.5</v>
      </c>
      <c r="H235" s="133">
        <f t="shared" si="190"/>
        <v>126.5</v>
      </c>
      <c r="I235" s="133">
        <f t="shared" si="190"/>
        <v>0</v>
      </c>
      <c r="J235" s="133">
        <f t="shared" si="190"/>
        <v>126.5</v>
      </c>
      <c r="K235" s="133">
        <f t="shared" si="190"/>
        <v>0</v>
      </c>
      <c r="L235" s="291">
        <f t="shared" si="172"/>
        <v>126.5</v>
      </c>
    </row>
    <row r="236" spans="1:12" x14ac:dyDescent="0.2">
      <c r="A236" s="98" t="s">
        <v>474</v>
      </c>
      <c r="B236" s="205" t="s">
        <v>129</v>
      </c>
      <c r="C236" s="75" t="s">
        <v>243</v>
      </c>
      <c r="D236" s="75" t="s">
        <v>706</v>
      </c>
      <c r="E236" s="205" t="s">
        <v>125</v>
      </c>
      <c r="F236" s="131">
        <f>'Пр 6 вед '!G405</f>
        <v>0</v>
      </c>
      <c r="G236" s="131">
        <f>'Пр 6 вед '!H405</f>
        <v>126.5</v>
      </c>
      <c r="H236" s="131">
        <f>'Пр 6 вед '!I405</f>
        <v>126.5</v>
      </c>
      <c r="I236" s="131">
        <f>'Пр 6 вед '!J405</f>
        <v>0</v>
      </c>
      <c r="J236" s="131">
        <f>'Пр 6 вед '!K405</f>
        <v>126.5</v>
      </c>
      <c r="K236" s="131">
        <f>'Пр 6 вед '!L405</f>
        <v>0</v>
      </c>
      <c r="L236" s="291">
        <f t="shared" si="172"/>
        <v>126.5</v>
      </c>
    </row>
    <row r="237" spans="1:12" ht="14.25" customHeight="1" x14ac:dyDescent="0.2">
      <c r="A237" s="99" t="s">
        <v>342</v>
      </c>
      <c r="B237" s="86" t="s">
        <v>129</v>
      </c>
      <c r="C237" s="86" t="s">
        <v>223</v>
      </c>
      <c r="D237" s="86"/>
      <c r="E237" s="84"/>
      <c r="F237" s="131">
        <f>F238</f>
        <v>5576</v>
      </c>
      <c r="G237" s="131">
        <f t="shared" ref="G237:K237" si="191">G238</f>
        <v>949.74093000000005</v>
      </c>
      <c r="H237" s="131">
        <f t="shared" si="191"/>
        <v>6525.7409299999999</v>
      </c>
      <c r="I237" s="131">
        <f t="shared" si="191"/>
        <v>0</v>
      </c>
      <c r="J237" s="131">
        <f t="shared" si="191"/>
        <v>6525.7409299999999</v>
      </c>
      <c r="K237" s="131">
        <f t="shared" si="191"/>
        <v>0</v>
      </c>
      <c r="L237" s="291">
        <f t="shared" si="172"/>
        <v>6525.7409299999999</v>
      </c>
    </row>
    <row r="238" spans="1:12" ht="37.5" customHeight="1" x14ac:dyDescent="0.2">
      <c r="A238" s="85" t="s">
        <v>489</v>
      </c>
      <c r="B238" s="86" t="s">
        <v>129</v>
      </c>
      <c r="C238" s="86" t="s">
        <v>223</v>
      </c>
      <c r="D238" s="86" t="s">
        <v>506</v>
      </c>
      <c r="E238" s="84"/>
      <c r="F238" s="131">
        <f>F239+F243</f>
        <v>5576</v>
      </c>
      <c r="G238" s="131">
        <f t="shared" ref="G238:H238" si="192">G239+G243</f>
        <v>949.74093000000005</v>
      </c>
      <c r="H238" s="131">
        <f t="shared" si="192"/>
        <v>6525.7409299999999</v>
      </c>
      <c r="I238" s="131">
        <f t="shared" ref="I238:J238" si="193">I239+I243</f>
        <v>0</v>
      </c>
      <c r="J238" s="131">
        <f t="shared" si="193"/>
        <v>6525.7409299999999</v>
      </c>
      <c r="K238" s="131">
        <f t="shared" ref="K238" si="194">K239+K243</f>
        <v>0</v>
      </c>
      <c r="L238" s="291">
        <f t="shared" si="172"/>
        <v>6525.7409299999999</v>
      </c>
    </row>
    <row r="239" spans="1:12" ht="111.75" customHeight="1" x14ac:dyDescent="0.2">
      <c r="A239" s="97" t="s">
        <v>344</v>
      </c>
      <c r="B239" s="75" t="s">
        <v>129</v>
      </c>
      <c r="C239" s="75" t="s">
        <v>223</v>
      </c>
      <c r="D239" s="75" t="s">
        <v>343</v>
      </c>
      <c r="E239" s="72"/>
      <c r="F239" s="133">
        <f>F240</f>
        <v>5576</v>
      </c>
      <c r="G239" s="133">
        <f t="shared" ref="G239:K241" si="195">G240</f>
        <v>949.74093000000005</v>
      </c>
      <c r="H239" s="133">
        <f t="shared" si="195"/>
        <v>6525.7409299999999</v>
      </c>
      <c r="I239" s="133">
        <f t="shared" si="195"/>
        <v>0</v>
      </c>
      <c r="J239" s="133">
        <f t="shared" si="195"/>
        <v>6525.7409299999999</v>
      </c>
      <c r="K239" s="133">
        <f t="shared" si="195"/>
        <v>0</v>
      </c>
      <c r="L239" s="291">
        <f t="shared" si="172"/>
        <v>6525.7409299999999</v>
      </c>
    </row>
    <row r="240" spans="1:12" ht="24.75" customHeight="1" x14ac:dyDescent="0.2">
      <c r="A240" s="71" t="s">
        <v>451</v>
      </c>
      <c r="B240" s="75" t="s">
        <v>129</v>
      </c>
      <c r="C240" s="75" t="s">
        <v>223</v>
      </c>
      <c r="D240" s="75" t="s">
        <v>343</v>
      </c>
      <c r="E240" s="72" t="s">
        <v>121</v>
      </c>
      <c r="F240" s="133">
        <f>F241</f>
        <v>5576</v>
      </c>
      <c r="G240" s="133">
        <f t="shared" si="195"/>
        <v>949.74093000000005</v>
      </c>
      <c r="H240" s="133">
        <f t="shared" si="195"/>
        <v>6525.7409299999999</v>
      </c>
      <c r="I240" s="133">
        <f t="shared" si="195"/>
        <v>0</v>
      </c>
      <c r="J240" s="133">
        <f t="shared" si="195"/>
        <v>6525.7409299999999</v>
      </c>
      <c r="K240" s="133">
        <f t="shared" si="195"/>
        <v>0</v>
      </c>
      <c r="L240" s="291">
        <f t="shared" si="172"/>
        <v>6525.7409299999999</v>
      </c>
    </row>
    <row r="241" spans="1:14" ht="27.75" customHeight="1" x14ac:dyDescent="0.2">
      <c r="A241" s="71" t="s">
        <v>122</v>
      </c>
      <c r="B241" s="75" t="s">
        <v>129</v>
      </c>
      <c r="C241" s="75" t="s">
        <v>223</v>
      </c>
      <c r="D241" s="75" t="s">
        <v>343</v>
      </c>
      <c r="E241" s="72" t="s">
        <v>123</v>
      </c>
      <c r="F241" s="133">
        <f>F242</f>
        <v>5576</v>
      </c>
      <c r="G241" s="133">
        <f t="shared" si="195"/>
        <v>949.74093000000005</v>
      </c>
      <c r="H241" s="133">
        <f t="shared" si="195"/>
        <v>6525.7409299999999</v>
      </c>
      <c r="I241" s="133">
        <f t="shared" si="195"/>
        <v>0</v>
      </c>
      <c r="J241" s="133">
        <f t="shared" si="195"/>
        <v>6525.7409299999999</v>
      </c>
      <c r="K241" s="133">
        <f t="shared" si="195"/>
        <v>0</v>
      </c>
      <c r="L241" s="291">
        <f t="shared" si="172"/>
        <v>6525.7409299999999</v>
      </c>
    </row>
    <row r="242" spans="1:14" ht="26.25" customHeight="1" x14ac:dyDescent="0.2">
      <c r="A242" s="98" t="s">
        <v>474</v>
      </c>
      <c r="B242" s="75" t="s">
        <v>129</v>
      </c>
      <c r="C242" s="75" t="s">
        <v>223</v>
      </c>
      <c r="D242" s="75" t="s">
        <v>343</v>
      </c>
      <c r="E242" s="72" t="s">
        <v>125</v>
      </c>
      <c r="F242" s="133">
        <f>'Пр 6 вед '!G642</f>
        <v>5576</v>
      </c>
      <c r="G242" s="133">
        <f>'Пр 6 вед '!H642</f>
        <v>949.74093000000005</v>
      </c>
      <c r="H242" s="133">
        <f>'Пр 6 вед '!I642</f>
        <v>6525.7409299999999</v>
      </c>
      <c r="I242" s="133">
        <f>'Пр 6 вед '!J642</f>
        <v>0</v>
      </c>
      <c r="J242" s="133">
        <f>'Пр 6 вед '!K642</f>
        <v>6525.7409299999999</v>
      </c>
      <c r="K242" s="133">
        <f>'Пр 6 вед '!L642</f>
        <v>0</v>
      </c>
      <c r="L242" s="291">
        <f t="shared" si="172"/>
        <v>6525.7409299999999</v>
      </c>
    </row>
    <row r="243" spans="1:14" ht="28.5" customHeight="1" x14ac:dyDescent="0.2">
      <c r="A243" s="98" t="s">
        <v>646</v>
      </c>
      <c r="B243" s="75" t="s">
        <v>129</v>
      </c>
      <c r="C243" s="75" t="s">
        <v>223</v>
      </c>
      <c r="D243" s="75" t="s">
        <v>645</v>
      </c>
      <c r="E243" s="72"/>
      <c r="F243" s="133">
        <f t="shared" ref="F243:K245" si="196">F244</f>
        <v>0</v>
      </c>
      <c r="G243" s="133">
        <f t="shared" si="196"/>
        <v>0</v>
      </c>
      <c r="H243" s="133">
        <f t="shared" si="196"/>
        <v>0</v>
      </c>
      <c r="I243" s="133">
        <f t="shared" si="196"/>
        <v>0</v>
      </c>
      <c r="J243" s="133">
        <f t="shared" si="196"/>
        <v>0</v>
      </c>
      <c r="K243" s="133">
        <f t="shared" si="196"/>
        <v>0</v>
      </c>
      <c r="L243" s="291">
        <f t="shared" si="172"/>
        <v>0</v>
      </c>
    </row>
    <row r="244" spans="1:14" ht="29.25" customHeight="1" x14ac:dyDescent="0.2">
      <c r="A244" s="71" t="s">
        <v>451</v>
      </c>
      <c r="B244" s="75" t="s">
        <v>129</v>
      </c>
      <c r="C244" s="75" t="s">
        <v>223</v>
      </c>
      <c r="D244" s="75" t="s">
        <v>645</v>
      </c>
      <c r="E244" s="72" t="s">
        <v>121</v>
      </c>
      <c r="F244" s="133">
        <f t="shared" si="196"/>
        <v>0</v>
      </c>
      <c r="G244" s="133">
        <f t="shared" si="196"/>
        <v>0</v>
      </c>
      <c r="H244" s="133">
        <f t="shared" si="196"/>
        <v>0</v>
      </c>
      <c r="I244" s="133">
        <f t="shared" si="196"/>
        <v>0</v>
      </c>
      <c r="J244" s="133">
        <f t="shared" si="196"/>
        <v>0</v>
      </c>
      <c r="K244" s="133">
        <f t="shared" si="196"/>
        <v>0</v>
      </c>
      <c r="L244" s="291">
        <f t="shared" si="172"/>
        <v>0</v>
      </c>
    </row>
    <row r="245" spans="1:14" ht="22.5" customHeight="1" x14ac:dyDescent="0.2">
      <c r="A245" s="71" t="s">
        <v>122</v>
      </c>
      <c r="B245" s="75" t="s">
        <v>129</v>
      </c>
      <c r="C245" s="75" t="s">
        <v>223</v>
      </c>
      <c r="D245" s="75" t="s">
        <v>645</v>
      </c>
      <c r="E245" s="72" t="s">
        <v>123</v>
      </c>
      <c r="F245" s="133">
        <f t="shared" si="196"/>
        <v>0</v>
      </c>
      <c r="G245" s="133">
        <f t="shared" si="196"/>
        <v>0</v>
      </c>
      <c r="H245" s="133">
        <f t="shared" si="196"/>
        <v>0</v>
      </c>
      <c r="I245" s="133">
        <f t="shared" si="196"/>
        <v>0</v>
      </c>
      <c r="J245" s="133">
        <f t="shared" si="196"/>
        <v>0</v>
      </c>
      <c r="K245" s="133">
        <f t="shared" si="196"/>
        <v>0</v>
      </c>
      <c r="L245" s="291">
        <f t="shared" si="172"/>
        <v>0</v>
      </c>
    </row>
    <row r="246" spans="1:14" ht="16.5" customHeight="1" x14ac:dyDescent="0.2">
      <c r="A246" s="98" t="s">
        <v>474</v>
      </c>
      <c r="B246" s="75" t="s">
        <v>129</v>
      </c>
      <c r="C246" s="75" t="s">
        <v>223</v>
      </c>
      <c r="D246" s="75" t="s">
        <v>645</v>
      </c>
      <c r="E246" s="72" t="s">
        <v>125</v>
      </c>
      <c r="F246" s="133">
        <f>'Пр 6 вед '!G646</f>
        <v>0</v>
      </c>
      <c r="G246" s="133">
        <f>'Пр 6 вед '!H646</f>
        <v>0</v>
      </c>
      <c r="H246" s="133">
        <f>'Пр 6 вед '!I646</f>
        <v>0</v>
      </c>
      <c r="I246" s="133">
        <f>'Пр 6 вед '!J646</f>
        <v>0</v>
      </c>
      <c r="J246" s="133">
        <f>'Пр 6 вед '!K646</f>
        <v>0</v>
      </c>
      <c r="K246" s="133">
        <f>'Пр 6 вед '!L646</f>
        <v>0</v>
      </c>
      <c r="L246" s="291">
        <f t="shared" si="172"/>
        <v>0</v>
      </c>
    </row>
    <row r="247" spans="1:14" ht="22.5" customHeight="1" x14ac:dyDescent="0.2">
      <c r="A247" s="85" t="s">
        <v>252</v>
      </c>
      <c r="B247" s="84" t="s">
        <v>129</v>
      </c>
      <c r="C247" s="86" t="s">
        <v>253</v>
      </c>
      <c r="D247" s="86"/>
      <c r="E247" s="84" t="s">
        <v>150</v>
      </c>
      <c r="F247" s="131">
        <f>F248+F276+F306+F325+F312+F336</f>
        <v>5157.8</v>
      </c>
      <c r="G247" s="131">
        <f t="shared" ref="G247:H247" si="197">G248+G276+G306+G325+G312+G336</f>
        <v>1792.1</v>
      </c>
      <c r="H247" s="131">
        <f t="shared" si="197"/>
        <v>6949.9000000000005</v>
      </c>
      <c r="I247" s="131">
        <f t="shared" ref="I247:J247" si="198">I248+I276+I306+I325+I312+I336</f>
        <v>175</v>
      </c>
      <c r="J247" s="131">
        <f t="shared" si="198"/>
        <v>7124.9000000000005</v>
      </c>
      <c r="K247" s="131">
        <f t="shared" ref="K247" si="199">K248+K276+K306+K325+K312+K336</f>
        <v>-1097.4621999999999</v>
      </c>
      <c r="L247" s="291">
        <f t="shared" si="172"/>
        <v>6027.4378000000006</v>
      </c>
      <c r="M247" s="285"/>
      <c r="N247" s="284"/>
    </row>
    <row r="248" spans="1:14" s="77" customFormat="1" ht="33" customHeight="1" x14ac:dyDescent="0.2">
      <c r="A248" s="85" t="s">
        <v>502</v>
      </c>
      <c r="B248" s="86" t="s">
        <v>129</v>
      </c>
      <c r="C248" s="86" t="s">
        <v>253</v>
      </c>
      <c r="D248" s="86" t="s">
        <v>244</v>
      </c>
      <c r="E248" s="84" t="s">
        <v>150</v>
      </c>
      <c r="F248" s="140">
        <f>F249+F270</f>
        <v>1110</v>
      </c>
      <c r="G248" s="140">
        <f t="shared" ref="G248:H248" si="200">G249+G270</f>
        <v>-62</v>
      </c>
      <c r="H248" s="140">
        <f t="shared" si="200"/>
        <v>1048</v>
      </c>
      <c r="I248" s="140">
        <f t="shared" ref="I248:J248" si="201">I249+I270</f>
        <v>175</v>
      </c>
      <c r="J248" s="140">
        <f t="shared" si="201"/>
        <v>1223</v>
      </c>
      <c r="K248" s="140">
        <f t="shared" ref="K248" si="202">K249+K270</f>
        <v>-33</v>
      </c>
      <c r="L248" s="291">
        <f t="shared" si="172"/>
        <v>1190</v>
      </c>
    </row>
    <row r="249" spans="1:14" s="203" customFormat="1" ht="15.75" customHeight="1" x14ac:dyDescent="0.2">
      <c r="A249" s="85" t="s">
        <v>254</v>
      </c>
      <c r="B249" s="86" t="s">
        <v>129</v>
      </c>
      <c r="C249" s="86" t="s">
        <v>253</v>
      </c>
      <c r="D249" s="86" t="s">
        <v>255</v>
      </c>
      <c r="E249" s="84"/>
      <c r="F249" s="140">
        <f>F250+F254+F258+F262+F266</f>
        <v>405</v>
      </c>
      <c r="G249" s="140">
        <f t="shared" ref="G249:H249" si="203">G250+G254+G258+G262+G266</f>
        <v>-62</v>
      </c>
      <c r="H249" s="140">
        <f t="shared" si="203"/>
        <v>343</v>
      </c>
      <c r="I249" s="140">
        <f t="shared" ref="I249:J249" si="204">I250+I254+I258+I262+I266</f>
        <v>-75</v>
      </c>
      <c r="J249" s="140">
        <f t="shared" si="204"/>
        <v>268</v>
      </c>
      <c r="K249" s="140">
        <f t="shared" ref="K249" si="205">K250+K254+K258+K262+K266</f>
        <v>-78</v>
      </c>
      <c r="L249" s="291">
        <f t="shared" si="172"/>
        <v>190</v>
      </c>
    </row>
    <row r="250" spans="1:14" s="77" customFormat="1" ht="17.25" customHeight="1" x14ac:dyDescent="0.2">
      <c r="A250" s="71" t="s">
        <v>256</v>
      </c>
      <c r="B250" s="75" t="s">
        <v>129</v>
      </c>
      <c r="C250" s="75" t="s">
        <v>253</v>
      </c>
      <c r="D250" s="75" t="s">
        <v>257</v>
      </c>
      <c r="E250" s="72"/>
      <c r="F250" s="141">
        <f>F251</f>
        <v>85</v>
      </c>
      <c r="G250" s="141">
        <f t="shared" ref="G250:K252" si="206">G251</f>
        <v>-35</v>
      </c>
      <c r="H250" s="141">
        <f t="shared" si="206"/>
        <v>50</v>
      </c>
      <c r="I250" s="141">
        <f t="shared" si="206"/>
        <v>0</v>
      </c>
      <c r="J250" s="141">
        <f t="shared" si="206"/>
        <v>50</v>
      </c>
      <c r="K250" s="141">
        <f t="shared" si="206"/>
        <v>0</v>
      </c>
      <c r="L250" s="291">
        <f t="shared" si="172"/>
        <v>50</v>
      </c>
    </row>
    <row r="251" spans="1:14" s="77" customFormat="1" ht="16.5" customHeight="1" x14ac:dyDescent="0.2">
      <c r="A251" s="71" t="s">
        <v>451</v>
      </c>
      <c r="B251" s="75" t="s">
        <v>129</v>
      </c>
      <c r="C251" s="75" t="s">
        <v>253</v>
      </c>
      <c r="D251" s="75" t="s">
        <v>257</v>
      </c>
      <c r="E251" s="72" t="s">
        <v>121</v>
      </c>
      <c r="F251" s="141">
        <f>F252</f>
        <v>85</v>
      </c>
      <c r="G251" s="141">
        <f t="shared" si="206"/>
        <v>-35</v>
      </c>
      <c r="H251" s="141">
        <f t="shared" si="206"/>
        <v>50</v>
      </c>
      <c r="I251" s="141">
        <f t="shared" si="206"/>
        <v>0</v>
      </c>
      <c r="J251" s="141">
        <f t="shared" si="206"/>
        <v>50</v>
      </c>
      <c r="K251" s="141">
        <f t="shared" si="206"/>
        <v>0</v>
      </c>
      <c r="L251" s="291">
        <f t="shared" si="172"/>
        <v>50</v>
      </c>
    </row>
    <row r="252" spans="1:14" s="77" customFormat="1" ht="22.5" customHeight="1" x14ac:dyDescent="0.2">
      <c r="A252" s="71" t="s">
        <v>122</v>
      </c>
      <c r="B252" s="75" t="s">
        <v>129</v>
      </c>
      <c r="C252" s="75" t="s">
        <v>253</v>
      </c>
      <c r="D252" s="75" t="s">
        <v>257</v>
      </c>
      <c r="E252" s="72" t="s">
        <v>123</v>
      </c>
      <c r="F252" s="141">
        <f>F253</f>
        <v>85</v>
      </c>
      <c r="G252" s="141">
        <f t="shared" si="206"/>
        <v>-35</v>
      </c>
      <c r="H252" s="141">
        <f t="shared" si="206"/>
        <v>50</v>
      </c>
      <c r="I252" s="141">
        <f t="shared" si="206"/>
        <v>0</v>
      </c>
      <c r="J252" s="141">
        <f t="shared" si="206"/>
        <v>50</v>
      </c>
      <c r="K252" s="141">
        <f t="shared" si="206"/>
        <v>0</v>
      </c>
      <c r="L252" s="291">
        <f t="shared" si="172"/>
        <v>50</v>
      </c>
    </row>
    <row r="253" spans="1:14" s="77" customFormat="1" ht="17.25" customHeight="1" x14ac:dyDescent="0.2">
      <c r="A253" s="98" t="s">
        <v>474</v>
      </c>
      <c r="B253" s="75" t="s">
        <v>129</v>
      </c>
      <c r="C253" s="75" t="s">
        <v>253</v>
      </c>
      <c r="D253" s="75" t="s">
        <v>257</v>
      </c>
      <c r="E253" s="72" t="s">
        <v>125</v>
      </c>
      <c r="F253" s="141">
        <f>'Пр 6 вед '!G412</f>
        <v>85</v>
      </c>
      <c r="G253" s="141">
        <f>'Пр 6 вед '!H412</f>
        <v>-35</v>
      </c>
      <c r="H253" s="141">
        <f>'Пр 6 вед '!I412</f>
        <v>50</v>
      </c>
      <c r="I253" s="141">
        <f>'Пр 6 вед '!J412</f>
        <v>0</v>
      </c>
      <c r="J253" s="141">
        <f>'Пр 6 вед '!K412</f>
        <v>50</v>
      </c>
      <c r="K253" s="141">
        <f>'Пр 6 вед '!L412</f>
        <v>0</v>
      </c>
      <c r="L253" s="291">
        <f t="shared" si="172"/>
        <v>50</v>
      </c>
    </row>
    <row r="254" spans="1:14" s="77" customFormat="1" ht="27.75" customHeight="1" x14ac:dyDescent="0.2">
      <c r="A254" s="71" t="s">
        <v>258</v>
      </c>
      <c r="B254" s="75" t="s">
        <v>129</v>
      </c>
      <c r="C254" s="75" t="s">
        <v>253</v>
      </c>
      <c r="D254" s="75" t="s">
        <v>259</v>
      </c>
      <c r="E254" s="72"/>
      <c r="F254" s="141">
        <f>F255</f>
        <v>40</v>
      </c>
      <c r="G254" s="141">
        <f t="shared" ref="G254:K256" si="207">G255</f>
        <v>50</v>
      </c>
      <c r="H254" s="141">
        <f t="shared" si="207"/>
        <v>90</v>
      </c>
      <c r="I254" s="141">
        <f t="shared" si="207"/>
        <v>10</v>
      </c>
      <c r="J254" s="141">
        <f t="shared" si="207"/>
        <v>100</v>
      </c>
      <c r="K254" s="141">
        <f t="shared" si="207"/>
        <v>-40</v>
      </c>
      <c r="L254" s="291">
        <f t="shared" si="172"/>
        <v>60</v>
      </c>
    </row>
    <row r="255" spans="1:14" s="77" customFormat="1" ht="17.25" customHeight="1" x14ac:dyDescent="0.2">
      <c r="A255" s="71" t="s">
        <v>451</v>
      </c>
      <c r="B255" s="75" t="s">
        <v>129</v>
      </c>
      <c r="C255" s="75" t="s">
        <v>253</v>
      </c>
      <c r="D255" s="75" t="s">
        <v>259</v>
      </c>
      <c r="E255" s="72" t="s">
        <v>121</v>
      </c>
      <c r="F255" s="141">
        <f>F256</f>
        <v>40</v>
      </c>
      <c r="G255" s="141">
        <f t="shared" si="207"/>
        <v>50</v>
      </c>
      <c r="H255" s="141">
        <f t="shared" si="207"/>
        <v>90</v>
      </c>
      <c r="I255" s="141">
        <f t="shared" si="207"/>
        <v>10</v>
      </c>
      <c r="J255" s="141">
        <f t="shared" si="207"/>
        <v>100</v>
      </c>
      <c r="K255" s="141">
        <f t="shared" si="207"/>
        <v>-40</v>
      </c>
      <c r="L255" s="291">
        <f t="shared" si="172"/>
        <v>60</v>
      </c>
    </row>
    <row r="256" spans="1:14" s="77" customFormat="1" ht="24" customHeight="1" x14ac:dyDescent="0.2">
      <c r="A256" s="71" t="s">
        <v>122</v>
      </c>
      <c r="B256" s="75" t="s">
        <v>129</v>
      </c>
      <c r="C256" s="75" t="s">
        <v>253</v>
      </c>
      <c r="D256" s="75" t="s">
        <v>259</v>
      </c>
      <c r="E256" s="72" t="s">
        <v>123</v>
      </c>
      <c r="F256" s="141">
        <f>F257</f>
        <v>40</v>
      </c>
      <c r="G256" s="141">
        <f t="shared" si="207"/>
        <v>50</v>
      </c>
      <c r="H256" s="141">
        <f t="shared" si="207"/>
        <v>90</v>
      </c>
      <c r="I256" s="141">
        <f t="shared" si="207"/>
        <v>10</v>
      </c>
      <c r="J256" s="141">
        <f t="shared" si="207"/>
        <v>100</v>
      </c>
      <c r="K256" s="141">
        <f t="shared" si="207"/>
        <v>-40</v>
      </c>
      <c r="L256" s="291">
        <f t="shared" si="172"/>
        <v>60</v>
      </c>
    </row>
    <row r="257" spans="1:12" s="77" customFormat="1" ht="13.5" customHeight="1" x14ac:dyDescent="0.2">
      <c r="A257" s="98" t="s">
        <v>474</v>
      </c>
      <c r="B257" s="75" t="s">
        <v>129</v>
      </c>
      <c r="C257" s="75" t="s">
        <v>253</v>
      </c>
      <c r="D257" s="75" t="s">
        <v>259</v>
      </c>
      <c r="E257" s="72" t="s">
        <v>125</v>
      </c>
      <c r="F257" s="141">
        <f>'Пр 6 вед '!G416</f>
        <v>40</v>
      </c>
      <c r="G257" s="141">
        <f>'Пр 6 вед '!H416</f>
        <v>50</v>
      </c>
      <c r="H257" s="141">
        <f>'Пр 6 вед '!I416</f>
        <v>90</v>
      </c>
      <c r="I257" s="141">
        <f>'Пр 6 вед '!J416</f>
        <v>10</v>
      </c>
      <c r="J257" s="141">
        <f>'Пр 6 вед '!K416</f>
        <v>100</v>
      </c>
      <c r="K257" s="141">
        <f>'Пр 6 вед '!L416</f>
        <v>-40</v>
      </c>
      <c r="L257" s="291">
        <f t="shared" si="172"/>
        <v>60</v>
      </c>
    </row>
    <row r="258" spans="1:12" s="77" customFormat="1" ht="10.5" customHeight="1" x14ac:dyDescent="0.2">
      <c r="A258" s="71" t="s">
        <v>260</v>
      </c>
      <c r="B258" s="75" t="s">
        <v>129</v>
      </c>
      <c r="C258" s="75" t="s">
        <v>253</v>
      </c>
      <c r="D258" s="75" t="s">
        <v>261</v>
      </c>
      <c r="E258" s="72"/>
      <c r="F258" s="141">
        <f>F259</f>
        <v>50</v>
      </c>
      <c r="G258" s="141">
        <f t="shared" ref="G258:K260" si="208">G259</f>
        <v>0</v>
      </c>
      <c r="H258" s="141">
        <f t="shared" si="208"/>
        <v>50</v>
      </c>
      <c r="I258" s="141">
        <f t="shared" si="208"/>
        <v>0</v>
      </c>
      <c r="J258" s="141">
        <f t="shared" si="208"/>
        <v>50</v>
      </c>
      <c r="K258" s="141">
        <f t="shared" si="208"/>
        <v>0</v>
      </c>
      <c r="L258" s="291">
        <f t="shared" si="172"/>
        <v>50</v>
      </c>
    </row>
    <row r="259" spans="1:12" s="77" customFormat="1" ht="9.75" customHeight="1" x14ac:dyDescent="0.2">
      <c r="A259" s="71" t="s">
        <v>451</v>
      </c>
      <c r="B259" s="75" t="s">
        <v>129</v>
      </c>
      <c r="C259" s="75" t="s">
        <v>253</v>
      </c>
      <c r="D259" s="75" t="s">
        <v>261</v>
      </c>
      <c r="E259" s="72" t="s">
        <v>121</v>
      </c>
      <c r="F259" s="141">
        <f>F260</f>
        <v>50</v>
      </c>
      <c r="G259" s="141">
        <f t="shared" si="208"/>
        <v>0</v>
      </c>
      <c r="H259" s="141">
        <f t="shared" si="208"/>
        <v>50</v>
      </c>
      <c r="I259" s="141">
        <f t="shared" si="208"/>
        <v>0</v>
      </c>
      <c r="J259" s="141">
        <f t="shared" si="208"/>
        <v>50</v>
      </c>
      <c r="K259" s="141">
        <f t="shared" si="208"/>
        <v>0</v>
      </c>
      <c r="L259" s="291">
        <f t="shared" si="172"/>
        <v>50</v>
      </c>
    </row>
    <row r="260" spans="1:12" s="77" customFormat="1" ht="31.5" customHeight="1" x14ac:dyDescent="0.2">
      <c r="A260" s="71" t="s">
        <v>122</v>
      </c>
      <c r="B260" s="75" t="s">
        <v>129</v>
      </c>
      <c r="C260" s="75" t="s">
        <v>253</v>
      </c>
      <c r="D260" s="75" t="s">
        <v>261</v>
      </c>
      <c r="E260" s="72" t="s">
        <v>123</v>
      </c>
      <c r="F260" s="141">
        <f>F261</f>
        <v>50</v>
      </c>
      <c r="G260" s="141">
        <f t="shared" si="208"/>
        <v>0</v>
      </c>
      <c r="H260" s="141">
        <f t="shared" si="208"/>
        <v>50</v>
      </c>
      <c r="I260" s="141">
        <f t="shared" si="208"/>
        <v>0</v>
      </c>
      <c r="J260" s="141">
        <f t="shared" si="208"/>
        <v>50</v>
      </c>
      <c r="K260" s="141">
        <f t="shared" si="208"/>
        <v>0</v>
      </c>
      <c r="L260" s="291">
        <f t="shared" si="172"/>
        <v>50</v>
      </c>
    </row>
    <row r="261" spans="1:12" s="77" customFormat="1" ht="18" customHeight="1" x14ac:dyDescent="0.2">
      <c r="A261" s="98" t="s">
        <v>474</v>
      </c>
      <c r="B261" s="75" t="s">
        <v>129</v>
      </c>
      <c r="C261" s="75" t="s">
        <v>253</v>
      </c>
      <c r="D261" s="75" t="s">
        <v>261</v>
      </c>
      <c r="E261" s="72" t="s">
        <v>125</v>
      </c>
      <c r="F261" s="141">
        <f>'Пр 6 вед '!G420</f>
        <v>50</v>
      </c>
      <c r="G261" s="141">
        <f>'Пр 6 вед '!H420</f>
        <v>0</v>
      </c>
      <c r="H261" s="141">
        <f>'Пр 6 вед '!I420</f>
        <v>50</v>
      </c>
      <c r="I261" s="141">
        <f>'Пр 6 вед '!J420</f>
        <v>0</v>
      </c>
      <c r="J261" s="141">
        <f>'Пр 6 вед '!K420</f>
        <v>50</v>
      </c>
      <c r="K261" s="141">
        <f>'Пр 6 вед '!L420</f>
        <v>0</v>
      </c>
      <c r="L261" s="291">
        <f t="shared" si="172"/>
        <v>50</v>
      </c>
    </row>
    <row r="262" spans="1:12" s="77" customFormat="1" ht="33.75" customHeight="1" x14ac:dyDescent="0.2">
      <c r="A262" s="71" t="s">
        <v>503</v>
      </c>
      <c r="B262" s="75" t="s">
        <v>129</v>
      </c>
      <c r="C262" s="75" t="s">
        <v>253</v>
      </c>
      <c r="D262" s="75" t="s">
        <v>262</v>
      </c>
      <c r="E262" s="72"/>
      <c r="F262" s="141">
        <f>F263</f>
        <v>200</v>
      </c>
      <c r="G262" s="141">
        <f t="shared" ref="G262:K264" si="209">G263</f>
        <v>-77</v>
      </c>
      <c r="H262" s="141">
        <f t="shared" si="209"/>
        <v>123</v>
      </c>
      <c r="I262" s="141">
        <f t="shared" si="209"/>
        <v>-85</v>
      </c>
      <c r="J262" s="141">
        <f t="shared" si="209"/>
        <v>38</v>
      </c>
      <c r="K262" s="141">
        <f t="shared" si="209"/>
        <v>-38</v>
      </c>
      <c r="L262" s="291">
        <f t="shared" si="172"/>
        <v>0</v>
      </c>
    </row>
    <row r="263" spans="1:12" s="77" customFormat="1" ht="28.5" customHeight="1" x14ac:dyDescent="0.2">
      <c r="A263" s="71" t="s">
        <v>451</v>
      </c>
      <c r="B263" s="75" t="s">
        <v>129</v>
      </c>
      <c r="C263" s="75" t="s">
        <v>253</v>
      </c>
      <c r="D263" s="75" t="s">
        <v>262</v>
      </c>
      <c r="E263" s="72" t="s">
        <v>121</v>
      </c>
      <c r="F263" s="141">
        <f>F264</f>
        <v>200</v>
      </c>
      <c r="G263" s="141">
        <f t="shared" si="209"/>
        <v>-77</v>
      </c>
      <c r="H263" s="141">
        <f t="shared" si="209"/>
        <v>123</v>
      </c>
      <c r="I263" s="141">
        <f t="shared" si="209"/>
        <v>-85</v>
      </c>
      <c r="J263" s="141">
        <f t="shared" si="209"/>
        <v>38</v>
      </c>
      <c r="K263" s="141">
        <f t="shared" si="209"/>
        <v>-38</v>
      </c>
      <c r="L263" s="291">
        <f t="shared" si="172"/>
        <v>0</v>
      </c>
    </row>
    <row r="264" spans="1:12" s="77" customFormat="1" ht="26.25" customHeight="1" x14ac:dyDescent="0.2">
      <c r="A264" s="71" t="s">
        <v>122</v>
      </c>
      <c r="B264" s="75" t="s">
        <v>129</v>
      </c>
      <c r="C264" s="75" t="s">
        <v>253</v>
      </c>
      <c r="D264" s="75" t="s">
        <v>262</v>
      </c>
      <c r="E264" s="72" t="s">
        <v>123</v>
      </c>
      <c r="F264" s="141">
        <f>F265</f>
        <v>200</v>
      </c>
      <c r="G264" s="141">
        <f t="shared" si="209"/>
        <v>-77</v>
      </c>
      <c r="H264" s="141">
        <f t="shared" si="209"/>
        <v>123</v>
      </c>
      <c r="I264" s="141">
        <f t="shared" si="209"/>
        <v>-85</v>
      </c>
      <c r="J264" s="141">
        <f t="shared" si="209"/>
        <v>38</v>
      </c>
      <c r="K264" s="141">
        <f t="shared" si="209"/>
        <v>-38</v>
      </c>
      <c r="L264" s="291">
        <f t="shared" si="172"/>
        <v>0</v>
      </c>
    </row>
    <row r="265" spans="1:12" s="77" customFormat="1" ht="21" customHeight="1" x14ac:dyDescent="0.2">
      <c r="A265" s="98" t="s">
        <v>474</v>
      </c>
      <c r="B265" s="75" t="s">
        <v>129</v>
      </c>
      <c r="C265" s="75" t="s">
        <v>253</v>
      </c>
      <c r="D265" s="75" t="s">
        <v>262</v>
      </c>
      <c r="E265" s="72" t="s">
        <v>125</v>
      </c>
      <c r="F265" s="141">
        <f>'Пр 6 вед '!G424</f>
        <v>200</v>
      </c>
      <c r="G265" s="141">
        <f>'Пр 6 вед '!H424</f>
        <v>-77</v>
      </c>
      <c r="H265" s="141">
        <f>'Пр 6 вед '!I424</f>
        <v>123</v>
      </c>
      <c r="I265" s="141">
        <f>'Пр 6 вед '!J424</f>
        <v>-85</v>
      </c>
      <c r="J265" s="141">
        <f>'Пр 6 вед '!K424</f>
        <v>38</v>
      </c>
      <c r="K265" s="141">
        <f>'Пр 6 вед '!L424</f>
        <v>-38</v>
      </c>
      <c r="L265" s="291">
        <f t="shared" si="172"/>
        <v>0</v>
      </c>
    </row>
    <row r="266" spans="1:12" s="77" customFormat="1" ht="19.5" customHeight="1" x14ac:dyDescent="0.2">
      <c r="A266" s="71" t="s">
        <v>263</v>
      </c>
      <c r="B266" s="75" t="s">
        <v>129</v>
      </c>
      <c r="C266" s="75" t="s">
        <v>253</v>
      </c>
      <c r="D266" s="75" t="s">
        <v>264</v>
      </c>
      <c r="E266" s="72"/>
      <c r="F266" s="141">
        <f>F267</f>
        <v>30</v>
      </c>
      <c r="G266" s="141">
        <f t="shared" ref="G266:K268" si="210">G267</f>
        <v>0</v>
      </c>
      <c r="H266" s="141">
        <f t="shared" si="210"/>
        <v>30</v>
      </c>
      <c r="I266" s="141">
        <f t="shared" si="210"/>
        <v>0</v>
      </c>
      <c r="J266" s="141">
        <f t="shared" si="210"/>
        <v>30</v>
      </c>
      <c r="K266" s="141">
        <f t="shared" si="210"/>
        <v>0</v>
      </c>
      <c r="L266" s="291">
        <f t="shared" si="172"/>
        <v>30</v>
      </c>
    </row>
    <row r="267" spans="1:12" s="77" customFormat="1" ht="14.25" customHeight="1" x14ac:dyDescent="0.2">
      <c r="A267" s="71" t="s">
        <v>451</v>
      </c>
      <c r="B267" s="75" t="s">
        <v>129</v>
      </c>
      <c r="C267" s="75" t="s">
        <v>253</v>
      </c>
      <c r="D267" s="75" t="s">
        <v>264</v>
      </c>
      <c r="E267" s="72" t="s">
        <v>121</v>
      </c>
      <c r="F267" s="141">
        <f>F268</f>
        <v>30</v>
      </c>
      <c r="G267" s="141">
        <f t="shared" si="210"/>
        <v>0</v>
      </c>
      <c r="H267" s="141">
        <f t="shared" si="210"/>
        <v>30</v>
      </c>
      <c r="I267" s="141">
        <f t="shared" si="210"/>
        <v>0</v>
      </c>
      <c r="J267" s="141">
        <f t="shared" si="210"/>
        <v>30</v>
      </c>
      <c r="K267" s="141">
        <f t="shared" si="210"/>
        <v>0</v>
      </c>
      <c r="L267" s="291">
        <f t="shared" si="172"/>
        <v>30</v>
      </c>
    </row>
    <row r="268" spans="1:12" s="77" customFormat="1" ht="18" customHeight="1" x14ac:dyDescent="0.2">
      <c r="A268" s="71" t="s">
        <v>122</v>
      </c>
      <c r="B268" s="75" t="s">
        <v>129</v>
      </c>
      <c r="C268" s="75" t="s">
        <v>253</v>
      </c>
      <c r="D268" s="75" t="s">
        <v>264</v>
      </c>
      <c r="E268" s="72" t="s">
        <v>123</v>
      </c>
      <c r="F268" s="141">
        <f>F269</f>
        <v>30</v>
      </c>
      <c r="G268" s="141">
        <f t="shared" si="210"/>
        <v>0</v>
      </c>
      <c r="H268" s="141">
        <f t="shared" si="210"/>
        <v>30</v>
      </c>
      <c r="I268" s="141">
        <f t="shared" si="210"/>
        <v>0</v>
      </c>
      <c r="J268" s="141">
        <f t="shared" si="210"/>
        <v>30</v>
      </c>
      <c r="K268" s="141">
        <f t="shared" si="210"/>
        <v>0</v>
      </c>
      <c r="L268" s="291">
        <f t="shared" si="172"/>
        <v>30</v>
      </c>
    </row>
    <row r="269" spans="1:12" s="77" customFormat="1" ht="20.25" customHeight="1" x14ac:dyDescent="0.2">
      <c r="A269" s="98" t="s">
        <v>474</v>
      </c>
      <c r="B269" s="75" t="s">
        <v>129</v>
      </c>
      <c r="C269" s="75" t="s">
        <v>253</v>
      </c>
      <c r="D269" s="75" t="s">
        <v>264</v>
      </c>
      <c r="E269" s="72" t="s">
        <v>125</v>
      </c>
      <c r="F269" s="141">
        <f>'Пр 6 вед '!G428</f>
        <v>30</v>
      </c>
      <c r="G269" s="141">
        <f>'Пр 6 вед '!H428</f>
        <v>0</v>
      </c>
      <c r="H269" s="141">
        <f>'Пр 6 вед '!I428</f>
        <v>30</v>
      </c>
      <c r="I269" s="141">
        <f>'Пр 6 вед '!J428</f>
        <v>0</v>
      </c>
      <c r="J269" s="141">
        <f>'Пр 6 вед '!K428</f>
        <v>30</v>
      </c>
      <c r="K269" s="141">
        <f>'Пр 6 вед '!L428</f>
        <v>0</v>
      </c>
      <c r="L269" s="291">
        <f t="shared" si="172"/>
        <v>30</v>
      </c>
    </row>
    <row r="270" spans="1:12" s="203" customFormat="1" ht="25.5" customHeight="1" x14ac:dyDescent="0.2">
      <c r="A270" s="99" t="s">
        <v>265</v>
      </c>
      <c r="B270" s="86" t="s">
        <v>129</v>
      </c>
      <c r="C270" s="86" t="s">
        <v>253</v>
      </c>
      <c r="D270" s="86" t="s">
        <v>266</v>
      </c>
      <c r="E270" s="84"/>
      <c r="F270" s="140">
        <f>F271</f>
        <v>705</v>
      </c>
      <c r="G270" s="140">
        <f t="shared" ref="G270:K272" si="211">G271</f>
        <v>0</v>
      </c>
      <c r="H270" s="140">
        <f t="shared" si="211"/>
        <v>705</v>
      </c>
      <c r="I270" s="140">
        <f t="shared" si="211"/>
        <v>250</v>
      </c>
      <c r="J270" s="140">
        <f t="shared" si="211"/>
        <v>955</v>
      </c>
      <c r="K270" s="140">
        <f t="shared" si="211"/>
        <v>45</v>
      </c>
      <c r="L270" s="291">
        <f t="shared" si="172"/>
        <v>1000</v>
      </c>
    </row>
    <row r="271" spans="1:12" s="77" customFormat="1" ht="17.25" customHeight="1" x14ac:dyDescent="0.2">
      <c r="A271" s="71" t="s">
        <v>267</v>
      </c>
      <c r="B271" s="75" t="s">
        <v>129</v>
      </c>
      <c r="C271" s="75" t="s">
        <v>253</v>
      </c>
      <c r="D271" s="75" t="s">
        <v>268</v>
      </c>
      <c r="E271" s="72"/>
      <c r="F271" s="141">
        <f>F272</f>
        <v>705</v>
      </c>
      <c r="G271" s="141">
        <f t="shared" si="211"/>
        <v>0</v>
      </c>
      <c r="H271" s="141">
        <f t="shared" si="211"/>
        <v>705</v>
      </c>
      <c r="I271" s="141">
        <f t="shared" si="211"/>
        <v>250</v>
      </c>
      <c r="J271" s="141">
        <f t="shared" si="211"/>
        <v>955</v>
      </c>
      <c r="K271" s="141">
        <f t="shared" si="211"/>
        <v>45</v>
      </c>
      <c r="L271" s="291">
        <f t="shared" si="172"/>
        <v>1000</v>
      </c>
    </row>
    <row r="272" spans="1:12" s="77" customFormat="1" ht="18.75" customHeight="1" x14ac:dyDescent="0.2">
      <c r="A272" s="71" t="s">
        <v>138</v>
      </c>
      <c r="B272" s="75" t="s">
        <v>129</v>
      </c>
      <c r="C272" s="75" t="s">
        <v>253</v>
      </c>
      <c r="D272" s="75" t="s">
        <v>268</v>
      </c>
      <c r="E272" s="72">
        <v>800</v>
      </c>
      <c r="F272" s="141">
        <f>F273</f>
        <v>705</v>
      </c>
      <c r="G272" s="141">
        <f t="shared" si="211"/>
        <v>0</v>
      </c>
      <c r="H272" s="141">
        <f t="shared" si="211"/>
        <v>705</v>
      </c>
      <c r="I272" s="141">
        <f t="shared" si="211"/>
        <v>250</v>
      </c>
      <c r="J272" s="141">
        <f t="shared" si="211"/>
        <v>955</v>
      </c>
      <c r="K272" s="141">
        <f t="shared" si="211"/>
        <v>45</v>
      </c>
      <c r="L272" s="291">
        <f t="shared" si="172"/>
        <v>1000</v>
      </c>
    </row>
    <row r="273" spans="1:12" s="77" customFormat="1" ht="26.25" customHeight="1" x14ac:dyDescent="0.2">
      <c r="A273" s="98" t="s">
        <v>452</v>
      </c>
      <c r="B273" s="75" t="s">
        <v>129</v>
      </c>
      <c r="C273" s="75" t="s">
        <v>253</v>
      </c>
      <c r="D273" s="75" t="s">
        <v>268</v>
      </c>
      <c r="E273" s="72">
        <v>810</v>
      </c>
      <c r="F273" s="141">
        <f>F274+F275</f>
        <v>705</v>
      </c>
      <c r="G273" s="141">
        <f t="shared" ref="G273:H273" si="212">G274+G275</f>
        <v>0</v>
      </c>
      <c r="H273" s="141">
        <f t="shared" si="212"/>
        <v>705</v>
      </c>
      <c r="I273" s="141">
        <f t="shared" ref="I273:J273" si="213">I274+I275</f>
        <v>250</v>
      </c>
      <c r="J273" s="141">
        <f t="shared" si="213"/>
        <v>955</v>
      </c>
      <c r="K273" s="141">
        <f t="shared" ref="K273" si="214">K274+K275</f>
        <v>45</v>
      </c>
      <c r="L273" s="291">
        <f t="shared" si="172"/>
        <v>1000</v>
      </c>
    </row>
    <row r="274" spans="1:12" ht="56.25" x14ac:dyDescent="0.2">
      <c r="A274" s="188" t="s">
        <v>524</v>
      </c>
      <c r="B274" s="75" t="s">
        <v>129</v>
      </c>
      <c r="C274" s="75" t="s">
        <v>253</v>
      </c>
      <c r="D274" s="75" t="s">
        <v>268</v>
      </c>
      <c r="E274" s="198">
        <v>812</v>
      </c>
      <c r="F274" s="141">
        <f>'Пр 6 вед '!G433</f>
        <v>0</v>
      </c>
      <c r="G274" s="141">
        <f>'Пр 6 вед '!H433</f>
        <v>0</v>
      </c>
      <c r="H274" s="141">
        <f>'Пр 6 вед '!I433</f>
        <v>0</v>
      </c>
      <c r="I274" s="141">
        <f>'Пр 6 вед '!J433</f>
        <v>0</v>
      </c>
      <c r="J274" s="141">
        <f>'Пр 6 вед '!K433</f>
        <v>0</v>
      </c>
      <c r="K274" s="141">
        <f>'Пр 6 вед '!L433</f>
        <v>0</v>
      </c>
      <c r="L274" s="291">
        <f t="shared" si="172"/>
        <v>0</v>
      </c>
    </row>
    <row r="275" spans="1:12" ht="78.75" x14ac:dyDescent="0.2">
      <c r="A275" s="188" t="s">
        <v>659</v>
      </c>
      <c r="B275" s="75" t="s">
        <v>129</v>
      </c>
      <c r="C275" s="75" t="s">
        <v>253</v>
      </c>
      <c r="D275" s="75" t="s">
        <v>268</v>
      </c>
      <c r="E275" s="199">
        <v>813</v>
      </c>
      <c r="F275" s="141">
        <f>'Пр 6 вед '!G434</f>
        <v>705</v>
      </c>
      <c r="G275" s="141">
        <f>'Пр 6 вед '!H434</f>
        <v>0</v>
      </c>
      <c r="H275" s="141">
        <f>'Пр 6 вед '!I434</f>
        <v>705</v>
      </c>
      <c r="I275" s="141">
        <f>'Пр 6 вед '!J434</f>
        <v>250</v>
      </c>
      <c r="J275" s="141">
        <f>'Пр 6 вед '!K434</f>
        <v>955</v>
      </c>
      <c r="K275" s="141">
        <f>'Пр 6 вед '!L434</f>
        <v>45</v>
      </c>
      <c r="L275" s="291">
        <f t="shared" si="172"/>
        <v>1000</v>
      </c>
    </row>
    <row r="276" spans="1:12" ht="24" customHeight="1" x14ac:dyDescent="0.2">
      <c r="A276" s="101" t="s">
        <v>633</v>
      </c>
      <c r="B276" s="86" t="s">
        <v>129</v>
      </c>
      <c r="C276" s="86" t="s">
        <v>253</v>
      </c>
      <c r="D276" s="86" t="s">
        <v>345</v>
      </c>
      <c r="E276" s="84" t="s">
        <v>150</v>
      </c>
      <c r="F276" s="131">
        <f>F277+F285</f>
        <v>400</v>
      </c>
      <c r="G276" s="131">
        <f t="shared" ref="G276:H276" si="215">G277+G285</f>
        <v>2141</v>
      </c>
      <c r="H276" s="131">
        <f t="shared" si="215"/>
        <v>2541</v>
      </c>
      <c r="I276" s="131">
        <f t="shared" ref="I276:J276" si="216">I277+I285</f>
        <v>0</v>
      </c>
      <c r="J276" s="131">
        <f t="shared" si="216"/>
        <v>2541</v>
      </c>
      <c r="K276" s="131">
        <f>K277+K285</f>
        <v>-985.46219999999994</v>
      </c>
      <c r="L276" s="291">
        <f>K276+J276</f>
        <v>1555.5378000000001</v>
      </c>
    </row>
    <row r="277" spans="1:12" ht="26.25" customHeight="1" x14ac:dyDescent="0.2">
      <c r="A277" s="97" t="s">
        <v>346</v>
      </c>
      <c r="B277" s="75" t="s">
        <v>129</v>
      </c>
      <c r="C277" s="75" t="s">
        <v>253</v>
      </c>
      <c r="D277" s="75" t="s">
        <v>347</v>
      </c>
      <c r="E277" s="72"/>
      <c r="F277" s="133">
        <f>F278</f>
        <v>100</v>
      </c>
      <c r="G277" s="133">
        <f t="shared" ref="G277:K277" si="217">G278</f>
        <v>0</v>
      </c>
      <c r="H277" s="133">
        <f t="shared" si="217"/>
        <v>100</v>
      </c>
      <c r="I277" s="133">
        <f t="shared" si="217"/>
        <v>0</v>
      </c>
      <c r="J277" s="133">
        <f t="shared" si="217"/>
        <v>100</v>
      </c>
      <c r="K277" s="133">
        <f t="shared" si="217"/>
        <v>0</v>
      </c>
      <c r="L277" s="291">
        <f t="shared" ref="L277:L339" si="218">K277+J277</f>
        <v>100</v>
      </c>
    </row>
    <row r="278" spans="1:12" ht="17.25" customHeight="1" x14ac:dyDescent="0.2">
      <c r="A278" s="192" t="s">
        <v>634</v>
      </c>
      <c r="B278" s="75" t="s">
        <v>129</v>
      </c>
      <c r="C278" s="75" t="s">
        <v>253</v>
      </c>
      <c r="D278" s="75" t="s">
        <v>539</v>
      </c>
      <c r="E278" s="72"/>
      <c r="F278" s="133">
        <f>F279+F282</f>
        <v>100</v>
      </c>
      <c r="G278" s="133">
        <f t="shared" ref="G278:H278" si="219">G279+G282</f>
        <v>0</v>
      </c>
      <c r="H278" s="133">
        <f t="shared" si="219"/>
        <v>100</v>
      </c>
      <c r="I278" s="133">
        <f t="shared" ref="I278:J278" si="220">I279+I282</f>
        <v>0</v>
      </c>
      <c r="J278" s="133">
        <f t="shared" si="220"/>
        <v>100</v>
      </c>
      <c r="K278" s="133">
        <f t="shared" ref="K278" si="221">K279+K282</f>
        <v>0</v>
      </c>
      <c r="L278" s="291">
        <f t="shared" si="218"/>
        <v>100</v>
      </c>
    </row>
    <row r="279" spans="1:12" ht="18.75" customHeight="1" x14ac:dyDescent="0.2">
      <c r="A279" s="71" t="s">
        <v>451</v>
      </c>
      <c r="B279" s="75" t="s">
        <v>129</v>
      </c>
      <c r="C279" s="75" t="s">
        <v>253</v>
      </c>
      <c r="D279" s="75" t="s">
        <v>539</v>
      </c>
      <c r="E279" s="72" t="s">
        <v>121</v>
      </c>
      <c r="F279" s="133">
        <f>F280</f>
        <v>100</v>
      </c>
      <c r="G279" s="133">
        <f t="shared" ref="G279:K280" si="222">G280</f>
        <v>0</v>
      </c>
      <c r="H279" s="133">
        <f t="shared" si="222"/>
        <v>100</v>
      </c>
      <c r="I279" s="133">
        <f t="shared" si="222"/>
        <v>0</v>
      </c>
      <c r="J279" s="133">
        <f t="shared" si="222"/>
        <v>100</v>
      </c>
      <c r="K279" s="133">
        <f t="shared" si="222"/>
        <v>0</v>
      </c>
      <c r="L279" s="291">
        <f t="shared" si="218"/>
        <v>100</v>
      </c>
    </row>
    <row r="280" spans="1:12" ht="18" customHeight="1" x14ac:dyDescent="0.2">
      <c r="A280" s="71" t="s">
        <v>122</v>
      </c>
      <c r="B280" s="75" t="s">
        <v>129</v>
      </c>
      <c r="C280" s="75" t="s">
        <v>253</v>
      </c>
      <c r="D280" s="75" t="s">
        <v>539</v>
      </c>
      <c r="E280" s="72" t="s">
        <v>123</v>
      </c>
      <c r="F280" s="133">
        <f>F281</f>
        <v>100</v>
      </c>
      <c r="G280" s="133">
        <f t="shared" si="222"/>
        <v>0</v>
      </c>
      <c r="H280" s="133">
        <f t="shared" si="222"/>
        <v>100</v>
      </c>
      <c r="I280" s="133">
        <f t="shared" si="222"/>
        <v>0</v>
      </c>
      <c r="J280" s="133">
        <f t="shared" si="222"/>
        <v>100</v>
      </c>
      <c r="K280" s="133">
        <f t="shared" si="222"/>
        <v>0</v>
      </c>
      <c r="L280" s="291">
        <f t="shared" si="218"/>
        <v>100</v>
      </c>
    </row>
    <row r="281" spans="1:12" ht="19.5" customHeight="1" x14ac:dyDescent="0.2">
      <c r="A281" s="98" t="s">
        <v>474</v>
      </c>
      <c r="B281" s="75" t="s">
        <v>129</v>
      </c>
      <c r="C281" s="75" t="s">
        <v>253</v>
      </c>
      <c r="D281" s="75" t="s">
        <v>539</v>
      </c>
      <c r="E281" s="72" t="s">
        <v>125</v>
      </c>
      <c r="F281" s="133">
        <f>'Пр 6 вед '!G653</f>
        <v>100</v>
      </c>
      <c r="G281" s="133">
        <f>'Пр 6 вед '!H653</f>
        <v>0</v>
      </c>
      <c r="H281" s="133">
        <f>'Пр 6 вед '!I653</f>
        <v>100</v>
      </c>
      <c r="I281" s="133">
        <f>'Пр 6 вед '!J653</f>
        <v>0</v>
      </c>
      <c r="J281" s="133">
        <f>'Пр 6 вед '!K653</f>
        <v>100</v>
      </c>
      <c r="K281" s="133">
        <f>'Пр 6 вед '!L653</f>
        <v>0</v>
      </c>
      <c r="L281" s="291">
        <f t="shared" si="218"/>
        <v>100</v>
      </c>
    </row>
    <row r="282" spans="1:12" ht="16.5" customHeight="1" x14ac:dyDescent="0.2">
      <c r="A282" s="187" t="s">
        <v>522</v>
      </c>
      <c r="B282" s="75" t="s">
        <v>129</v>
      </c>
      <c r="C282" s="75" t="s">
        <v>253</v>
      </c>
      <c r="D282" s="75" t="s">
        <v>539</v>
      </c>
      <c r="E282" s="72">
        <v>800</v>
      </c>
      <c r="F282" s="133">
        <f>F283</f>
        <v>0</v>
      </c>
      <c r="G282" s="133">
        <f t="shared" ref="G282:K283" si="223">G283</f>
        <v>0</v>
      </c>
      <c r="H282" s="133">
        <f t="shared" si="223"/>
        <v>0</v>
      </c>
      <c r="I282" s="133">
        <f t="shared" si="223"/>
        <v>0</v>
      </c>
      <c r="J282" s="133">
        <f t="shared" si="223"/>
        <v>0</v>
      </c>
      <c r="K282" s="133">
        <f t="shared" si="223"/>
        <v>0</v>
      </c>
      <c r="L282" s="291">
        <f t="shared" si="218"/>
        <v>0</v>
      </c>
    </row>
    <row r="283" spans="1:12" ht="16.5" customHeight="1" x14ac:dyDescent="0.2">
      <c r="A283" s="187" t="s">
        <v>523</v>
      </c>
      <c r="B283" s="75" t="s">
        <v>129</v>
      </c>
      <c r="C283" s="75" t="s">
        <v>253</v>
      </c>
      <c r="D283" s="75" t="s">
        <v>539</v>
      </c>
      <c r="E283" s="72">
        <v>810</v>
      </c>
      <c r="F283" s="133">
        <f>F284</f>
        <v>0</v>
      </c>
      <c r="G283" s="133">
        <f t="shared" si="223"/>
        <v>0</v>
      </c>
      <c r="H283" s="133">
        <f t="shared" si="223"/>
        <v>0</v>
      </c>
      <c r="I283" s="133">
        <f t="shared" si="223"/>
        <v>0</v>
      </c>
      <c r="J283" s="133">
        <f t="shared" si="223"/>
        <v>0</v>
      </c>
      <c r="K283" s="133">
        <f t="shared" si="223"/>
        <v>0</v>
      </c>
      <c r="L283" s="291">
        <f t="shared" si="218"/>
        <v>0</v>
      </c>
    </row>
    <row r="284" spans="1:12" ht="60" customHeight="1" x14ac:dyDescent="0.2">
      <c r="A284" s="188" t="s">
        <v>524</v>
      </c>
      <c r="B284" s="75" t="s">
        <v>129</v>
      </c>
      <c r="C284" s="75" t="s">
        <v>253</v>
      </c>
      <c r="D284" s="75" t="s">
        <v>348</v>
      </c>
      <c r="E284" s="72">
        <v>812</v>
      </c>
      <c r="F284" s="133">
        <f>'Пр 6 вед '!G656</f>
        <v>0</v>
      </c>
      <c r="G284" s="133">
        <f>'Пр 6 вед '!H656</f>
        <v>0</v>
      </c>
      <c r="H284" s="133">
        <f>'Пр 6 вед '!I656</f>
        <v>0</v>
      </c>
      <c r="I284" s="133">
        <f>'Пр 6 вед '!J656</f>
        <v>0</v>
      </c>
      <c r="J284" s="133">
        <f>'Пр 6 вед '!K656</f>
        <v>0</v>
      </c>
      <c r="K284" s="133">
        <f>'Пр 6 вед '!L656</f>
        <v>0</v>
      </c>
      <c r="L284" s="291">
        <f t="shared" si="218"/>
        <v>0</v>
      </c>
    </row>
    <row r="285" spans="1:12" s="202" customFormat="1" ht="28.5" customHeight="1" x14ac:dyDescent="0.2">
      <c r="A285" s="101" t="s">
        <v>349</v>
      </c>
      <c r="B285" s="86" t="s">
        <v>129</v>
      </c>
      <c r="C285" s="86" t="s">
        <v>253</v>
      </c>
      <c r="D285" s="86" t="s">
        <v>350</v>
      </c>
      <c r="E285" s="84"/>
      <c r="F285" s="131">
        <f>F286+F294+F298+F302</f>
        <v>300</v>
      </c>
      <c r="G285" s="131">
        <f t="shared" ref="G285:H285" si="224">G286+G294+G298+G302</f>
        <v>2141</v>
      </c>
      <c r="H285" s="131">
        <f t="shared" si="224"/>
        <v>2441</v>
      </c>
      <c r="I285" s="131">
        <f t="shared" ref="I285:J285" si="225">I286+I294+I298+I302</f>
        <v>0</v>
      </c>
      <c r="J285" s="131">
        <f t="shared" si="225"/>
        <v>2441</v>
      </c>
      <c r="K285" s="131">
        <f t="shared" ref="K285" si="226">K286+K294+K298+K302</f>
        <v>-985.46219999999994</v>
      </c>
      <c r="L285" s="291">
        <f t="shared" si="218"/>
        <v>1455.5378000000001</v>
      </c>
    </row>
    <row r="286" spans="1:12" ht="37.5" customHeight="1" x14ac:dyDescent="0.2">
      <c r="A286" s="97" t="s">
        <v>351</v>
      </c>
      <c r="B286" s="75" t="s">
        <v>129</v>
      </c>
      <c r="C286" s="75" t="s">
        <v>253</v>
      </c>
      <c r="D286" s="75" t="s">
        <v>352</v>
      </c>
      <c r="E286" s="72"/>
      <c r="F286" s="133">
        <f>F287+F290</f>
        <v>200</v>
      </c>
      <c r="G286" s="133">
        <f t="shared" ref="G286:H286" si="227">G287+G290</f>
        <v>2141</v>
      </c>
      <c r="H286" s="133">
        <f t="shared" si="227"/>
        <v>2341</v>
      </c>
      <c r="I286" s="133">
        <f t="shared" ref="I286:J286" si="228">I287+I290</f>
        <v>0</v>
      </c>
      <c r="J286" s="133">
        <f t="shared" si="228"/>
        <v>2341</v>
      </c>
      <c r="K286" s="133">
        <f t="shared" ref="K286" si="229">K287+K290</f>
        <v>-935.46219999999994</v>
      </c>
      <c r="L286" s="291">
        <f t="shared" si="218"/>
        <v>1405.5378000000001</v>
      </c>
    </row>
    <row r="287" spans="1:12" ht="24" customHeight="1" x14ac:dyDescent="0.2">
      <c r="A287" s="71" t="s">
        <v>451</v>
      </c>
      <c r="B287" s="75" t="s">
        <v>129</v>
      </c>
      <c r="C287" s="75" t="s">
        <v>253</v>
      </c>
      <c r="D287" s="75" t="s">
        <v>352</v>
      </c>
      <c r="E287" s="72" t="s">
        <v>121</v>
      </c>
      <c r="F287" s="133">
        <f>F288</f>
        <v>0</v>
      </c>
      <c r="G287" s="133">
        <f t="shared" ref="G287:K288" si="230">G288</f>
        <v>0</v>
      </c>
      <c r="H287" s="133">
        <f t="shared" si="230"/>
        <v>0</v>
      </c>
      <c r="I287" s="133">
        <f t="shared" si="230"/>
        <v>0</v>
      </c>
      <c r="J287" s="133">
        <f t="shared" si="230"/>
        <v>0</v>
      </c>
      <c r="K287" s="133">
        <f t="shared" si="230"/>
        <v>0</v>
      </c>
      <c r="L287" s="291">
        <f t="shared" si="218"/>
        <v>0</v>
      </c>
    </row>
    <row r="288" spans="1:12" ht="16.5" customHeight="1" x14ac:dyDescent="0.2">
      <c r="A288" s="71" t="s">
        <v>122</v>
      </c>
      <c r="B288" s="75" t="s">
        <v>129</v>
      </c>
      <c r="C288" s="75" t="s">
        <v>253</v>
      </c>
      <c r="D288" s="75" t="s">
        <v>352</v>
      </c>
      <c r="E288" s="72" t="s">
        <v>123</v>
      </c>
      <c r="F288" s="133">
        <f>F289</f>
        <v>0</v>
      </c>
      <c r="G288" s="133">
        <f t="shared" si="230"/>
        <v>0</v>
      </c>
      <c r="H288" s="133">
        <f t="shared" si="230"/>
        <v>0</v>
      </c>
      <c r="I288" s="133">
        <f t="shared" si="230"/>
        <v>0</v>
      </c>
      <c r="J288" s="133">
        <f t="shared" si="230"/>
        <v>0</v>
      </c>
      <c r="K288" s="133">
        <f t="shared" si="230"/>
        <v>0</v>
      </c>
      <c r="L288" s="291">
        <f t="shared" si="218"/>
        <v>0</v>
      </c>
    </row>
    <row r="289" spans="1:12" ht="16.5" customHeight="1" x14ac:dyDescent="0.2">
      <c r="A289" s="98" t="s">
        <v>474</v>
      </c>
      <c r="B289" s="75" t="s">
        <v>129</v>
      </c>
      <c r="C289" s="75" t="s">
        <v>253</v>
      </c>
      <c r="D289" s="75" t="s">
        <v>352</v>
      </c>
      <c r="E289" s="72" t="s">
        <v>125</v>
      </c>
      <c r="F289" s="133">
        <f>'Пр 6 вед '!G661</f>
        <v>0</v>
      </c>
      <c r="G289" s="133">
        <f>'Пр 6 вед '!H661</f>
        <v>0</v>
      </c>
      <c r="H289" s="133">
        <f>'Пр 6 вед '!I661</f>
        <v>0</v>
      </c>
      <c r="I289" s="133">
        <f>'Пр 6 вед '!J661</f>
        <v>0</v>
      </c>
      <c r="J289" s="133">
        <f>'Пр 6 вед '!K661</f>
        <v>0</v>
      </c>
      <c r="K289" s="133">
        <f>'Пр 6 вед '!L661</f>
        <v>0</v>
      </c>
      <c r="L289" s="291">
        <f t="shared" si="218"/>
        <v>0</v>
      </c>
    </row>
    <row r="290" spans="1:12" ht="16.5" customHeight="1" x14ac:dyDescent="0.2">
      <c r="A290" s="187" t="s">
        <v>522</v>
      </c>
      <c r="B290" s="75" t="s">
        <v>129</v>
      </c>
      <c r="C290" s="75" t="s">
        <v>253</v>
      </c>
      <c r="D290" s="75" t="s">
        <v>352</v>
      </c>
      <c r="E290" s="72">
        <v>800</v>
      </c>
      <c r="F290" s="133">
        <f>F291</f>
        <v>200</v>
      </c>
      <c r="G290" s="133">
        <f t="shared" ref="G290:K290" si="231">G291</f>
        <v>2141</v>
      </c>
      <c r="H290" s="133">
        <f t="shared" si="231"/>
        <v>2341</v>
      </c>
      <c r="I290" s="133">
        <f t="shared" si="231"/>
        <v>0</v>
      </c>
      <c r="J290" s="133">
        <f t="shared" si="231"/>
        <v>2341</v>
      </c>
      <c r="K290" s="133">
        <f t="shared" si="231"/>
        <v>-935.46219999999994</v>
      </c>
      <c r="L290" s="291">
        <f t="shared" si="218"/>
        <v>1405.5378000000001</v>
      </c>
    </row>
    <row r="291" spans="1:12" ht="19.5" customHeight="1" x14ac:dyDescent="0.2">
      <c r="A291" s="187" t="s">
        <v>523</v>
      </c>
      <c r="B291" s="75" t="s">
        <v>129</v>
      </c>
      <c r="C291" s="75" t="s">
        <v>253</v>
      </c>
      <c r="D291" s="75" t="s">
        <v>352</v>
      </c>
      <c r="E291" s="72">
        <v>810</v>
      </c>
      <c r="F291" s="133">
        <f>F292+F293</f>
        <v>200</v>
      </c>
      <c r="G291" s="133">
        <f t="shared" ref="G291:J291" si="232">G292+G293</f>
        <v>2141</v>
      </c>
      <c r="H291" s="133">
        <f t="shared" si="232"/>
        <v>2341</v>
      </c>
      <c r="I291" s="133">
        <f t="shared" si="232"/>
        <v>0</v>
      </c>
      <c r="J291" s="133">
        <f t="shared" si="232"/>
        <v>2341</v>
      </c>
      <c r="K291" s="133">
        <f t="shared" ref="K291" si="233">K292+K293</f>
        <v>-935.46219999999994</v>
      </c>
      <c r="L291" s="291">
        <f t="shared" si="218"/>
        <v>1405.5378000000001</v>
      </c>
    </row>
    <row r="292" spans="1:12" ht="59.25" customHeight="1" x14ac:dyDescent="0.2">
      <c r="A292" s="188" t="s">
        <v>524</v>
      </c>
      <c r="B292" s="75" t="s">
        <v>129</v>
      </c>
      <c r="C292" s="75" t="s">
        <v>253</v>
      </c>
      <c r="D292" s="75" t="s">
        <v>352</v>
      </c>
      <c r="E292" s="72">
        <v>812</v>
      </c>
      <c r="F292" s="133">
        <f>'Пр 6 вед '!G664</f>
        <v>200</v>
      </c>
      <c r="G292" s="133">
        <f>'Пр 6 вед '!H664</f>
        <v>2141</v>
      </c>
      <c r="H292" s="133">
        <f>'Пр 6 вед '!I664</f>
        <v>2341</v>
      </c>
      <c r="I292" s="133">
        <f>'Пр 6 вед '!J664</f>
        <v>-2341</v>
      </c>
      <c r="J292" s="133">
        <f>'Пр 6 вед '!K664</f>
        <v>0</v>
      </c>
      <c r="K292" s="133">
        <f>'Пр 6 вед '!L664</f>
        <v>0</v>
      </c>
      <c r="L292" s="291">
        <f t="shared" si="218"/>
        <v>0</v>
      </c>
    </row>
    <row r="293" spans="1:12" ht="78.75" x14ac:dyDescent="0.2">
      <c r="A293" s="188" t="s">
        <v>659</v>
      </c>
      <c r="B293" s="75" t="s">
        <v>129</v>
      </c>
      <c r="C293" s="75" t="s">
        <v>253</v>
      </c>
      <c r="D293" s="75" t="s">
        <v>352</v>
      </c>
      <c r="E293" s="205">
        <v>813</v>
      </c>
      <c r="F293" s="133">
        <f>'Пр 6 вед '!G665</f>
        <v>0</v>
      </c>
      <c r="G293" s="133">
        <f>'Пр 6 вед '!H665</f>
        <v>0</v>
      </c>
      <c r="H293" s="133">
        <f>'Пр 6 вед '!I665</f>
        <v>0</v>
      </c>
      <c r="I293" s="133">
        <f>'Пр 6 вед '!J665</f>
        <v>2341</v>
      </c>
      <c r="J293" s="133">
        <f>'Пр 6 вед '!K665</f>
        <v>2341</v>
      </c>
      <c r="K293" s="133">
        <f>'Пр 6 вед '!L665</f>
        <v>-935.46219999999994</v>
      </c>
      <c r="L293" s="133">
        <f>'Пр 6 вед '!M665</f>
        <v>1405.5378000000001</v>
      </c>
    </row>
    <row r="294" spans="1:12" s="77" customFormat="1" ht="20.25" customHeight="1" x14ac:dyDescent="0.2">
      <c r="A294" s="189" t="s">
        <v>540</v>
      </c>
      <c r="B294" s="75" t="s">
        <v>129</v>
      </c>
      <c r="C294" s="75" t="s">
        <v>253</v>
      </c>
      <c r="D294" s="75" t="s">
        <v>541</v>
      </c>
      <c r="E294" s="72"/>
      <c r="F294" s="133">
        <f>F295</f>
        <v>100</v>
      </c>
      <c r="G294" s="133">
        <f t="shared" ref="G294:K296" si="234">G295</f>
        <v>0</v>
      </c>
      <c r="H294" s="133">
        <f t="shared" si="234"/>
        <v>100</v>
      </c>
      <c r="I294" s="133">
        <f t="shared" si="234"/>
        <v>0</v>
      </c>
      <c r="J294" s="133">
        <f t="shared" si="234"/>
        <v>100</v>
      </c>
      <c r="K294" s="133">
        <f t="shared" si="234"/>
        <v>-50</v>
      </c>
      <c r="L294" s="291">
        <f t="shared" si="218"/>
        <v>50</v>
      </c>
    </row>
    <row r="295" spans="1:12" s="77" customFormat="1" ht="21.75" customHeight="1" x14ac:dyDescent="0.2">
      <c r="A295" s="71" t="s">
        <v>451</v>
      </c>
      <c r="B295" s="75" t="s">
        <v>129</v>
      </c>
      <c r="C295" s="75" t="s">
        <v>253</v>
      </c>
      <c r="D295" s="75" t="s">
        <v>541</v>
      </c>
      <c r="E295" s="72" t="s">
        <v>121</v>
      </c>
      <c r="F295" s="133">
        <f>F296</f>
        <v>100</v>
      </c>
      <c r="G295" s="133">
        <f t="shared" si="234"/>
        <v>0</v>
      </c>
      <c r="H295" s="133">
        <f t="shared" si="234"/>
        <v>100</v>
      </c>
      <c r="I295" s="133">
        <f t="shared" si="234"/>
        <v>0</v>
      </c>
      <c r="J295" s="133">
        <f t="shared" si="234"/>
        <v>100</v>
      </c>
      <c r="K295" s="133">
        <f t="shared" si="234"/>
        <v>-50</v>
      </c>
      <c r="L295" s="291">
        <f t="shared" si="218"/>
        <v>50</v>
      </c>
    </row>
    <row r="296" spans="1:12" s="77" customFormat="1" ht="20.25" customHeight="1" x14ac:dyDescent="0.2">
      <c r="A296" s="71" t="s">
        <v>122</v>
      </c>
      <c r="B296" s="75" t="s">
        <v>129</v>
      </c>
      <c r="C296" s="75" t="s">
        <v>253</v>
      </c>
      <c r="D296" s="75" t="s">
        <v>541</v>
      </c>
      <c r="E296" s="72" t="s">
        <v>123</v>
      </c>
      <c r="F296" s="133">
        <f>F297</f>
        <v>100</v>
      </c>
      <c r="G296" s="133">
        <f t="shared" si="234"/>
        <v>0</v>
      </c>
      <c r="H296" s="133">
        <f t="shared" si="234"/>
        <v>100</v>
      </c>
      <c r="I296" s="133">
        <f t="shared" si="234"/>
        <v>0</v>
      </c>
      <c r="J296" s="133">
        <f t="shared" si="234"/>
        <v>100</v>
      </c>
      <c r="K296" s="133">
        <f t="shared" si="234"/>
        <v>-50</v>
      </c>
      <c r="L296" s="291">
        <f t="shared" si="218"/>
        <v>50</v>
      </c>
    </row>
    <row r="297" spans="1:12" s="77" customFormat="1" ht="20.25" customHeight="1" x14ac:dyDescent="0.2">
      <c r="A297" s="98" t="s">
        <v>474</v>
      </c>
      <c r="B297" s="75" t="s">
        <v>129</v>
      </c>
      <c r="C297" s="75" t="s">
        <v>253</v>
      </c>
      <c r="D297" s="75" t="s">
        <v>541</v>
      </c>
      <c r="E297" s="72" t="s">
        <v>125</v>
      </c>
      <c r="F297" s="133">
        <f>'Пр 6 вед '!G669</f>
        <v>100</v>
      </c>
      <c r="G297" s="133">
        <f>'Пр 6 вед '!H669</f>
        <v>0</v>
      </c>
      <c r="H297" s="133">
        <f>'Пр 6 вед '!I669</f>
        <v>100</v>
      </c>
      <c r="I297" s="133">
        <f>'Пр 6 вед '!J669</f>
        <v>0</v>
      </c>
      <c r="J297" s="133">
        <f>'Пр 6 вед '!K669</f>
        <v>100</v>
      </c>
      <c r="K297" s="133">
        <f>'Пр 6 вед '!L669</f>
        <v>-50</v>
      </c>
      <c r="L297" s="291">
        <f t="shared" si="218"/>
        <v>50</v>
      </c>
    </row>
    <row r="298" spans="1:12" s="77" customFormat="1" ht="24.75" customHeight="1" x14ac:dyDescent="0.2">
      <c r="A298" s="189" t="s">
        <v>629</v>
      </c>
      <c r="B298" s="75" t="s">
        <v>129</v>
      </c>
      <c r="C298" s="75" t="s">
        <v>253</v>
      </c>
      <c r="D298" s="75" t="s">
        <v>542</v>
      </c>
      <c r="E298" s="72"/>
      <c r="F298" s="133">
        <f>F299</f>
        <v>0</v>
      </c>
      <c r="G298" s="133">
        <f t="shared" ref="G298:K300" si="235">G299</f>
        <v>0</v>
      </c>
      <c r="H298" s="133">
        <f t="shared" si="235"/>
        <v>0</v>
      </c>
      <c r="I298" s="133">
        <f t="shared" si="235"/>
        <v>0</v>
      </c>
      <c r="J298" s="133">
        <f t="shared" si="235"/>
        <v>0</v>
      </c>
      <c r="K298" s="133">
        <f t="shared" si="235"/>
        <v>0</v>
      </c>
      <c r="L298" s="291">
        <f t="shared" si="218"/>
        <v>0</v>
      </c>
    </row>
    <row r="299" spans="1:12" s="77" customFormat="1" ht="19.5" customHeight="1" x14ac:dyDescent="0.2">
      <c r="A299" s="71" t="s">
        <v>451</v>
      </c>
      <c r="B299" s="75" t="s">
        <v>129</v>
      </c>
      <c r="C299" s="75" t="s">
        <v>253</v>
      </c>
      <c r="D299" s="75" t="s">
        <v>542</v>
      </c>
      <c r="E299" s="72" t="s">
        <v>121</v>
      </c>
      <c r="F299" s="133">
        <f>F300</f>
        <v>0</v>
      </c>
      <c r="G299" s="133">
        <f t="shared" si="235"/>
        <v>0</v>
      </c>
      <c r="H299" s="133">
        <f t="shared" si="235"/>
        <v>0</v>
      </c>
      <c r="I299" s="133">
        <f t="shared" si="235"/>
        <v>0</v>
      </c>
      <c r="J299" s="133">
        <f t="shared" si="235"/>
        <v>0</v>
      </c>
      <c r="K299" s="133">
        <f t="shared" si="235"/>
        <v>0</v>
      </c>
      <c r="L299" s="291">
        <f t="shared" si="218"/>
        <v>0</v>
      </c>
    </row>
    <row r="300" spans="1:12" s="77" customFormat="1" ht="24.75" customHeight="1" x14ac:dyDescent="0.2">
      <c r="A300" s="71" t="s">
        <v>122</v>
      </c>
      <c r="B300" s="75" t="s">
        <v>129</v>
      </c>
      <c r="C300" s="75" t="s">
        <v>253</v>
      </c>
      <c r="D300" s="75" t="s">
        <v>542</v>
      </c>
      <c r="E300" s="72" t="s">
        <v>123</v>
      </c>
      <c r="F300" s="133">
        <f>F301</f>
        <v>0</v>
      </c>
      <c r="G300" s="133">
        <f t="shared" si="235"/>
        <v>0</v>
      </c>
      <c r="H300" s="133">
        <f t="shared" si="235"/>
        <v>0</v>
      </c>
      <c r="I300" s="133">
        <f t="shared" si="235"/>
        <v>0</v>
      </c>
      <c r="J300" s="133">
        <f t="shared" si="235"/>
        <v>0</v>
      </c>
      <c r="K300" s="133">
        <f t="shared" si="235"/>
        <v>0</v>
      </c>
      <c r="L300" s="291">
        <f t="shared" si="218"/>
        <v>0</v>
      </c>
    </row>
    <row r="301" spans="1:12" s="77" customFormat="1" ht="21" customHeight="1" x14ac:dyDescent="0.2">
      <c r="A301" s="98" t="s">
        <v>474</v>
      </c>
      <c r="B301" s="75" t="s">
        <v>129</v>
      </c>
      <c r="C301" s="75" t="s">
        <v>253</v>
      </c>
      <c r="D301" s="75" t="s">
        <v>542</v>
      </c>
      <c r="E301" s="72" t="s">
        <v>125</v>
      </c>
      <c r="F301" s="133">
        <f>'Пр 6 вед '!G673</f>
        <v>0</v>
      </c>
      <c r="G301" s="133">
        <f>'Пр 6 вед '!H673</f>
        <v>0</v>
      </c>
      <c r="H301" s="133">
        <f>'Пр 6 вед '!I673</f>
        <v>0</v>
      </c>
      <c r="I301" s="133">
        <f>'Пр 6 вед '!J673</f>
        <v>0</v>
      </c>
      <c r="J301" s="133">
        <f>'Пр 6 вед '!K673</f>
        <v>0</v>
      </c>
      <c r="K301" s="133">
        <f>'Пр 6 вед '!L673</f>
        <v>0</v>
      </c>
      <c r="L301" s="291">
        <f t="shared" si="218"/>
        <v>0</v>
      </c>
    </row>
    <row r="302" spans="1:12" s="77" customFormat="1" ht="20.25" customHeight="1" x14ac:dyDescent="0.2">
      <c r="A302" s="189" t="s">
        <v>630</v>
      </c>
      <c r="B302" s="75" t="s">
        <v>129</v>
      </c>
      <c r="C302" s="75" t="s">
        <v>253</v>
      </c>
      <c r="D302" s="75" t="s">
        <v>543</v>
      </c>
      <c r="E302" s="72"/>
      <c r="F302" s="133">
        <f>F303</f>
        <v>0</v>
      </c>
      <c r="G302" s="133">
        <f t="shared" ref="G302:K304" si="236">G303</f>
        <v>0</v>
      </c>
      <c r="H302" s="133">
        <f t="shared" si="236"/>
        <v>0</v>
      </c>
      <c r="I302" s="133">
        <f t="shared" si="236"/>
        <v>0</v>
      </c>
      <c r="J302" s="133">
        <f t="shared" si="236"/>
        <v>0</v>
      </c>
      <c r="K302" s="133">
        <f t="shared" si="236"/>
        <v>0</v>
      </c>
      <c r="L302" s="291">
        <f t="shared" si="218"/>
        <v>0</v>
      </c>
    </row>
    <row r="303" spans="1:12" s="77" customFormat="1" ht="24.75" customHeight="1" x14ac:dyDescent="0.2">
      <c r="A303" s="71" t="s">
        <v>451</v>
      </c>
      <c r="B303" s="75" t="s">
        <v>129</v>
      </c>
      <c r="C303" s="75" t="s">
        <v>253</v>
      </c>
      <c r="D303" s="75" t="s">
        <v>543</v>
      </c>
      <c r="E303" s="72" t="s">
        <v>121</v>
      </c>
      <c r="F303" s="133">
        <f>F304</f>
        <v>0</v>
      </c>
      <c r="G303" s="133">
        <f t="shared" si="236"/>
        <v>0</v>
      </c>
      <c r="H303" s="133">
        <f t="shared" si="236"/>
        <v>0</v>
      </c>
      <c r="I303" s="133">
        <f t="shared" si="236"/>
        <v>0</v>
      </c>
      <c r="J303" s="133">
        <f t="shared" si="236"/>
        <v>0</v>
      </c>
      <c r="K303" s="133">
        <f t="shared" si="236"/>
        <v>0</v>
      </c>
      <c r="L303" s="291">
        <f t="shared" si="218"/>
        <v>0</v>
      </c>
    </row>
    <row r="304" spans="1:12" s="77" customFormat="1" ht="22.5" customHeight="1" x14ac:dyDescent="0.2">
      <c r="A304" s="71" t="s">
        <v>122</v>
      </c>
      <c r="B304" s="75" t="s">
        <v>129</v>
      </c>
      <c r="C304" s="75" t="s">
        <v>253</v>
      </c>
      <c r="D304" s="75" t="s">
        <v>543</v>
      </c>
      <c r="E304" s="72" t="s">
        <v>123</v>
      </c>
      <c r="F304" s="133">
        <f>F305</f>
        <v>0</v>
      </c>
      <c r="G304" s="133">
        <f t="shared" si="236"/>
        <v>0</v>
      </c>
      <c r="H304" s="133">
        <f t="shared" si="236"/>
        <v>0</v>
      </c>
      <c r="I304" s="133">
        <f t="shared" si="236"/>
        <v>0</v>
      </c>
      <c r="J304" s="133">
        <f t="shared" si="236"/>
        <v>0</v>
      </c>
      <c r="K304" s="133">
        <f t="shared" si="236"/>
        <v>0</v>
      </c>
      <c r="L304" s="291">
        <f t="shared" si="218"/>
        <v>0</v>
      </c>
    </row>
    <row r="305" spans="1:12" s="77" customFormat="1" ht="22.5" customHeight="1" x14ac:dyDescent="0.2">
      <c r="A305" s="98" t="s">
        <v>474</v>
      </c>
      <c r="B305" s="75" t="s">
        <v>129</v>
      </c>
      <c r="C305" s="75" t="s">
        <v>253</v>
      </c>
      <c r="D305" s="75" t="s">
        <v>543</v>
      </c>
      <c r="E305" s="72" t="s">
        <v>125</v>
      </c>
      <c r="F305" s="133">
        <f>'Пр 6 вед '!G677</f>
        <v>0</v>
      </c>
      <c r="G305" s="133">
        <f>'Пр 6 вед '!H677</f>
        <v>0</v>
      </c>
      <c r="H305" s="133">
        <f>'Пр 6 вед '!I677</f>
        <v>0</v>
      </c>
      <c r="I305" s="133">
        <f>'Пр 6 вед '!J677</f>
        <v>0</v>
      </c>
      <c r="J305" s="133">
        <f>'Пр 6 вед '!K677</f>
        <v>0</v>
      </c>
      <c r="K305" s="133">
        <f>'Пр 6 вед '!L677</f>
        <v>0</v>
      </c>
      <c r="L305" s="291">
        <f t="shared" si="218"/>
        <v>0</v>
      </c>
    </row>
    <row r="306" spans="1:12" s="77" customFormat="1" ht="31.5" customHeight="1" x14ac:dyDescent="0.2">
      <c r="A306" s="85" t="s">
        <v>490</v>
      </c>
      <c r="B306" s="84" t="s">
        <v>129</v>
      </c>
      <c r="C306" s="86" t="s">
        <v>253</v>
      </c>
      <c r="D306" s="86" t="s">
        <v>353</v>
      </c>
      <c r="E306" s="84"/>
      <c r="F306" s="131">
        <f>+F307</f>
        <v>2626.6</v>
      </c>
      <c r="G306" s="131">
        <f t="shared" ref="G306:K306" si="237">+G307</f>
        <v>-285</v>
      </c>
      <c r="H306" s="131">
        <f t="shared" si="237"/>
        <v>2341.6</v>
      </c>
      <c r="I306" s="131">
        <f t="shared" si="237"/>
        <v>0</v>
      </c>
      <c r="J306" s="131">
        <f t="shared" si="237"/>
        <v>2341.6</v>
      </c>
      <c r="K306" s="131">
        <f t="shared" si="237"/>
        <v>0</v>
      </c>
      <c r="L306" s="291">
        <f t="shared" si="218"/>
        <v>2341.6</v>
      </c>
    </row>
    <row r="307" spans="1:12" s="77" customFormat="1" ht="29.25" customHeight="1" x14ac:dyDescent="0.2">
      <c r="A307" s="71" t="s">
        <v>354</v>
      </c>
      <c r="B307" s="75" t="s">
        <v>129</v>
      </c>
      <c r="C307" s="75" t="s">
        <v>253</v>
      </c>
      <c r="D307" s="75" t="s">
        <v>355</v>
      </c>
      <c r="E307" s="72" t="s">
        <v>150</v>
      </c>
      <c r="F307" s="141">
        <f>F308</f>
        <v>2626.6</v>
      </c>
      <c r="G307" s="141">
        <f t="shared" ref="G307:K308" si="238">G308</f>
        <v>-285</v>
      </c>
      <c r="H307" s="141">
        <f t="shared" si="238"/>
        <v>2341.6</v>
      </c>
      <c r="I307" s="141">
        <f t="shared" si="238"/>
        <v>0</v>
      </c>
      <c r="J307" s="141">
        <f t="shared" si="238"/>
        <v>2341.6</v>
      </c>
      <c r="K307" s="141">
        <f t="shared" si="238"/>
        <v>0</v>
      </c>
      <c r="L307" s="291">
        <f t="shared" si="218"/>
        <v>2341.6</v>
      </c>
    </row>
    <row r="308" spans="1:12" s="77" customFormat="1" ht="19.5" customHeight="1" x14ac:dyDescent="0.2">
      <c r="A308" s="71" t="s">
        <v>451</v>
      </c>
      <c r="B308" s="75" t="s">
        <v>129</v>
      </c>
      <c r="C308" s="75" t="s">
        <v>253</v>
      </c>
      <c r="D308" s="75" t="s">
        <v>355</v>
      </c>
      <c r="E308" s="72" t="s">
        <v>121</v>
      </c>
      <c r="F308" s="141">
        <f>F309</f>
        <v>2626.6</v>
      </c>
      <c r="G308" s="141">
        <f t="shared" si="238"/>
        <v>-285</v>
      </c>
      <c r="H308" s="141">
        <f t="shared" si="238"/>
        <v>2341.6</v>
      </c>
      <c r="I308" s="141">
        <f t="shared" si="238"/>
        <v>0</v>
      </c>
      <c r="J308" s="141">
        <f t="shared" si="238"/>
        <v>2341.6</v>
      </c>
      <c r="K308" s="141">
        <f t="shared" si="238"/>
        <v>0</v>
      </c>
      <c r="L308" s="291">
        <f t="shared" si="218"/>
        <v>2341.6</v>
      </c>
    </row>
    <row r="309" spans="1:12" s="77" customFormat="1" ht="19.5" customHeight="1" x14ac:dyDescent="0.2">
      <c r="A309" s="71" t="s">
        <v>122</v>
      </c>
      <c r="B309" s="75" t="s">
        <v>129</v>
      </c>
      <c r="C309" s="75" t="s">
        <v>253</v>
      </c>
      <c r="D309" s="75" t="s">
        <v>355</v>
      </c>
      <c r="E309" s="72" t="s">
        <v>123</v>
      </c>
      <c r="F309" s="141">
        <f>F311+F310</f>
        <v>2626.6</v>
      </c>
      <c r="G309" s="141">
        <f t="shared" ref="G309:H309" si="239">G311+G310</f>
        <v>-285</v>
      </c>
      <c r="H309" s="141">
        <f t="shared" si="239"/>
        <v>2341.6</v>
      </c>
      <c r="I309" s="141">
        <f t="shared" ref="I309:J309" si="240">I311+I310</f>
        <v>0</v>
      </c>
      <c r="J309" s="141">
        <f t="shared" si="240"/>
        <v>2341.6</v>
      </c>
      <c r="K309" s="141">
        <f t="shared" ref="K309" si="241">K311+K310</f>
        <v>0</v>
      </c>
      <c r="L309" s="291">
        <f t="shared" si="218"/>
        <v>2341.6</v>
      </c>
    </row>
    <row r="310" spans="1:12" ht="26.25" customHeight="1" x14ac:dyDescent="0.2">
      <c r="A310" s="98" t="s">
        <v>137</v>
      </c>
      <c r="B310" s="75" t="s">
        <v>129</v>
      </c>
      <c r="C310" s="75" t="s">
        <v>253</v>
      </c>
      <c r="D310" s="75" t="s">
        <v>355</v>
      </c>
      <c r="E310" s="72">
        <v>242</v>
      </c>
      <c r="F310" s="141">
        <f>'Пр 6 вед '!G682</f>
        <v>0</v>
      </c>
      <c r="G310" s="141">
        <f>'Пр 6 вед '!H682</f>
        <v>0</v>
      </c>
      <c r="H310" s="141">
        <f>'Пр 6 вед '!I682</f>
        <v>0</v>
      </c>
      <c r="I310" s="141">
        <f>'Пр 6 вед '!J682</f>
        <v>0</v>
      </c>
      <c r="J310" s="141">
        <f>'Пр 6 вед '!K682</f>
        <v>0</v>
      </c>
      <c r="K310" s="141">
        <f>'Пр 6 вед '!L682</f>
        <v>0</v>
      </c>
      <c r="L310" s="291">
        <f t="shared" si="218"/>
        <v>0</v>
      </c>
    </row>
    <row r="311" spans="1:12" ht="18" customHeight="1" x14ac:dyDescent="0.2">
      <c r="A311" s="98" t="s">
        <v>474</v>
      </c>
      <c r="B311" s="75" t="s">
        <v>129</v>
      </c>
      <c r="C311" s="75" t="s">
        <v>253</v>
      </c>
      <c r="D311" s="75" t="s">
        <v>355</v>
      </c>
      <c r="E311" s="72" t="s">
        <v>125</v>
      </c>
      <c r="F311" s="141">
        <f>'Пр 6 вед '!G683</f>
        <v>2626.6</v>
      </c>
      <c r="G311" s="141">
        <f>'Пр 6 вед '!H683</f>
        <v>-285</v>
      </c>
      <c r="H311" s="141">
        <f>'Пр 6 вед '!I683</f>
        <v>2341.6</v>
      </c>
      <c r="I311" s="141">
        <f>'Пр 6 вед '!J683</f>
        <v>0</v>
      </c>
      <c r="J311" s="141">
        <f>'Пр 6 вед '!K683</f>
        <v>2341.6</v>
      </c>
      <c r="K311" s="141">
        <f>'Пр 6 вед '!L683</f>
        <v>0</v>
      </c>
      <c r="L311" s="291">
        <f t="shared" si="218"/>
        <v>2341.6</v>
      </c>
    </row>
    <row r="312" spans="1:12" s="201" customFormat="1" ht="22.5" customHeight="1" x14ac:dyDescent="0.2">
      <c r="A312" s="85" t="s">
        <v>492</v>
      </c>
      <c r="B312" s="86" t="s">
        <v>129</v>
      </c>
      <c r="C312" s="86" t="s">
        <v>253</v>
      </c>
      <c r="D312" s="86" t="s">
        <v>360</v>
      </c>
      <c r="E312" s="84" t="s">
        <v>150</v>
      </c>
      <c r="F312" s="131">
        <f>F321+F317+F313</f>
        <v>231.2</v>
      </c>
      <c r="G312" s="131">
        <f t="shared" ref="G312:H312" si="242">G321+G317+G313</f>
        <v>-73</v>
      </c>
      <c r="H312" s="131">
        <f t="shared" si="242"/>
        <v>158.19999999999999</v>
      </c>
      <c r="I312" s="131">
        <f t="shared" ref="I312:J312" si="243">I321+I317+I313</f>
        <v>0</v>
      </c>
      <c r="J312" s="131">
        <f t="shared" si="243"/>
        <v>158.19999999999999</v>
      </c>
      <c r="K312" s="131">
        <f t="shared" ref="K312" si="244">K321+K317+K313</f>
        <v>0</v>
      </c>
      <c r="L312" s="291">
        <f t="shared" si="218"/>
        <v>158.19999999999999</v>
      </c>
    </row>
    <row r="313" spans="1:12" s="65" customFormat="1" ht="18" customHeight="1" x14ac:dyDescent="0.2">
      <c r="A313" s="54" t="s">
        <v>536</v>
      </c>
      <c r="B313" s="75" t="s">
        <v>129</v>
      </c>
      <c r="C313" s="75" t="s">
        <v>253</v>
      </c>
      <c r="D313" s="75" t="s">
        <v>535</v>
      </c>
      <c r="E313" s="72"/>
      <c r="F313" s="133">
        <f>F314</f>
        <v>231.2</v>
      </c>
      <c r="G313" s="133">
        <f t="shared" ref="G313:K315" si="245">G314</f>
        <v>-73</v>
      </c>
      <c r="H313" s="133">
        <f t="shared" si="245"/>
        <v>158.19999999999999</v>
      </c>
      <c r="I313" s="133">
        <f t="shared" si="245"/>
        <v>0</v>
      </c>
      <c r="J313" s="133">
        <f t="shared" si="245"/>
        <v>158.19999999999999</v>
      </c>
      <c r="K313" s="133">
        <f t="shared" si="245"/>
        <v>0</v>
      </c>
      <c r="L313" s="291">
        <f t="shared" si="218"/>
        <v>158.19999999999999</v>
      </c>
    </row>
    <row r="314" spans="1:12" ht="18" customHeight="1" x14ac:dyDescent="0.2">
      <c r="A314" s="71" t="s">
        <v>451</v>
      </c>
      <c r="B314" s="75" t="s">
        <v>129</v>
      </c>
      <c r="C314" s="75" t="s">
        <v>253</v>
      </c>
      <c r="D314" s="75" t="s">
        <v>535</v>
      </c>
      <c r="E314" s="72" t="s">
        <v>121</v>
      </c>
      <c r="F314" s="133">
        <f>F315</f>
        <v>231.2</v>
      </c>
      <c r="G314" s="133">
        <f t="shared" si="245"/>
        <v>-73</v>
      </c>
      <c r="H314" s="133">
        <f t="shared" si="245"/>
        <v>158.19999999999999</v>
      </c>
      <c r="I314" s="133">
        <f t="shared" si="245"/>
        <v>0</v>
      </c>
      <c r="J314" s="133">
        <f t="shared" si="245"/>
        <v>158.19999999999999</v>
      </c>
      <c r="K314" s="133">
        <f t="shared" si="245"/>
        <v>0</v>
      </c>
      <c r="L314" s="291">
        <f t="shared" si="218"/>
        <v>158.19999999999999</v>
      </c>
    </row>
    <row r="315" spans="1:12" ht="17.25" customHeight="1" x14ac:dyDescent="0.2">
      <c r="A315" s="71" t="s">
        <v>122</v>
      </c>
      <c r="B315" s="75" t="s">
        <v>129</v>
      </c>
      <c r="C315" s="75" t="s">
        <v>253</v>
      </c>
      <c r="D315" s="75" t="s">
        <v>535</v>
      </c>
      <c r="E315" s="72" t="s">
        <v>123</v>
      </c>
      <c r="F315" s="133">
        <f>F316</f>
        <v>231.2</v>
      </c>
      <c r="G315" s="133">
        <f t="shared" si="245"/>
        <v>-73</v>
      </c>
      <c r="H315" s="133">
        <f t="shared" si="245"/>
        <v>158.19999999999999</v>
      </c>
      <c r="I315" s="133">
        <f t="shared" si="245"/>
        <v>0</v>
      </c>
      <c r="J315" s="133">
        <f t="shared" si="245"/>
        <v>158.19999999999999</v>
      </c>
      <c r="K315" s="133">
        <f t="shared" si="245"/>
        <v>0</v>
      </c>
      <c r="L315" s="291">
        <f t="shared" si="218"/>
        <v>158.19999999999999</v>
      </c>
    </row>
    <row r="316" spans="1:12" ht="13.5" customHeight="1" x14ac:dyDescent="0.2">
      <c r="A316" s="98" t="s">
        <v>474</v>
      </c>
      <c r="B316" s="75" t="s">
        <v>129</v>
      </c>
      <c r="C316" s="75" t="s">
        <v>253</v>
      </c>
      <c r="D316" s="75" t="s">
        <v>535</v>
      </c>
      <c r="E316" s="72" t="s">
        <v>125</v>
      </c>
      <c r="F316" s="133">
        <f>'Пр 6 вед '!G688</f>
        <v>231.2</v>
      </c>
      <c r="G316" s="133">
        <f>'Пр 6 вед '!H688</f>
        <v>-73</v>
      </c>
      <c r="H316" s="133">
        <f>'Пр 6 вед '!I688</f>
        <v>158.19999999999999</v>
      </c>
      <c r="I316" s="133">
        <f>'Пр 6 вед '!J688</f>
        <v>0</v>
      </c>
      <c r="J316" s="133">
        <f>'Пр 6 вед '!K688</f>
        <v>158.19999999999999</v>
      </c>
      <c r="K316" s="133">
        <f>'Пр 6 вед '!L688</f>
        <v>0</v>
      </c>
      <c r="L316" s="291">
        <f t="shared" si="218"/>
        <v>158.19999999999999</v>
      </c>
    </row>
    <row r="317" spans="1:12" s="65" customFormat="1" ht="15" customHeight="1" x14ac:dyDescent="0.2">
      <c r="A317" s="54" t="s">
        <v>631</v>
      </c>
      <c r="B317" s="75" t="s">
        <v>129</v>
      </c>
      <c r="C317" s="75" t="s">
        <v>253</v>
      </c>
      <c r="D317" s="75" t="s">
        <v>537</v>
      </c>
      <c r="E317" s="72"/>
      <c r="F317" s="133">
        <f>F318</f>
        <v>0</v>
      </c>
      <c r="G317" s="133">
        <f t="shared" ref="G317:K319" si="246">G318</f>
        <v>0</v>
      </c>
      <c r="H317" s="133">
        <f t="shared" si="246"/>
        <v>0</v>
      </c>
      <c r="I317" s="133">
        <f t="shared" si="246"/>
        <v>0</v>
      </c>
      <c r="J317" s="133">
        <f t="shared" si="246"/>
        <v>0</v>
      </c>
      <c r="K317" s="133">
        <f t="shared" si="246"/>
        <v>0</v>
      </c>
      <c r="L317" s="291">
        <f t="shared" si="218"/>
        <v>0</v>
      </c>
    </row>
    <row r="318" spans="1:12" ht="17.25" customHeight="1" x14ac:dyDescent="0.2">
      <c r="A318" s="71" t="s">
        <v>451</v>
      </c>
      <c r="B318" s="75" t="s">
        <v>129</v>
      </c>
      <c r="C318" s="75" t="s">
        <v>253</v>
      </c>
      <c r="D318" s="75" t="s">
        <v>537</v>
      </c>
      <c r="E318" s="72" t="s">
        <v>121</v>
      </c>
      <c r="F318" s="133">
        <f>F319</f>
        <v>0</v>
      </c>
      <c r="G318" s="133">
        <f t="shared" si="246"/>
        <v>0</v>
      </c>
      <c r="H318" s="133">
        <f t="shared" si="246"/>
        <v>0</v>
      </c>
      <c r="I318" s="133">
        <f t="shared" si="246"/>
        <v>0</v>
      </c>
      <c r="J318" s="133">
        <f t="shared" si="246"/>
        <v>0</v>
      </c>
      <c r="K318" s="133">
        <f t="shared" si="246"/>
        <v>0</v>
      </c>
      <c r="L318" s="291">
        <f t="shared" si="218"/>
        <v>0</v>
      </c>
    </row>
    <row r="319" spans="1:12" ht="21" customHeight="1" x14ac:dyDescent="0.2">
      <c r="A319" s="71" t="s">
        <v>122</v>
      </c>
      <c r="B319" s="75" t="s">
        <v>129</v>
      </c>
      <c r="C319" s="75" t="s">
        <v>253</v>
      </c>
      <c r="D319" s="75" t="s">
        <v>537</v>
      </c>
      <c r="E319" s="72" t="s">
        <v>123</v>
      </c>
      <c r="F319" s="133">
        <f>F320</f>
        <v>0</v>
      </c>
      <c r="G319" s="133">
        <f t="shared" si="246"/>
        <v>0</v>
      </c>
      <c r="H319" s="133">
        <f t="shared" si="246"/>
        <v>0</v>
      </c>
      <c r="I319" s="133">
        <f t="shared" si="246"/>
        <v>0</v>
      </c>
      <c r="J319" s="133">
        <f t="shared" si="246"/>
        <v>0</v>
      </c>
      <c r="K319" s="133">
        <f t="shared" si="246"/>
        <v>0</v>
      </c>
      <c r="L319" s="291">
        <f t="shared" si="218"/>
        <v>0</v>
      </c>
    </row>
    <row r="320" spans="1:12" ht="12.75" customHeight="1" x14ac:dyDescent="0.2">
      <c r="A320" s="98" t="s">
        <v>474</v>
      </c>
      <c r="B320" s="75" t="s">
        <v>129</v>
      </c>
      <c r="C320" s="75" t="s">
        <v>253</v>
      </c>
      <c r="D320" s="75" t="s">
        <v>537</v>
      </c>
      <c r="E320" s="72" t="s">
        <v>125</v>
      </c>
      <c r="F320" s="133">
        <f>'Пр 6 вед '!G692</f>
        <v>0</v>
      </c>
      <c r="G320" s="133">
        <f>'Пр 6 вед '!H692</f>
        <v>0</v>
      </c>
      <c r="H320" s="133">
        <f>'Пр 6 вед '!I692</f>
        <v>0</v>
      </c>
      <c r="I320" s="133">
        <f>'Пр 6 вед '!J692</f>
        <v>0</v>
      </c>
      <c r="J320" s="133">
        <f>'Пр 6 вед '!K692</f>
        <v>0</v>
      </c>
      <c r="K320" s="133">
        <f>'Пр 6 вед '!L692</f>
        <v>0</v>
      </c>
      <c r="L320" s="291">
        <f t="shared" si="218"/>
        <v>0</v>
      </c>
    </row>
    <row r="321" spans="1:12" s="65" customFormat="1" ht="22.5" customHeight="1" x14ac:dyDescent="0.2">
      <c r="A321" s="189" t="s">
        <v>632</v>
      </c>
      <c r="B321" s="75" t="s">
        <v>129</v>
      </c>
      <c r="C321" s="75" t="s">
        <v>253</v>
      </c>
      <c r="D321" s="75" t="s">
        <v>538</v>
      </c>
      <c r="E321" s="72"/>
      <c r="F321" s="133">
        <f>F322</f>
        <v>0</v>
      </c>
      <c r="G321" s="133">
        <f t="shared" ref="G321:K323" si="247">G322</f>
        <v>0</v>
      </c>
      <c r="H321" s="133">
        <f t="shared" si="247"/>
        <v>0</v>
      </c>
      <c r="I321" s="133">
        <f t="shared" si="247"/>
        <v>0</v>
      </c>
      <c r="J321" s="133">
        <f t="shared" si="247"/>
        <v>0</v>
      </c>
      <c r="K321" s="133">
        <f t="shared" si="247"/>
        <v>0</v>
      </c>
      <c r="L321" s="291">
        <f t="shared" si="218"/>
        <v>0</v>
      </c>
    </row>
    <row r="322" spans="1:12" ht="12.75" customHeight="1" x14ac:dyDescent="0.2">
      <c r="A322" s="71" t="s">
        <v>451</v>
      </c>
      <c r="B322" s="75" t="s">
        <v>129</v>
      </c>
      <c r="C322" s="75" t="s">
        <v>253</v>
      </c>
      <c r="D322" s="75" t="s">
        <v>538</v>
      </c>
      <c r="E322" s="72" t="s">
        <v>121</v>
      </c>
      <c r="F322" s="133">
        <f>F323</f>
        <v>0</v>
      </c>
      <c r="G322" s="133">
        <f t="shared" si="247"/>
        <v>0</v>
      </c>
      <c r="H322" s="133">
        <f t="shared" si="247"/>
        <v>0</v>
      </c>
      <c r="I322" s="133">
        <f t="shared" si="247"/>
        <v>0</v>
      </c>
      <c r="J322" s="133">
        <f t="shared" si="247"/>
        <v>0</v>
      </c>
      <c r="K322" s="133">
        <f t="shared" si="247"/>
        <v>0</v>
      </c>
      <c r="L322" s="291">
        <f t="shared" si="218"/>
        <v>0</v>
      </c>
    </row>
    <row r="323" spans="1:12" ht="21.75" customHeight="1" x14ac:dyDescent="0.2">
      <c r="A323" s="71" t="s">
        <v>122</v>
      </c>
      <c r="B323" s="75" t="s">
        <v>129</v>
      </c>
      <c r="C323" s="75" t="s">
        <v>253</v>
      </c>
      <c r="D323" s="75" t="s">
        <v>538</v>
      </c>
      <c r="E323" s="72" t="s">
        <v>123</v>
      </c>
      <c r="F323" s="133">
        <f>F324</f>
        <v>0</v>
      </c>
      <c r="G323" s="133">
        <f t="shared" si="247"/>
        <v>0</v>
      </c>
      <c r="H323" s="133">
        <f t="shared" si="247"/>
        <v>0</v>
      </c>
      <c r="I323" s="133">
        <f t="shared" si="247"/>
        <v>0</v>
      </c>
      <c r="J323" s="133">
        <f t="shared" si="247"/>
        <v>0</v>
      </c>
      <c r="K323" s="133">
        <f t="shared" si="247"/>
        <v>0</v>
      </c>
      <c r="L323" s="291">
        <f t="shared" si="218"/>
        <v>0</v>
      </c>
    </row>
    <row r="324" spans="1:12" ht="16.5" customHeight="1" x14ac:dyDescent="0.2">
      <c r="A324" s="98" t="s">
        <v>474</v>
      </c>
      <c r="B324" s="75" t="s">
        <v>129</v>
      </c>
      <c r="C324" s="75" t="s">
        <v>253</v>
      </c>
      <c r="D324" s="75" t="s">
        <v>538</v>
      </c>
      <c r="E324" s="72" t="s">
        <v>125</v>
      </c>
      <c r="F324" s="133">
        <f>'Пр 6 вед '!G696</f>
        <v>0</v>
      </c>
      <c r="G324" s="133">
        <f>'Пр 6 вед '!H696</f>
        <v>0</v>
      </c>
      <c r="H324" s="133">
        <f>'Пр 6 вед '!I696</f>
        <v>0</v>
      </c>
      <c r="I324" s="133">
        <f>'Пр 6 вед '!J696</f>
        <v>0</v>
      </c>
      <c r="J324" s="133">
        <f>'Пр 6 вед '!K696</f>
        <v>0</v>
      </c>
      <c r="K324" s="133">
        <f>'Пр 6 вед '!L696</f>
        <v>0</v>
      </c>
      <c r="L324" s="291">
        <f t="shared" si="218"/>
        <v>0</v>
      </c>
    </row>
    <row r="325" spans="1:12" ht="25.5" customHeight="1" x14ac:dyDescent="0.2">
      <c r="A325" s="85" t="s">
        <v>491</v>
      </c>
      <c r="B325" s="84" t="s">
        <v>129</v>
      </c>
      <c r="C325" s="86" t="s">
        <v>253</v>
      </c>
      <c r="D325" s="86" t="s">
        <v>356</v>
      </c>
      <c r="E325" s="84"/>
      <c r="F325" s="140">
        <f>F327+F331</f>
        <v>500</v>
      </c>
      <c r="G325" s="140">
        <f t="shared" ref="G325:H325" si="248">G327+G331</f>
        <v>0</v>
      </c>
      <c r="H325" s="140">
        <f t="shared" si="248"/>
        <v>500</v>
      </c>
      <c r="I325" s="140">
        <f t="shared" ref="I325:J325" si="249">I327+I331</f>
        <v>0</v>
      </c>
      <c r="J325" s="140">
        <f t="shared" si="249"/>
        <v>500</v>
      </c>
      <c r="K325" s="140">
        <f t="shared" ref="K325" si="250">K327+K331</f>
        <v>0</v>
      </c>
      <c r="L325" s="291">
        <f t="shared" si="218"/>
        <v>500</v>
      </c>
    </row>
    <row r="326" spans="1:12" ht="14.25" customHeight="1" x14ac:dyDescent="0.2">
      <c r="A326" s="192" t="s">
        <v>635</v>
      </c>
      <c r="B326" s="84" t="s">
        <v>129</v>
      </c>
      <c r="C326" s="86" t="s">
        <v>253</v>
      </c>
      <c r="D326" s="86" t="s">
        <v>507</v>
      </c>
      <c r="E326" s="84"/>
      <c r="F326" s="140">
        <f>F327</f>
        <v>0</v>
      </c>
      <c r="G326" s="140">
        <f t="shared" ref="G326:K329" si="251">G327</f>
        <v>0</v>
      </c>
      <c r="H326" s="140">
        <f t="shared" si="251"/>
        <v>0</v>
      </c>
      <c r="I326" s="140">
        <f t="shared" si="251"/>
        <v>0</v>
      </c>
      <c r="J326" s="140">
        <f t="shared" si="251"/>
        <v>0</v>
      </c>
      <c r="K326" s="140">
        <f t="shared" si="251"/>
        <v>0</v>
      </c>
      <c r="L326" s="291">
        <f t="shared" si="218"/>
        <v>0</v>
      </c>
    </row>
    <row r="327" spans="1:12" ht="22.5" customHeight="1" x14ac:dyDescent="0.2">
      <c r="A327" s="97" t="s">
        <v>63</v>
      </c>
      <c r="B327" s="72" t="s">
        <v>129</v>
      </c>
      <c r="C327" s="75" t="s">
        <v>253</v>
      </c>
      <c r="D327" s="75" t="s">
        <v>357</v>
      </c>
      <c r="E327" s="78"/>
      <c r="F327" s="142">
        <f>F328</f>
        <v>0</v>
      </c>
      <c r="G327" s="142">
        <f t="shared" si="251"/>
        <v>0</v>
      </c>
      <c r="H327" s="142">
        <f t="shared" si="251"/>
        <v>0</v>
      </c>
      <c r="I327" s="142">
        <f t="shared" si="251"/>
        <v>0</v>
      </c>
      <c r="J327" s="142">
        <f t="shared" si="251"/>
        <v>0</v>
      </c>
      <c r="K327" s="142">
        <f t="shared" si="251"/>
        <v>0</v>
      </c>
      <c r="L327" s="291">
        <f t="shared" si="218"/>
        <v>0</v>
      </c>
    </row>
    <row r="328" spans="1:12" ht="20.25" customHeight="1" x14ac:dyDescent="0.2">
      <c r="A328" s="71" t="s">
        <v>451</v>
      </c>
      <c r="B328" s="72" t="s">
        <v>129</v>
      </c>
      <c r="C328" s="75" t="s">
        <v>253</v>
      </c>
      <c r="D328" s="75" t="s">
        <v>357</v>
      </c>
      <c r="E328" s="78" t="s">
        <v>121</v>
      </c>
      <c r="F328" s="142">
        <f>F329</f>
        <v>0</v>
      </c>
      <c r="G328" s="142">
        <f t="shared" si="251"/>
        <v>0</v>
      </c>
      <c r="H328" s="142">
        <f t="shared" si="251"/>
        <v>0</v>
      </c>
      <c r="I328" s="142">
        <f t="shared" si="251"/>
        <v>0</v>
      </c>
      <c r="J328" s="142">
        <f t="shared" si="251"/>
        <v>0</v>
      </c>
      <c r="K328" s="142">
        <f t="shared" si="251"/>
        <v>0</v>
      </c>
      <c r="L328" s="291">
        <f t="shared" si="218"/>
        <v>0</v>
      </c>
    </row>
    <row r="329" spans="1:12" ht="22.5" customHeight="1" x14ac:dyDescent="0.2">
      <c r="A329" s="71" t="s">
        <v>122</v>
      </c>
      <c r="B329" s="72" t="s">
        <v>129</v>
      </c>
      <c r="C329" s="75" t="s">
        <v>253</v>
      </c>
      <c r="D329" s="75" t="s">
        <v>357</v>
      </c>
      <c r="E329" s="78" t="s">
        <v>123</v>
      </c>
      <c r="F329" s="142">
        <f>F330</f>
        <v>0</v>
      </c>
      <c r="G329" s="142">
        <f t="shared" si="251"/>
        <v>0</v>
      </c>
      <c r="H329" s="142">
        <f t="shared" si="251"/>
        <v>0</v>
      </c>
      <c r="I329" s="142">
        <f t="shared" si="251"/>
        <v>0</v>
      </c>
      <c r="J329" s="142">
        <f t="shared" si="251"/>
        <v>0</v>
      </c>
      <c r="K329" s="142">
        <f t="shared" si="251"/>
        <v>0</v>
      </c>
      <c r="L329" s="291">
        <f t="shared" si="218"/>
        <v>0</v>
      </c>
    </row>
    <row r="330" spans="1:12" ht="12.75" customHeight="1" x14ac:dyDescent="0.2">
      <c r="A330" s="98" t="s">
        <v>474</v>
      </c>
      <c r="B330" s="72" t="s">
        <v>129</v>
      </c>
      <c r="C330" s="75" t="s">
        <v>253</v>
      </c>
      <c r="D330" s="75" t="s">
        <v>357</v>
      </c>
      <c r="E330" s="78" t="s">
        <v>125</v>
      </c>
      <c r="F330" s="142">
        <f>'Пр 6 вед '!G702</f>
        <v>0</v>
      </c>
      <c r="G330" s="142">
        <f>'Пр 6 вед '!H702</f>
        <v>0</v>
      </c>
      <c r="H330" s="142">
        <f>'Пр 6 вед '!I702</f>
        <v>0</v>
      </c>
      <c r="I330" s="142">
        <f>'Пр 6 вед '!J702</f>
        <v>0</v>
      </c>
      <c r="J330" s="142">
        <f>'Пр 6 вед '!K702</f>
        <v>0</v>
      </c>
      <c r="K330" s="142">
        <f>'Пр 6 вед '!L702</f>
        <v>0</v>
      </c>
      <c r="L330" s="291">
        <f t="shared" si="218"/>
        <v>0</v>
      </c>
    </row>
    <row r="331" spans="1:12" ht="18" customHeight="1" x14ac:dyDescent="0.2">
      <c r="A331" s="107" t="s">
        <v>358</v>
      </c>
      <c r="B331" s="75" t="s">
        <v>129</v>
      </c>
      <c r="C331" s="75" t="s">
        <v>253</v>
      </c>
      <c r="D331" s="75" t="s">
        <v>359</v>
      </c>
      <c r="E331" s="72" t="s">
        <v>150</v>
      </c>
      <c r="F331" s="141">
        <f>F332</f>
        <v>500</v>
      </c>
      <c r="G331" s="141">
        <f t="shared" ref="G331:K333" si="252">G332</f>
        <v>0</v>
      </c>
      <c r="H331" s="141">
        <f t="shared" si="252"/>
        <v>500</v>
      </c>
      <c r="I331" s="141">
        <f t="shared" si="252"/>
        <v>0</v>
      </c>
      <c r="J331" s="141">
        <f t="shared" si="252"/>
        <v>500</v>
      </c>
      <c r="K331" s="141">
        <f t="shared" si="252"/>
        <v>0</v>
      </c>
      <c r="L331" s="291">
        <f t="shared" si="218"/>
        <v>500</v>
      </c>
    </row>
    <row r="332" spans="1:12" ht="25.5" customHeight="1" x14ac:dyDescent="0.2">
      <c r="A332" s="71" t="s">
        <v>451</v>
      </c>
      <c r="B332" s="75" t="s">
        <v>129</v>
      </c>
      <c r="C332" s="75" t="s">
        <v>253</v>
      </c>
      <c r="D332" s="75" t="s">
        <v>359</v>
      </c>
      <c r="E332" s="72" t="s">
        <v>121</v>
      </c>
      <c r="F332" s="141">
        <f>F333</f>
        <v>500</v>
      </c>
      <c r="G332" s="141">
        <f t="shared" si="252"/>
        <v>0</v>
      </c>
      <c r="H332" s="141">
        <f t="shared" si="252"/>
        <v>500</v>
      </c>
      <c r="I332" s="141">
        <f t="shared" si="252"/>
        <v>0</v>
      </c>
      <c r="J332" s="141">
        <f t="shared" si="252"/>
        <v>500</v>
      </c>
      <c r="K332" s="141">
        <f t="shared" si="252"/>
        <v>0</v>
      </c>
      <c r="L332" s="291">
        <f t="shared" si="218"/>
        <v>500</v>
      </c>
    </row>
    <row r="333" spans="1:12" s="65" customFormat="1" ht="21.75" customHeight="1" x14ac:dyDescent="0.2">
      <c r="A333" s="71" t="s">
        <v>122</v>
      </c>
      <c r="B333" s="75" t="s">
        <v>129</v>
      </c>
      <c r="C333" s="75" t="s">
        <v>253</v>
      </c>
      <c r="D333" s="75" t="s">
        <v>359</v>
      </c>
      <c r="E333" s="72" t="s">
        <v>123</v>
      </c>
      <c r="F333" s="141">
        <f>F334</f>
        <v>500</v>
      </c>
      <c r="G333" s="141">
        <f t="shared" si="252"/>
        <v>0</v>
      </c>
      <c r="H333" s="141">
        <f t="shared" si="252"/>
        <v>500</v>
      </c>
      <c r="I333" s="141">
        <f t="shared" si="252"/>
        <v>0</v>
      </c>
      <c r="J333" s="141">
        <f t="shared" si="252"/>
        <v>500</v>
      </c>
      <c r="K333" s="141">
        <f t="shared" si="252"/>
        <v>0</v>
      </c>
      <c r="L333" s="291">
        <f t="shared" si="218"/>
        <v>500</v>
      </c>
    </row>
    <row r="334" spans="1:12" s="65" customFormat="1" ht="19.5" customHeight="1" x14ac:dyDescent="0.2">
      <c r="A334" s="98" t="s">
        <v>474</v>
      </c>
      <c r="B334" s="75" t="s">
        <v>129</v>
      </c>
      <c r="C334" s="75" t="s">
        <v>253</v>
      </c>
      <c r="D334" s="75" t="s">
        <v>359</v>
      </c>
      <c r="E334" s="72" t="s">
        <v>125</v>
      </c>
      <c r="F334" s="141">
        <f>'Пр 6 вед '!G706</f>
        <v>500</v>
      </c>
      <c r="G334" s="141">
        <f>'Пр 6 вед '!H706</f>
        <v>0</v>
      </c>
      <c r="H334" s="141">
        <f>'Пр 6 вед '!I706</f>
        <v>500</v>
      </c>
      <c r="I334" s="141">
        <f>'Пр 6 вед '!J706</f>
        <v>0</v>
      </c>
      <c r="J334" s="141">
        <f>'Пр 6 вед '!K706</f>
        <v>500</v>
      </c>
      <c r="K334" s="141">
        <f>'Пр 6 вед '!L706</f>
        <v>0</v>
      </c>
      <c r="L334" s="291">
        <f t="shared" si="218"/>
        <v>500</v>
      </c>
    </row>
    <row r="335" spans="1:12" s="201" customFormat="1" ht="21.75" customHeight="1" x14ac:dyDescent="0.2">
      <c r="A335" s="85" t="s">
        <v>595</v>
      </c>
      <c r="B335" s="86" t="s">
        <v>129</v>
      </c>
      <c r="C335" s="86" t="s">
        <v>253</v>
      </c>
      <c r="D335" s="86" t="s">
        <v>521</v>
      </c>
      <c r="E335" s="84"/>
      <c r="F335" s="140">
        <f>F336</f>
        <v>290</v>
      </c>
      <c r="G335" s="140">
        <f t="shared" ref="G335:K337" si="253">G336</f>
        <v>71.099999999999994</v>
      </c>
      <c r="H335" s="140">
        <f t="shared" si="253"/>
        <v>361.1</v>
      </c>
      <c r="I335" s="140">
        <f t="shared" si="253"/>
        <v>0</v>
      </c>
      <c r="J335" s="140">
        <f t="shared" si="253"/>
        <v>361.1</v>
      </c>
      <c r="K335" s="140">
        <f t="shared" si="253"/>
        <v>-79</v>
      </c>
      <c r="L335" s="291">
        <f t="shared" si="218"/>
        <v>282.10000000000002</v>
      </c>
    </row>
    <row r="336" spans="1:12" ht="20.25" customHeight="1" x14ac:dyDescent="0.2">
      <c r="A336" s="54" t="s">
        <v>551</v>
      </c>
      <c r="B336" s="75" t="s">
        <v>129</v>
      </c>
      <c r="C336" s="75" t="s">
        <v>253</v>
      </c>
      <c r="D336" s="75" t="s">
        <v>550</v>
      </c>
      <c r="E336" s="72"/>
      <c r="F336" s="133">
        <f>F337</f>
        <v>290</v>
      </c>
      <c r="G336" s="133">
        <f t="shared" si="253"/>
        <v>71.099999999999994</v>
      </c>
      <c r="H336" s="133">
        <f t="shared" si="253"/>
        <v>361.1</v>
      </c>
      <c r="I336" s="133">
        <f t="shared" si="253"/>
        <v>0</v>
      </c>
      <c r="J336" s="133">
        <f t="shared" si="253"/>
        <v>361.1</v>
      </c>
      <c r="K336" s="133">
        <f t="shared" si="253"/>
        <v>-79</v>
      </c>
      <c r="L336" s="291">
        <f t="shared" si="218"/>
        <v>282.10000000000002</v>
      </c>
    </row>
    <row r="337" spans="1:14" ht="22.5" customHeight="1" x14ac:dyDescent="0.2">
      <c r="A337" s="71" t="s">
        <v>451</v>
      </c>
      <c r="B337" s="75" t="s">
        <v>129</v>
      </c>
      <c r="C337" s="75" t="s">
        <v>253</v>
      </c>
      <c r="D337" s="75" t="s">
        <v>550</v>
      </c>
      <c r="E337" s="72" t="s">
        <v>121</v>
      </c>
      <c r="F337" s="133">
        <f>F338</f>
        <v>290</v>
      </c>
      <c r="G337" s="133">
        <f t="shared" si="253"/>
        <v>71.099999999999994</v>
      </c>
      <c r="H337" s="133">
        <f t="shared" si="253"/>
        <v>361.1</v>
      </c>
      <c r="I337" s="133">
        <f t="shared" si="253"/>
        <v>0</v>
      </c>
      <c r="J337" s="133">
        <f t="shared" si="253"/>
        <v>361.1</v>
      </c>
      <c r="K337" s="133">
        <f t="shared" si="253"/>
        <v>-79</v>
      </c>
      <c r="L337" s="291">
        <f t="shared" si="218"/>
        <v>282.10000000000002</v>
      </c>
    </row>
    <row r="338" spans="1:14" ht="20.25" customHeight="1" x14ac:dyDescent="0.2">
      <c r="A338" s="71" t="s">
        <v>122</v>
      </c>
      <c r="B338" s="75" t="s">
        <v>129</v>
      </c>
      <c r="C338" s="75" t="s">
        <v>253</v>
      </c>
      <c r="D338" s="75" t="s">
        <v>550</v>
      </c>
      <c r="E338" s="72" t="s">
        <v>123</v>
      </c>
      <c r="F338" s="133">
        <f>F340+F339</f>
        <v>290</v>
      </c>
      <c r="G338" s="133">
        <f t="shared" ref="G338:H338" si="254">G340+G339</f>
        <v>71.099999999999994</v>
      </c>
      <c r="H338" s="133">
        <f t="shared" si="254"/>
        <v>361.1</v>
      </c>
      <c r="I338" s="133">
        <f t="shared" ref="I338:J338" si="255">I340+I339</f>
        <v>0</v>
      </c>
      <c r="J338" s="133">
        <f t="shared" si="255"/>
        <v>361.1</v>
      </c>
      <c r="K338" s="133">
        <f t="shared" ref="K338" si="256">K340+K339</f>
        <v>-79</v>
      </c>
      <c r="L338" s="291">
        <f t="shared" si="218"/>
        <v>282.10000000000002</v>
      </c>
    </row>
    <row r="339" spans="1:14" ht="25.5" customHeight="1" x14ac:dyDescent="0.2">
      <c r="A339" s="98" t="s">
        <v>137</v>
      </c>
      <c r="B339" s="75" t="s">
        <v>129</v>
      </c>
      <c r="C339" s="75" t="s">
        <v>253</v>
      </c>
      <c r="D339" s="75" t="s">
        <v>550</v>
      </c>
      <c r="E339" s="72">
        <v>242</v>
      </c>
      <c r="F339" s="161">
        <f>'Пр 6 вед '!G711</f>
        <v>150</v>
      </c>
      <c r="G339" s="161">
        <f>'Пр 6 вед '!H711</f>
        <v>71.099999999999994</v>
      </c>
      <c r="H339" s="161">
        <f>'Пр 6 вед '!I711</f>
        <v>221.1</v>
      </c>
      <c r="I339" s="161">
        <f>'Пр 6 вед '!J711</f>
        <v>0</v>
      </c>
      <c r="J339" s="161">
        <f>'Пр 6 вед '!K711</f>
        <v>221.1</v>
      </c>
      <c r="K339" s="161">
        <f>'Пр 6 вед '!L711</f>
        <v>0</v>
      </c>
      <c r="L339" s="291">
        <f t="shared" si="218"/>
        <v>221.1</v>
      </c>
    </row>
    <row r="340" spans="1:14" ht="21" customHeight="1" x14ac:dyDescent="0.2">
      <c r="A340" s="98" t="s">
        <v>474</v>
      </c>
      <c r="B340" s="75" t="s">
        <v>129</v>
      </c>
      <c r="C340" s="75" t="s">
        <v>253</v>
      </c>
      <c r="D340" s="75" t="s">
        <v>550</v>
      </c>
      <c r="E340" s="72" t="s">
        <v>125</v>
      </c>
      <c r="F340" s="161">
        <f>'Пр 6 вед '!G712</f>
        <v>140</v>
      </c>
      <c r="G340" s="161">
        <f>'Пр 6 вед '!H712</f>
        <v>0</v>
      </c>
      <c r="H340" s="161">
        <f>'Пр 6 вед '!I712</f>
        <v>140</v>
      </c>
      <c r="I340" s="161">
        <f>'Пр 6 вед '!J712</f>
        <v>0</v>
      </c>
      <c r="J340" s="161">
        <f>'Пр 6 вед '!K712</f>
        <v>140</v>
      </c>
      <c r="K340" s="161">
        <f>'Пр 6 вед '!L712</f>
        <v>-79</v>
      </c>
      <c r="L340" s="291">
        <f t="shared" ref="L340:L411" si="257">K340+J340</f>
        <v>61</v>
      </c>
    </row>
    <row r="341" spans="1:14" ht="15.75" customHeight="1" x14ac:dyDescent="0.2">
      <c r="A341" s="108" t="s">
        <v>361</v>
      </c>
      <c r="B341" s="86" t="s">
        <v>243</v>
      </c>
      <c r="C341" s="86"/>
      <c r="D341" s="86"/>
      <c r="E341" s="84"/>
      <c r="F341" s="131">
        <f>F342+F347</f>
        <v>1798</v>
      </c>
      <c r="G341" s="131">
        <f t="shared" ref="G341:L341" si="258">G342+G347</f>
        <v>9515</v>
      </c>
      <c r="H341" s="131">
        <f t="shared" si="258"/>
        <v>11313</v>
      </c>
      <c r="I341" s="131">
        <f t="shared" si="258"/>
        <v>1829.31</v>
      </c>
      <c r="J341" s="131">
        <f t="shared" si="258"/>
        <v>13142.31</v>
      </c>
      <c r="K341" s="131">
        <f t="shared" si="258"/>
        <v>4112.0055700000003</v>
      </c>
      <c r="L341" s="131">
        <f t="shared" si="258"/>
        <v>17254.315569999999</v>
      </c>
      <c r="N341" s="126"/>
    </row>
    <row r="342" spans="1:14" x14ac:dyDescent="0.2">
      <c r="A342" s="108" t="s">
        <v>761</v>
      </c>
      <c r="B342" s="75" t="s">
        <v>243</v>
      </c>
      <c r="C342" s="75" t="s">
        <v>99</v>
      </c>
      <c r="D342" s="86"/>
      <c r="E342" s="84"/>
      <c r="F342" s="131">
        <f>F343</f>
        <v>0</v>
      </c>
      <c r="G342" s="131">
        <f t="shared" ref="G342:L345" si="259">G343</f>
        <v>0</v>
      </c>
      <c r="H342" s="131">
        <f t="shared" si="259"/>
        <v>0</v>
      </c>
      <c r="I342" s="131">
        <f t="shared" si="259"/>
        <v>0</v>
      </c>
      <c r="J342" s="131">
        <f t="shared" si="259"/>
        <v>0</v>
      </c>
      <c r="K342" s="131">
        <f t="shared" si="259"/>
        <v>4254.25</v>
      </c>
      <c r="L342" s="131">
        <f t="shared" si="259"/>
        <v>4254.25</v>
      </c>
    </row>
    <row r="343" spans="1:14" ht="56.25" x14ac:dyDescent="0.2">
      <c r="A343" s="71" t="s">
        <v>707</v>
      </c>
      <c r="B343" s="75" t="s">
        <v>243</v>
      </c>
      <c r="C343" s="75" t="s">
        <v>99</v>
      </c>
      <c r="D343" s="75" t="s">
        <v>708</v>
      </c>
      <c r="E343" s="205"/>
      <c r="F343" s="144">
        <f>F344</f>
        <v>0</v>
      </c>
      <c r="G343" s="144">
        <f t="shared" si="259"/>
        <v>0</v>
      </c>
      <c r="H343" s="144">
        <f t="shared" si="259"/>
        <v>0</v>
      </c>
      <c r="I343" s="144">
        <f t="shared" si="259"/>
        <v>0</v>
      </c>
      <c r="J343" s="268">
        <f t="shared" si="259"/>
        <v>0</v>
      </c>
      <c r="K343" s="144">
        <f t="shared" si="259"/>
        <v>4254.25</v>
      </c>
      <c r="L343" s="144">
        <f t="shared" si="259"/>
        <v>4254.25</v>
      </c>
    </row>
    <row r="344" spans="1:14" ht="22.5" x14ac:dyDescent="0.2">
      <c r="A344" s="66" t="s">
        <v>760</v>
      </c>
      <c r="B344" s="75" t="s">
        <v>243</v>
      </c>
      <c r="C344" s="75" t="s">
        <v>99</v>
      </c>
      <c r="D344" s="75" t="s">
        <v>708</v>
      </c>
      <c r="E344" s="205">
        <v>400</v>
      </c>
      <c r="F344" s="144">
        <f>F345</f>
        <v>0</v>
      </c>
      <c r="G344" s="144">
        <f t="shared" si="259"/>
        <v>0</v>
      </c>
      <c r="H344" s="144">
        <f t="shared" si="259"/>
        <v>0</v>
      </c>
      <c r="I344" s="144">
        <f t="shared" si="259"/>
        <v>0</v>
      </c>
      <c r="J344" s="268">
        <f t="shared" si="259"/>
        <v>0</v>
      </c>
      <c r="K344" s="144">
        <f t="shared" si="259"/>
        <v>4254.25</v>
      </c>
      <c r="L344" s="144">
        <f t="shared" si="259"/>
        <v>4254.25</v>
      </c>
    </row>
    <row r="345" spans="1:14" x14ac:dyDescent="0.2">
      <c r="A345" s="71" t="s">
        <v>759</v>
      </c>
      <c r="B345" s="75" t="s">
        <v>243</v>
      </c>
      <c r="C345" s="75" t="s">
        <v>99</v>
      </c>
      <c r="D345" s="75" t="s">
        <v>708</v>
      </c>
      <c r="E345" s="205">
        <v>410</v>
      </c>
      <c r="F345" s="144">
        <f>F346</f>
        <v>0</v>
      </c>
      <c r="G345" s="144">
        <f t="shared" si="259"/>
        <v>0</v>
      </c>
      <c r="H345" s="144">
        <f t="shared" si="259"/>
        <v>0</v>
      </c>
      <c r="I345" s="144">
        <f t="shared" si="259"/>
        <v>0</v>
      </c>
      <c r="J345" s="268">
        <f t="shared" si="259"/>
        <v>0</v>
      </c>
      <c r="K345" s="144">
        <f t="shared" si="259"/>
        <v>4254.25</v>
      </c>
      <c r="L345" s="144">
        <f t="shared" si="259"/>
        <v>4254.25</v>
      </c>
    </row>
    <row r="346" spans="1:14" ht="22.5" x14ac:dyDescent="0.2">
      <c r="A346" s="280" t="s">
        <v>758</v>
      </c>
      <c r="B346" s="75" t="s">
        <v>243</v>
      </c>
      <c r="C346" s="75" t="s">
        <v>99</v>
      </c>
      <c r="D346" s="75" t="s">
        <v>708</v>
      </c>
      <c r="E346" s="205">
        <v>414</v>
      </c>
      <c r="F346" s="144">
        <f>'Пр 6 вед '!G718</f>
        <v>0</v>
      </c>
      <c r="G346" s="144">
        <f>'Пр 6 вед '!H718</f>
        <v>0</v>
      </c>
      <c r="H346" s="144">
        <f>'Пр 6 вед '!I718</f>
        <v>0</v>
      </c>
      <c r="I346" s="144">
        <f>'Пр 6 вед '!J718</f>
        <v>0</v>
      </c>
      <c r="J346" s="144">
        <f>'Пр 6 вед '!K718</f>
        <v>0</v>
      </c>
      <c r="K346" s="144">
        <f>'Пр 6 вед '!L718</f>
        <v>4254.25</v>
      </c>
      <c r="L346" s="144">
        <f>'Пр 6 вед '!M718</f>
        <v>4254.25</v>
      </c>
    </row>
    <row r="347" spans="1:14" ht="21.75" customHeight="1" x14ac:dyDescent="0.2">
      <c r="A347" s="108" t="s">
        <v>362</v>
      </c>
      <c r="B347" s="86" t="s">
        <v>243</v>
      </c>
      <c r="C347" s="86" t="s">
        <v>154</v>
      </c>
      <c r="D347" s="86"/>
      <c r="E347" s="84"/>
      <c r="F347" s="131">
        <f>F355+F348</f>
        <v>1798</v>
      </c>
      <c r="G347" s="131">
        <f t="shared" ref="G347:L347" si="260">G355+G348</f>
        <v>9515</v>
      </c>
      <c r="H347" s="131">
        <f t="shared" si="260"/>
        <v>11313</v>
      </c>
      <c r="I347" s="131">
        <f t="shared" si="260"/>
        <v>1829.31</v>
      </c>
      <c r="J347" s="131">
        <f t="shared" si="260"/>
        <v>13142.31</v>
      </c>
      <c r="K347" s="131">
        <f t="shared" si="260"/>
        <v>-142.24443000000002</v>
      </c>
      <c r="L347" s="131">
        <f t="shared" si="260"/>
        <v>13000.065570000001</v>
      </c>
    </row>
    <row r="348" spans="1:14" ht="31.5" x14ac:dyDescent="0.2">
      <c r="A348" s="101" t="s">
        <v>695</v>
      </c>
      <c r="B348" s="86" t="s">
        <v>243</v>
      </c>
      <c r="C348" s="86" t="s">
        <v>154</v>
      </c>
      <c r="D348" s="86" t="s">
        <v>696</v>
      </c>
      <c r="E348" s="84"/>
      <c r="F348" s="131">
        <f>F349+F352</f>
        <v>1000</v>
      </c>
      <c r="G348" s="131">
        <f t="shared" ref="G348:L348" si="261">G349+G352</f>
        <v>0</v>
      </c>
      <c r="H348" s="131">
        <f t="shared" si="261"/>
        <v>1000</v>
      </c>
      <c r="I348" s="131">
        <f t="shared" si="261"/>
        <v>-742.11857000000009</v>
      </c>
      <c r="J348" s="131">
        <f t="shared" si="261"/>
        <v>257.88142999999991</v>
      </c>
      <c r="K348" s="131">
        <f t="shared" si="261"/>
        <v>-142.24443000000002</v>
      </c>
      <c r="L348" s="131">
        <f t="shared" si="261"/>
        <v>115.637</v>
      </c>
    </row>
    <row r="349" spans="1:14" x14ac:dyDescent="0.2">
      <c r="A349" s="71" t="s">
        <v>451</v>
      </c>
      <c r="B349" s="75" t="s">
        <v>243</v>
      </c>
      <c r="C349" s="75" t="s">
        <v>154</v>
      </c>
      <c r="D349" s="75" t="s">
        <v>694</v>
      </c>
      <c r="E349" s="205" t="s">
        <v>121</v>
      </c>
      <c r="F349" s="133">
        <f>F350</f>
        <v>1000</v>
      </c>
      <c r="G349" s="133">
        <f t="shared" ref="G349:K350" si="262">G350</f>
        <v>0</v>
      </c>
      <c r="H349" s="133">
        <f t="shared" si="262"/>
        <v>1000</v>
      </c>
      <c r="I349" s="133">
        <f t="shared" si="262"/>
        <v>-742.11857000000009</v>
      </c>
      <c r="J349" s="133">
        <f t="shared" si="262"/>
        <v>257.88142999999991</v>
      </c>
      <c r="K349" s="133">
        <f t="shared" si="262"/>
        <v>-257.88143000000002</v>
      </c>
      <c r="L349" s="291">
        <f t="shared" si="257"/>
        <v>0</v>
      </c>
    </row>
    <row r="350" spans="1:14" ht="22.5" x14ac:dyDescent="0.2">
      <c r="A350" s="71" t="s">
        <v>122</v>
      </c>
      <c r="B350" s="75" t="s">
        <v>243</v>
      </c>
      <c r="C350" s="75" t="s">
        <v>154</v>
      </c>
      <c r="D350" s="75" t="s">
        <v>694</v>
      </c>
      <c r="E350" s="205" t="s">
        <v>123</v>
      </c>
      <c r="F350" s="133">
        <f>F351</f>
        <v>1000</v>
      </c>
      <c r="G350" s="133">
        <f t="shared" si="262"/>
        <v>0</v>
      </c>
      <c r="H350" s="133">
        <f t="shared" si="262"/>
        <v>1000</v>
      </c>
      <c r="I350" s="133">
        <f t="shared" si="262"/>
        <v>-742.11857000000009</v>
      </c>
      <c r="J350" s="133">
        <f t="shared" si="262"/>
        <v>257.88142999999991</v>
      </c>
      <c r="K350" s="133">
        <f t="shared" si="262"/>
        <v>-257.88143000000002</v>
      </c>
      <c r="L350" s="291">
        <f t="shared" si="257"/>
        <v>0</v>
      </c>
    </row>
    <row r="351" spans="1:14" x14ac:dyDescent="0.2">
      <c r="A351" s="98" t="s">
        <v>474</v>
      </c>
      <c r="B351" s="75" t="s">
        <v>243</v>
      </c>
      <c r="C351" s="75" t="s">
        <v>154</v>
      </c>
      <c r="D351" s="75" t="s">
        <v>694</v>
      </c>
      <c r="E351" s="205" t="s">
        <v>125</v>
      </c>
      <c r="F351" s="133">
        <f>'Пр 6 вед '!G479</f>
        <v>1000</v>
      </c>
      <c r="G351" s="133">
        <f>'Пр 6 вед '!H479</f>
        <v>0</v>
      </c>
      <c r="H351" s="133">
        <f>'Пр 6 вед '!I479</f>
        <v>1000</v>
      </c>
      <c r="I351" s="133">
        <f>'Пр 6 вед '!J479</f>
        <v>-742.11857000000009</v>
      </c>
      <c r="J351" s="133">
        <f>'Пр 6 вед '!K479</f>
        <v>257.88142999999991</v>
      </c>
      <c r="K351" s="133">
        <f>'Пр 6 вед '!L479</f>
        <v>-257.88143000000002</v>
      </c>
      <c r="L351" s="133">
        <f>'Пр 6 вед '!M479</f>
        <v>0</v>
      </c>
    </row>
    <row r="352" spans="1:14" x14ac:dyDescent="0.2">
      <c r="A352" s="71" t="s">
        <v>288</v>
      </c>
      <c r="B352" s="75" t="s">
        <v>243</v>
      </c>
      <c r="C352" s="75" t="s">
        <v>154</v>
      </c>
      <c r="D352" s="75" t="s">
        <v>694</v>
      </c>
      <c r="E352" s="205" t="s">
        <v>293</v>
      </c>
      <c r="F352" s="133">
        <f t="shared" ref="F352:L353" si="263">F353</f>
        <v>0</v>
      </c>
      <c r="G352" s="133">
        <f t="shared" si="263"/>
        <v>0</v>
      </c>
      <c r="H352" s="133">
        <f t="shared" ref="H352:H353" si="264">G352+F352</f>
        <v>0</v>
      </c>
      <c r="I352" s="133">
        <f t="shared" si="263"/>
        <v>0</v>
      </c>
      <c r="J352" s="264">
        <f t="shared" si="263"/>
        <v>0</v>
      </c>
      <c r="K352" s="133">
        <f t="shared" si="263"/>
        <v>115.637</v>
      </c>
      <c r="L352" s="133">
        <f t="shared" si="263"/>
        <v>115.637</v>
      </c>
    </row>
    <row r="353" spans="1:12" x14ac:dyDescent="0.2">
      <c r="A353" s="71" t="s">
        <v>302</v>
      </c>
      <c r="B353" s="75" t="s">
        <v>243</v>
      </c>
      <c r="C353" s="75" t="s">
        <v>154</v>
      </c>
      <c r="D353" s="75" t="s">
        <v>694</v>
      </c>
      <c r="E353" s="205" t="s">
        <v>303</v>
      </c>
      <c r="F353" s="133">
        <f t="shared" si="263"/>
        <v>0</v>
      </c>
      <c r="G353" s="133">
        <f t="shared" si="263"/>
        <v>0</v>
      </c>
      <c r="H353" s="133">
        <f t="shared" si="264"/>
        <v>0</v>
      </c>
      <c r="I353" s="133">
        <f t="shared" si="263"/>
        <v>0</v>
      </c>
      <c r="J353" s="264">
        <f t="shared" si="263"/>
        <v>0</v>
      </c>
      <c r="K353" s="133">
        <f t="shared" si="263"/>
        <v>115.637</v>
      </c>
      <c r="L353" s="133">
        <f t="shared" si="263"/>
        <v>115.637</v>
      </c>
    </row>
    <row r="354" spans="1:12" x14ac:dyDescent="0.2">
      <c r="A354" s="98" t="s">
        <v>306</v>
      </c>
      <c r="B354" s="75" t="s">
        <v>243</v>
      </c>
      <c r="C354" s="75" t="s">
        <v>154</v>
      </c>
      <c r="D354" s="75" t="s">
        <v>694</v>
      </c>
      <c r="E354" s="205">
        <v>512</v>
      </c>
      <c r="F354" s="133">
        <f>'Пр 6 вед '!G482</f>
        <v>0</v>
      </c>
      <c r="G354" s="133">
        <f>'Пр 6 вед '!H482</f>
        <v>0</v>
      </c>
      <c r="H354" s="133">
        <f>'Пр 6 вед '!I482</f>
        <v>0</v>
      </c>
      <c r="I354" s="133">
        <f>'Пр 6 вед '!J482</f>
        <v>0</v>
      </c>
      <c r="J354" s="133">
        <f>'Пр 6 вед '!K482</f>
        <v>0</v>
      </c>
      <c r="K354" s="133">
        <f>'Пр 6 вед '!L482</f>
        <v>115.637</v>
      </c>
      <c r="L354" s="133">
        <f>'Пр 6 вед '!M482</f>
        <v>115.637</v>
      </c>
    </row>
    <row r="355" spans="1:12" s="77" customFormat="1" ht="20.25" customHeight="1" x14ac:dyDescent="0.2">
      <c r="A355" s="101" t="s">
        <v>636</v>
      </c>
      <c r="B355" s="86" t="s">
        <v>243</v>
      </c>
      <c r="C355" s="86" t="s">
        <v>154</v>
      </c>
      <c r="D355" s="86" t="s">
        <v>363</v>
      </c>
      <c r="E355" s="84"/>
      <c r="F355" s="131">
        <f>F356+F364+F360+F371+F375</f>
        <v>798</v>
      </c>
      <c r="G355" s="131">
        <f t="shared" ref="G355:J355" si="265">G356+G364+G360+G371+G375</f>
        <v>9515</v>
      </c>
      <c r="H355" s="131">
        <f t="shared" si="265"/>
        <v>10313</v>
      </c>
      <c r="I355" s="131">
        <f t="shared" si="265"/>
        <v>2571.42857</v>
      </c>
      <c r="J355" s="131">
        <f t="shared" si="265"/>
        <v>12884.42857</v>
      </c>
      <c r="K355" s="131">
        <f t="shared" ref="K355" si="266">K356+K364+K360+K371+K375</f>
        <v>0</v>
      </c>
      <c r="L355" s="291">
        <f t="shared" si="257"/>
        <v>12884.42857</v>
      </c>
    </row>
    <row r="356" spans="1:12" s="77" customFormat="1" ht="25.5" customHeight="1" x14ac:dyDescent="0.2">
      <c r="A356" s="97" t="s">
        <v>364</v>
      </c>
      <c r="B356" s="75" t="s">
        <v>243</v>
      </c>
      <c r="C356" s="75" t="s">
        <v>154</v>
      </c>
      <c r="D356" s="75" t="s">
        <v>365</v>
      </c>
      <c r="E356" s="72"/>
      <c r="F356" s="133">
        <f>F357</f>
        <v>664</v>
      </c>
      <c r="G356" s="133">
        <f t="shared" ref="G356:K358" si="267">G357</f>
        <v>3515</v>
      </c>
      <c r="H356" s="133">
        <f t="shared" si="267"/>
        <v>4179</v>
      </c>
      <c r="I356" s="133">
        <f t="shared" si="267"/>
        <v>-3690.75</v>
      </c>
      <c r="J356" s="133">
        <f t="shared" si="267"/>
        <v>488.25</v>
      </c>
      <c r="K356" s="133">
        <f t="shared" si="267"/>
        <v>0</v>
      </c>
      <c r="L356" s="291">
        <f t="shared" si="257"/>
        <v>488.25</v>
      </c>
    </row>
    <row r="357" spans="1:12" s="77" customFormat="1" ht="19.5" customHeight="1" x14ac:dyDescent="0.2">
      <c r="A357" s="71" t="s">
        <v>451</v>
      </c>
      <c r="B357" s="75" t="s">
        <v>243</v>
      </c>
      <c r="C357" s="75" t="s">
        <v>154</v>
      </c>
      <c r="D357" s="75" t="s">
        <v>365</v>
      </c>
      <c r="E357" s="72" t="s">
        <v>121</v>
      </c>
      <c r="F357" s="133">
        <f>F358</f>
        <v>664</v>
      </c>
      <c r="G357" s="133">
        <f t="shared" si="267"/>
        <v>3515</v>
      </c>
      <c r="H357" s="133">
        <f t="shared" si="267"/>
        <v>4179</v>
      </c>
      <c r="I357" s="133">
        <f t="shared" si="267"/>
        <v>-3690.75</v>
      </c>
      <c r="J357" s="133">
        <f t="shared" si="267"/>
        <v>488.25</v>
      </c>
      <c r="K357" s="133">
        <f t="shared" si="267"/>
        <v>0</v>
      </c>
      <c r="L357" s="291">
        <f t="shared" si="257"/>
        <v>488.25</v>
      </c>
    </row>
    <row r="358" spans="1:12" s="77" customFormat="1" ht="24.75" customHeight="1" x14ac:dyDescent="0.2">
      <c r="A358" s="71" t="s">
        <v>122</v>
      </c>
      <c r="B358" s="75" t="s">
        <v>243</v>
      </c>
      <c r="C358" s="75" t="s">
        <v>154</v>
      </c>
      <c r="D358" s="75" t="s">
        <v>365</v>
      </c>
      <c r="E358" s="72" t="s">
        <v>123</v>
      </c>
      <c r="F358" s="133">
        <f>F359</f>
        <v>664</v>
      </c>
      <c r="G358" s="133">
        <f t="shared" si="267"/>
        <v>3515</v>
      </c>
      <c r="H358" s="133">
        <f t="shared" si="267"/>
        <v>4179</v>
      </c>
      <c r="I358" s="133">
        <f t="shared" si="267"/>
        <v>-3690.75</v>
      </c>
      <c r="J358" s="133">
        <f t="shared" si="267"/>
        <v>488.25</v>
      </c>
      <c r="K358" s="133">
        <f t="shared" si="267"/>
        <v>0</v>
      </c>
      <c r="L358" s="291">
        <f t="shared" si="257"/>
        <v>488.25</v>
      </c>
    </row>
    <row r="359" spans="1:12" s="77" customFormat="1" ht="14.25" customHeight="1" x14ac:dyDescent="0.2">
      <c r="A359" s="98" t="s">
        <v>474</v>
      </c>
      <c r="B359" s="75" t="s">
        <v>243</v>
      </c>
      <c r="C359" s="75" t="s">
        <v>154</v>
      </c>
      <c r="D359" s="75" t="s">
        <v>365</v>
      </c>
      <c r="E359" s="72" t="s">
        <v>125</v>
      </c>
      <c r="F359" s="133">
        <f>'Пр 6 вед '!G724</f>
        <v>664</v>
      </c>
      <c r="G359" s="133">
        <f>'Пр 6 вед '!H724</f>
        <v>3515</v>
      </c>
      <c r="H359" s="133">
        <f>'Пр 6 вед '!I724</f>
        <v>4179</v>
      </c>
      <c r="I359" s="133">
        <f>'Пр 6 вед '!J724</f>
        <v>-3690.75</v>
      </c>
      <c r="J359" s="133">
        <f>'Пр 6 вед '!K724</f>
        <v>488.25</v>
      </c>
      <c r="K359" s="133">
        <f>'Пр 6 вед '!L724</f>
        <v>0</v>
      </c>
      <c r="L359" s="291">
        <f t="shared" si="257"/>
        <v>488.25</v>
      </c>
    </row>
    <row r="360" spans="1:12" s="77" customFormat="1" ht="23.25" customHeight="1" x14ac:dyDescent="0.2">
      <c r="A360" s="71" t="s">
        <v>366</v>
      </c>
      <c r="B360" s="75" t="s">
        <v>243</v>
      </c>
      <c r="C360" s="75" t="s">
        <v>154</v>
      </c>
      <c r="D360" s="75" t="s">
        <v>553</v>
      </c>
      <c r="E360" s="72"/>
      <c r="F360" s="133">
        <f>F361</f>
        <v>60</v>
      </c>
      <c r="G360" s="133">
        <f t="shared" ref="G360:K362" si="268">G361</f>
        <v>0</v>
      </c>
      <c r="H360" s="133">
        <f t="shared" si="268"/>
        <v>60</v>
      </c>
      <c r="I360" s="133">
        <f t="shared" si="268"/>
        <v>0</v>
      </c>
      <c r="J360" s="133">
        <f t="shared" si="268"/>
        <v>60</v>
      </c>
      <c r="K360" s="133">
        <f t="shared" si="268"/>
        <v>0</v>
      </c>
      <c r="L360" s="291">
        <f t="shared" si="257"/>
        <v>60</v>
      </c>
    </row>
    <row r="361" spans="1:12" s="77" customFormat="1" ht="15" customHeight="1" x14ac:dyDescent="0.2">
      <c r="A361" s="71" t="s">
        <v>451</v>
      </c>
      <c r="B361" s="75" t="s">
        <v>243</v>
      </c>
      <c r="C361" s="75" t="s">
        <v>154</v>
      </c>
      <c r="D361" s="75" t="s">
        <v>367</v>
      </c>
      <c r="E361" s="72" t="s">
        <v>121</v>
      </c>
      <c r="F361" s="133">
        <f>F362</f>
        <v>60</v>
      </c>
      <c r="G361" s="133">
        <f t="shared" si="268"/>
        <v>0</v>
      </c>
      <c r="H361" s="133">
        <f t="shared" si="268"/>
        <v>60</v>
      </c>
      <c r="I361" s="133">
        <f t="shared" si="268"/>
        <v>0</v>
      </c>
      <c r="J361" s="133">
        <f t="shared" si="268"/>
        <v>60</v>
      </c>
      <c r="K361" s="133">
        <f t="shared" si="268"/>
        <v>0</v>
      </c>
      <c r="L361" s="291">
        <f t="shared" si="257"/>
        <v>60</v>
      </c>
    </row>
    <row r="362" spans="1:12" s="77" customFormat="1" ht="22.5" customHeight="1" x14ac:dyDescent="0.2">
      <c r="A362" s="71" t="s">
        <v>122</v>
      </c>
      <c r="B362" s="75" t="s">
        <v>243</v>
      </c>
      <c r="C362" s="75" t="s">
        <v>154</v>
      </c>
      <c r="D362" s="75" t="s">
        <v>367</v>
      </c>
      <c r="E362" s="72" t="s">
        <v>123</v>
      </c>
      <c r="F362" s="133">
        <f>F363</f>
        <v>60</v>
      </c>
      <c r="G362" s="133">
        <f t="shared" si="268"/>
        <v>0</v>
      </c>
      <c r="H362" s="133">
        <f t="shared" si="268"/>
        <v>60</v>
      </c>
      <c r="I362" s="133">
        <f t="shared" si="268"/>
        <v>0</v>
      </c>
      <c r="J362" s="133">
        <f t="shared" si="268"/>
        <v>60</v>
      </c>
      <c r="K362" s="133">
        <f t="shared" si="268"/>
        <v>0</v>
      </c>
      <c r="L362" s="291">
        <f t="shared" si="257"/>
        <v>60</v>
      </c>
    </row>
    <row r="363" spans="1:12" s="77" customFormat="1" ht="24.75" customHeight="1" x14ac:dyDescent="0.2">
      <c r="A363" s="98" t="s">
        <v>474</v>
      </c>
      <c r="B363" s="75" t="s">
        <v>243</v>
      </c>
      <c r="C363" s="75" t="s">
        <v>154</v>
      </c>
      <c r="D363" s="75" t="s">
        <v>367</v>
      </c>
      <c r="E363" s="72" t="s">
        <v>125</v>
      </c>
      <c r="F363" s="133">
        <f>'Пр 6 вед '!G728</f>
        <v>60</v>
      </c>
      <c r="G363" s="133">
        <f>'Пр 6 вед '!H728</f>
        <v>0</v>
      </c>
      <c r="H363" s="133">
        <f>'Пр 6 вед '!I728</f>
        <v>60</v>
      </c>
      <c r="I363" s="133">
        <f>'Пр 6 вед '!J728</f>
        <v>0</v>
      </c>
      <c r="J363" s="133">
        <f>'Пр 6 вед '!K728</f>
        <v>60</v>
      </c>
      <c r="K363" s="133">
        <f>'Пр 6 вед '!L728</f>
        <v>0</v>
      </c>
      <c r="L363" s="291">
        <f t="shared" si="257"/>
        <v>60</v>
      </c>
    </row>
    <row r="364" spans="1:12" s="77" customFormat="1" ht="17.25" customHeight="1" x14ac:dyDescent="0.2">
      <c r="A364" s="87" t="s">
        <v>368</v>
      </c>
      <c r="B364" s="91" t="s">
        <v>243</v>
      </c>
      <c r="C364" s="91" t="s">
        <v>154</v>
      </c>
      <c r="D364" s="91" t="s">
        <v>369</v>
      </c>
      <c r="E364" s="89"/>
      <c r="F364" s="132">
        <f>F365</f>
        <v>74</v>
      </c>
      <c r="G364" s="132">
        <f t="shared" ref="G364:K366" si="269">G365</f>
        <v>0</v>
      </c>
      <c r="H364" s="132">
        <f t="shared" si="269"/>
        <v>74</v>
      </c>
      <c r="I364" s="132">
        <f t="shared" si="269"/>
        <v>0</v>
      </c>
      <c r="J364" s="132">
        <f t="shared" si="269"/>
        <v>74</v>
      </c>
      <c r="K364" s="132">
        <f t="shared" si="269"/>
        <v>0</v>
      </c>
      <c r="L364" s="291">
        <f t="shared" si="257"/>
        <v>74</v>
      </c>
    </row>
    <row r="365" spans="1:12" s="77" customFormat="1" ht="15" customHeight="1" x14ac:dyDescent="0.2">
      <c r="A365" s="71" t="s">
        <v>451</v>
      </c>
      <c r="B365" s="75" t="s">
        <v>243</v>
      </c>
      <c r="C365" s="75" t="s">
        <v>154</v>
      </c>
      <c r="D365" s="75" t="s">
        <v>369</v>
      </c>
      <c r="E365" s="72" t="s">
        <v>121</v>
      </c>
      <c r="F365" s="133">
        <f>F366</f>
        <v>74</v>
      </c>
      <c r="G365" s="133">
        <f t="shared" si="269"/>
        <v>0</v>
      </c>
      <c r="H365" s="133">
        <f t="shared" si="269"/>
        <v>74</v>
      </c>
      <c r="I365" s="133">
        <f t="shared" si="269"/>
        <v>0</v>
      </c>
      <c r="J365" s="133">
        <f t="shared" si="269"/>
        <v>74</v>
      </c>
      <c r="K365" s="133">
        <f t="shared" si="269"/>
        <v>0</v>
      </c>
      <c r="L365" s="291">
        <f t="shared" si="257"/>
        <v>74</v>
      </c>
    </row>
    <row r="366" spans="1:12" s="77" customFormat="1" ht="21.75" customHeight="1" x14ac:dyDescent="0.2">
      <c r="A366" s="71" t="s">
        <v>122</v>
      </c>
      <c r="B366" s="75" t="s">
        <v>243</v>
      </c>
      <c r="C366" s="75" t="s">
        <v>154</v>
      </c>
      <c r="D366" s="75" t="s">
        <v>369</v>
      </c>
      <c r="E366" s="72" t="s">
        <v>123</v>
      </c>
      <c r="F366" s="133">
        <f>F367</f>
        <v>74</v>
      </c>
      <c r="G366" s="133">
        <f t="shared" si="269"/>
        <v>0</v>
      </c>
      <c r="H366" s="133">
        <f t="shared" si="269"/>
        <v>74</v>
      </c>
      <c r="I366" s="133">
        <f t="shared" si="269"/>
        <v>0</v>
      </c>
      <c r="J366" s="133">
        <f t="shared" si="269"/>
        <v>74</v>
      </c>
      <c r="K366" s="133">
        <f t="shared" si="269"/>
        <v>0</v>
      </c>
      <c r="L366" s="291">
        <f t="shared" si="257"/>
        <v>74</v>
      </c>
    </row>
    <row r="367" spans="1:12" ht="20.25" customHeight="1" x14ac:dyDescent="0.2">
      <c r="A367" s="98" t="s">
        <v>474</v>
      </c>
      <c r="B367" s="75" t="s">
        <v>243</v>
      </c>
      <c r="C367" s="75" t="s">
        <v>154</v>
      </c>
      <c r="D367" s="75" t="s">
        <v>369</v>
      </c>
      <c r="E367" s="72" t="s">
        <v>125</v>
      </c>
      <c r="F367" s="133">
        <f>'Пр 6 вед '!G732</f>
        <v>74</v>
      </c>
      <c r="G367" s="133">
        <f>'Пр 6 вед '!H732</f>
        <v>0</v>
      </c>
      <c r="H367" s="133">
        <f>'Пр 6 вед '!I732</f>
        <v>74</v>
      </c>
      <c r="I367" s="133">
        <f>'Пр 6 вед '!J732</f>
        <v>0</v>
      </c>
      <c r="J367" s="133">
        <f>'Пр 6 вед '!K732</f>
        <v>74</v>
      </c>
      <c r="K367" s="133">
        <f>'Пр 6 вед '!L732</f>
        <v>0</v>
      </c>
      <c r="L367" s="291">
        <f t="shared" si="257"/>
        <v>74</v>
      </c>
    </row>
    <row r="368" spans="1:12" s="77" customFormat="1" x14ac:dyDescent="0.2">
      <c r="A368" s="229" t="s">
        <v>715</v>
      </c>
      <c r="B368" s="91" t="s">
        <v>243</v>
      </c>
      <c r="C368" s="91" t="s">
        <v>154</v>
      </c>
      <c r="D368" s="91" t="s">
        <v>718</v>
      </c>
      <c r="E368" s="89"/>
      <c r="F368" s="132">
        <f t="shared" ref="F368:K370" si="270">F369</f>
        <v>0</v>
      </c>
      <c r="G368" s="132">
        <f t="shared" si="270"/>
        <v>6000</v>
      </c>
      <c r="H368" s="132">
        <f t="shared" si="270"/>
        <v>6000</v>
      </c>
      <c r="I368" s="132">
        <f t="shared" si="270"/>
        <v>2571.42857</v>
      </c>
      <c r="J368" s="132">
        <f t="shared" si="270"/>
        <v>8571.42857</v>
      </c>
      <c r="K368" s="132">
        <f t="shared" si="270"/>
        <v>0</v>
      </c>
      <c r="L368" s="291">
        <f t="shared" si="257"/>
        <v>8571.42857</v>
      </c>
    </row>
    <row r="369" spans="1:14" s="77" customFormat="1" x14ac:dyDescent="0.2">
      <c r="A369" s="71" t="s">
        <v>451</v>
      </c>
      <c r="B369" s="75" t="s">
        <v>243</v>
      </c>
      <c r="C369" s="75" t="s">
        <v>154</v>
      </c>
      <c r="D369" s="91" t="s">
        <v>718</v>
      </c>
      <c r="E369" s="205" t="s">
        <v>121</v>
      </c>
      <c r="F369" s="133">
        <f t="shared" si="270"/>
        <v>0</v>
      </c>
      <c r="G369" s="133">
        <f t="shared" si="270"/>
        <v>6000</v>
      </c>
      <c r="H369" s="133">
        <f t="shared" si="270"/>
        <v>6000</v>
      </c>
      <c r="I369" s="133">
        <f t="shared" si="270"/>
        <v>2571.42857</v>
      </c>
      <c r="J369" s="133">
        <f t="shared" si="270"/>
        <v>8571.42857</v>
      </c>
      <c r="K369" s="133">
        <f t="shared" si="270"/>
        <v>0</v>
      </c>
      <c r="L369" s="291">
        <f t="shared" si="257"/>
        <v>8571.42857</v>
      </c>
    </row>
    <row r="370" spans="1:14" s="77" customFormat="1" ht="22.5" x14ac:dyDescent="0.2">
      <c r="A370" s="71" t="s">
        <v>122</v>
      </c>
      <c r="B370" s="75" t="s">
        <v>243</v>
      </c>
      <c r="C370" s="75" t="s">
        <v>154</v>
      </c>
      <c r="D370" s="91" t="s">
        <v>718</v>
      </c>
      <c r="E370" s="205" t="s">
        <v>123</v>
      </c>
      <c r="F370" s="133">
        <f t="shared" si="270"/>
        <v>0</v>
      </c>
      <c r="G370" s="133">
        <f t="shared" si="270"/>
        <v>6000</v>
      </c>
      <c r="H370" s="133">
        <f t="shared" si="270"/>
        <v>6000</v>
      </c>
      <c r="I370" s="133">
        <f t="shared" si="270"/>
        <v>2571.42857</v>
      </c>
      <c r="J370" s="133">
        <f t="shared" si="270"/>
        <v>8571.42857</v>
      </c>
      <c r="K370" s="133">
        <f t="shared" si="270"/>
        <v>0</v>
      </c>
      <c r="L370" s="291">
        <f t="shared" si="257"/>
        <v>8571.42857</v>
      </c>
    </row>
    <row r="371" spans="1:14" ht="15" customHeight="1" x14ac:dyDescent="0.2">
      <c r="A371" s="98" t="s">
        <v>474</v>
      </c>
      <c r="B371" s="75" t="s">
        <v>243</v>
      </c>
      <c r="C371" s="75" t="s">
        <v>154</v>
      </c>
      <c r="D371" s="91" t="s">
        <v>718</v>
      </c>
      <c r="E371" s="205" t="s">
        <v>125</v>
      </c>
      <c r="F371" s="133">
        <f>'Пр 6 вед '!G736</f>
        <v>0</v>
      </c>
      <c r="G371" s="133">
        <f>'Пр 6 вед '!H736</f>
        <v>6000</v>
      </c>
      <c r="H371" s="133">
        <f>'Пр 6 вед '!I736</f>
        <v>6000</v>
      </c>
      <c r="I371" s="133">
        <f>'Пр 6 вед '!J736</f>
        <v>2571.42857</v>
      </c>
      <c r="J371" s="133">
        <f>'Пр 6 вед '!K736</f>
        <v>8571.42857</v>
      </c>
      <c r="K371" s="133">
        <f>'Пр 6 вед '!L736</f>
        <v>0</v>
      </c>
      <c r="L371" s="291">
        <f t="shared" si="257"/>
        <v>8571.42857</v>
      </c>
    </row>
    <row r="372" spans="1:14" s="77" customFormat="1" ht="22.5" x14ac:dyDescent="0.2">
      <c r="A372" s="71" t="s">
        <v>719</v>
      </c>
      <c r="B372" s="75" t="s">
        <v>243</v>
      </c>
      <c r="C372" s="75" t="s">
        <v>154</v>
      </c>
      <c r="D372" s="75" t="s">
        <v>717</v>
      </c>
      <c r="E372" s="205"/>
      <c r="F372" s="133">
        <f>F373</f>
        <v>0</v>
      </c>
      <c r="G372" s="133">
        <f t="shared" ref="G372:K374" si="271">G373</f>
        <v>0</v>
      </c>
      <c r="H372" s="133">
        <f t="shared" si="271"/>
        <v>0</v>
      </c>
      <c r="I372" s="133">
        <f t="shared" si="271"/>
        <v>3690.75</v>
      </c>
      <c r="J372" s="133">
        <f t="shared" si="271"/>
        <v>3690.75</v>
      </c>
      <c r="K372" s="133">
        <f t="shared" si="271"/>
        <v>0</v>
      </c>
      <c r="L372" s="291">
        <f t="shared" si="257"/>
        <v>3690.75</v>
      </c>
    </row>
    <row r="373" spans="1:14" s="77" customFormat="1" x14ac:dyDescent="0.2">
      <c r="A373" s="71" t="s">
        <v>451</v>
      </c>
      <c r="B373" s="75" t="s">
        <v>243</v>
      </c>
      <c r="C373" s="75" t="s">
        <v>154</v>
      </c>
      <c r="D373" s="75" t="s">
        <v>717</v>
      </c>
      <c r="E373" s="205" t="s">
        <v>121</v>
      </c>
      <c r="F373" s="133">
        <f>F374</f>
        <v>0</v>
      </c>
      <c r="G373" s="133">
        <f t="shared" si="271"/>
        <v>0</v>
      </c>
      <c r="H373" s="133">
        <f t="shared" si="271"/>
        <v>0</v>
      </c>
      <c r="I373" s="133">
        <f t="shared" si="271"/>
        <v>3690.75</v>
      </c>
      <c r="J373" s="133">
        <f t="shared" si="271"/>
        <v>3690.75</v>
      </c>
      <c r="K373" s="133">
        <f t="shared" si="271"/>
        <v>0</v>
      </c>
      <c r="L373" s="291">
        <f t="shared" si="257"/>
        <v>3690.75</v>
      </c>
    </row>
    <row r="374" spans="1:14" s="77" customFormat="1" ht="22.5" x14ac:dyDescent="0.2">
      <c r="A374" s="71" t="s">
        <v>122</v>
      </c>
      <c r="B374" s="75" t="s">
        <v>243</v>
      </c>
      <c r="C374" s="75" t="s">
        <v>154</v>
      </c>
      <c r="D374" s="75" t="s">
        <v>717</v>
      </c>
      <c r="E374" s="205" t="s">
        <v>123</v>
      </c>
      <c r="F374" s="133">
        <f>F375</f>
        <v>0</v>
      </c>
      <c r="G374" s="133">
        <f t="shared" si="271"/>
        <v>0</v>
      </c>
      <c r="H374" s="133">
        <f t="shared" si="271"/>
        <v>0</v>
      </c>
      <c r="I374" s="133">
        <f t="shared" si="271"/>
        <v>3690.75</v>
      </c>
      <c r="J374" s="133">
        <f t="shared" si="271"/>
        <v>3690.75</v>
      </c>
      <c r="K374" s="133">
        <f t="shared" si="271"/>
        <v>0</v>
      </c>
      <c r="L374" s="291">
        <f t="shared" si="257"/>
        <v>3690.75</v>
      </c>
    </row>
    <row r="375" spans="1:14" s="77" customFormat="1" x14ac:dyDescent="0.2">
      <c r="A375" s="98" t="s">
        <v>474</v>
      </c>
      <c r="B375" s="75" t="s">
        <v>243</v>
      </c>
      <c r="C375" s="75" t="s">
        <v>154</v>
      </c>
      <c r="D375" s="75" t="s">
        <v>717</v>
      </c>
      <c r="E375" s="205" t="s">
        <v>125</v>
      </c>
      <c r="F375" s="133">
        <f>'Пр 6 вед '!G740</f>
        <v>0</v>
      </c>
      <c r="G375" s="133">
        <f>'Пр 6 вед '!H740</f>
        <v>0</v>
      </c>
      <c r="H375" s="133">
        <f>'Пр 6 вед '!I740</f>
        <v>0</v>
      </c>
      <c r="I375" s="133">
        <f>'Пр 6 вед '!J740</f>
        <v>3690.75</v>
      </c>
      <c r="J375" s="133">
        <f>'Пр 6 вед '!K740</f>
        <v>3690.75</v>
      </c>
      <c r="K375" s="133">
        <f>'Пр 6 вед '!L740</f>
        <v>0</v>
      </c>
      <c r="L375" s="291">
        <f t="shared" si="257"/>
        <v>3690.75</v>
      </c>
    </row>
    <row r="376" spans="1:14" s="77" customFormat="1" ht="24.75" customHeight="1" x14ac:dyDescent="0.2">
      <c r="A376" s="56" t="s">
        <v>206</v>
      </c>
      <c r="B376" s="83" t="s">
        <v>207</v>
      </c>
      <c r="C376" s="81" t="s">
        <v>148</v>
      </c>
      <c r="D376" s="81" t="s">
        <v>149</v>
      </c>
      <c r="E376" s="83" t="s">
        <v>150</v>
      </c>
      <c r="F376" s="130">
        <f>F377+F415+F473+F491+F508</f>
        <v>415979.5</v>
      </c>
      <c r="G376" s="130">
        <f t="shared" ref="G376:H376" si="272">G377+G415+G473+G491+G508</f>
        <v>460.35359</v>
      </c>
      <c r="H376" s="130">
        <f t="shared" si="272"/>
        <v>416439.85358999996</v>
      </c>
      <c r="I376" s="130">
        <f t="shared" ref="I376:J376" si="273">I377+I415+I473+I491+I508</f>
        <v>5666.8559999999998</v>
      </c>
      <c r="J376" s="130">
        <f t="shared" si="273"/>
        <v>422106.70959000004</v>
      </c>
      <c r="K376" s="130">
        <f t="shared" ref="K376" si="274">K377+K415+K473+K491+K508</f>
        <v>1688.2754300000006</v>
      </c>
      <c r="L376" s="291">
        <f t="shared" si="257"/>
        <v>423794.98502000002</v>
      </c>
      <c r="N376" s="287"/>
    </row>
    <row r="377" spans="1:14" s="77" customFormat="1" ht="25.5" customHeight="1" x14ac:dyDescent="0.2">
      <c r="A377" s="56" t="s">
        <v>208</v>
      </c>
      <c r="B377" s="83" t="s">
        <v>207</v>
      </c>
      <c r="C377" s="81" t="s">
        <v>99</v>
      </c>
      <c r="D377" s="81" t="s">
        <v>149</v>
      </c>
      <c r="E377" s="83" t="s">
        <v>150</v>
      </c>
      <c r="F377" s="130">
        <f>F378+F407</f>
        <v>111264.99999999999</v>
      </c>
      <c r="G377" s="130">
        <f t="shared" ref="G377:H377" si="275">G378+G407</f>
        <v>-28.71</v>
      </c>
      <c r="H377" s="130">
        <f t="shared" si="275"/>
        <v>111236.29</v>
      </c>
      <c r="I377" s="130">
        <f t="shared" ref="I377:J377" si="276">I378+I407</f>
        <v>-7.3484999999999996</v>
      </c>
      <c r="J377" s="130">
        <f t="shared" si="276"/>
        <v>111228.9415</v>
      </c>
      <c r="K377" s="130">
        <f t="shared" ref="K377" si="277">K378+K407</f>
        <v>-724.51149999999996</v>
      </c>
      <c r="L377" s="291">
        <f t="shared" si="257"/>
        <v>110504.43000000001</v>
      </c>
    </row>
    <row r="378" spans="1:14" s="77" customFormat="1" ht="26.25" customHeight="1" x14ac:dyDescent="0.2">
      <c r="A378" s="56" t="s">
        <v>483</v>
      </c>
      <c r="B378" s="83" t="s">
        <v>207</v>
      </c>
      <c r="C378" s="81" t="s">
        <v>99</v>
      </c>
      <c r="D378" s="81" t="s">
        <v>209</v>
      </c>
      <c r="E378" s="83"/>
      <c r="F378" s="130">
        <f>F379</f>
        <v>110954.19999999998</v>
      </c>
      <c r="G378" s="130">
        <f t="shared" ref="G378:K378" si="278">G379</f>
        <v>-28.71</v>
      </c>
      <c r="H378" s="130">
        <f t="shared" si="278"/>
        <v>110925.48999999999</v>
      </c>
      <c r="I378" s="130">
        <f t="shared" si="278"/>
        <v>-7.3484999999999996</v>
      </c>
      <c r="J378" s="130">
        <f t="shared" si="278"/>
        <v>110918.1415</v>
      </c>
      <c r="K378" s="130">
        <f t="shared" si="278"/>
        <v>-724.51149999999996</v>
      </c>
      <c r="L378" s="291">
        <f t="shared" si="257"/>
        <v>110193.63</v>
      </c>
    </row>
    <row r="379" spans="1:14" s="77" customFormat="1" ht="19.5" customHeight="1" x14ac:dyDescent="0.2">
      <c r="A379" s="71" t="s">
        <v>210</v>
      </c>
      <c r="B379" s="60" t="s">
        <v>207</v>
      </c>
      <c r="C379" s="59" t="s">
        <v>99</v>
      </c>
      <c r="D379" s="75" t="s">
        <v>211</v>
      </c>
      <c r="E379" s="72" t="s">
        <v>150</v>
      </c>
      <c r="F379" s="133">
        <f>F396+F380</f>
        <v>110954.19999999998</v>
      </c>
      <c r="G379" s="133">
        <f t="shared" ref="G379:H379" si="279">G396+G380</f>
        <v>-28.71</v>
      </c>
      <c r="H379" s="133">
        <f t="shared" si="279"/>
        <v>110925.48999999999</v>
      </c>
      <c r="I379" s="133">
        <f t="shared" ref="I379:J379" si="280">I396+I380</f>
        <v>-7.3484999999999996</v>
      </c>
      <c r="J379" s="133">
        <f t="shared" si="280"/>
        <v>110918.1415</v>
      </c>
      <c r="K379" s="133">
        <f t="shared" ref="K379" si="281">K396+K380</f>
        <v>-724.51149999999996</v>
      </c>
      <c r="L379" s="291">
        <f t="shared" si="257"/>
        <v>110193.63</v>
      </c>
    </row>
    <row r="380" spans="1:14" s="77" customFormat="1" ht="33.75" x14ac:dyDescent="0.2">
      <c r="A380" s="189" t="s">
        <v>495</v>
      </c>
      <c r="B380" s="60" t="s">
        <v>207</v>
      </c>
      <c r="C380" s="59" t="s">
        <v>99</v>
      </c>
      <c r="D380" s="59" t="s">
        <v>212</v>
      </c>
      <c r="E380" s="60"/>
      <c r="F380" s="135">
        <f>F381+F385+F389+F392</f>
        <v>52494.299999999996</v>
      </c>
      <c r="G380" s="135">
        <f t="shared" ref="G380:H380" si="282">G381+G385+G389+G392</f>
        <v>-28.71</v>
      </c>
      <c r="H380" s="135">
        <f t="shared" si="282"/>
        <v>52465.59</v>
      </c>
      <c r="I380" s="135">
        <f t="shared" ref="I380:J380" si="283">I381+I385+I389+I392</f>
        <v>-7.3484999999999996</v>
      </c>
      <c r="J380" s="135">
        <f t="shared" si="283"/>
        <v>52458.241499999996</v>
      </c>
      <c r="K380" s="135">
        <f t="shared" ref="K380" si="284">K381+K385+K389+K392</f>
        <v>-724.51149999999996</v>
      </c>
      <c r="L380" s="291">
        <f t="shared" si="257"/>
        <v>51733.729999999996</v>
      </c>
    </row>
    <row r="381" spans="1:14" s="77" customFormat="1" ht="33.75" x14ac:dyDescent="0.2">
      <c r="A381" s="71" t="s">
        <v>112</v>
      </c>
      <c r="B381" s="60" t="s">
        <v>207</v>
      </c>
      <c r="C381" s="59" t="s">
        <v>99</v>
      </c>
      <c r="D381" s="59" t="s">
        <v>212</v>
      </c>
      <c r="E381" s="60" t="s">
        <v>113</v>
      </c>
      <c r="F381" s="135">
        <f>F382</f>
        <v>5959</v>
      </c>
      <c r="G381" s="135">
        <f t="shared" ref="G381:K381" si="285">G382</f>
        <v>0</v>
      </c>
      <c r="H381" s="135">
        <f t="shared" si="285"/>
        <v>5959</v>
      </c>
      <c r="I381" s="135">
        <f t="shared" si="285"/>
        <v>0</v>
      </c>
      <c r="J381" s="135">
        <f t="shared" si="285"/>
        <v>5959</v>
      </c>
      <c r="K381" s="135">
        <f t="shared" si="285"/>
        <v>0</v>
      </c>
      <c r="L381" s="291">
        <f t="shared" si="257"/>
        <v>5959</v>
      </c>
    </row>
    <row r="382" spans="1:14" s="77" customFormat="1" x14ac:dyDescent="0.2">
      <c r="A382" s="71" t="s">
        <v>114</v>
      </c>
      <c r="B382" s="60" t="s">
        <v>207</v>
      </c>
      <c r="C382" s="59" t="s">
        <v>99</v>
      </c>
      <c r="D382" s="59" t="s">
        <v>212</v>
      </c>
      <c r="E382" s="60">
        <v>110</v>
      </c>
      <c r="F382" s="135">
        <f>F383+F384</f>
        <v>5959</v>
      </c>
      <c r="G382" s="135">
        <f t="shared" ref="G382:H382" si="286">G383+G384</f>
        <v>0</v>
      </c>
      <c r="H382" s="135">
        <f t="shared" si="286"/>
        <v>5959</v>
      </c>
      <c r="I382" s="135">
        <f t="shared" ref="I382:J382" si="287">I383+I384</f>
        <v>0</v>
      </c>
      <c r="J382" s="135">
        <f t="shared" si="287"/>
        <v>5959</v>
      </c>
      <c r="K382" s="135">
        <f t="shared" ref="K382" si="288">K383+K384</f>
        <v>0</v>
      </c>
      <c r="L382" s="291">
        <f t="shared" si="257"/>
        <v>5959</v>
      </c>
    </row>
    <row r="383" spans="1:14" s="77" customFormat="1" x14ac:dyDescent="0.2">
      <c r="A383" s="71" t="s">
        <v>115</v>
      </c>
      <c r="B383" s="60" t="s">
        <v>207</v>
      </c>
      <c r="C383" s="59" t="s">
        <v>99</v>
      </c>
      <c r="D383" s="59" t="s">
        <v>212</v>
      </c>
      <c r="E383" s="60">
        <v>111</v>
      </c>
      <c r="F383" s="135">
        <f>'Пр 6 вед '!G229</f>
        <v>4577</v>
      </c>
      <c r="G383" s="135">
        <f>'Пр 6 вед '!H229</f>
        <v>0</v>
      </c>
      <c r="H383" s="135">
        <f>'Пр 6 вед '!I229</f>
        <v>4577</v>
      </c>
      <c r="I383" s="135">
        <f>'Пр 6 вед '!J229</f>
        <v>0</v>
      </c>
      <c r="J383" s="135">
        <f>'Пр 6 вед '!K229</f>
        <v>4577</v>
      </c>
      <c r="K383" s="135">
        <f>'Пр 6 вед '!L229</f>
        <v>0</v>
      </c>
      <c r="L383" s="291">
        <f t="shared" si="257"/>
        <v>4577</v>
      </c>
    </row>
    <row r="384" spans="1:14" s="77" customFormat="1" ht="22.5" x14ac:dyDescent="0.2">
      <c r="A384" s="97" t="s">
        <v>116</v>
      </c>
      <c r="B384" s="60" t="s">
        <v>207</v>
      </c>
      <c r="C384" s="59" t="s">
        <v>99</v>
      </c>
      <c r="D384" s="59" t="s">
        <v>212</v>
      </c>
      <c r="E384" s="60">
        <v>119</v>
      </c>
      <c r="F384" s="135">
        <f>'Пр 6 вед '!G230</f>
        <v>1382</v>
      </c>
      <c r="G384" s="135">
        <f>'Пр 6 вед '!H230</f>
        <v>0</v>
      </c>
      <c r="H384" s="135">
        <f>'Пр 6 вед '!I230</f>
        <v>1382</v>
      </c>
      <c r="I384" s="135">
        <f>'Пр 6 вед '!J230</f>
        <v>0</v>
      </c>
      <c r="J384" s="135">
        <f>'Пр 6 вед '!K230</f>
        <v>1382</v>
      </c>
      <c r="K384" s="135">
        <f>'Пр 6 вед '!L230</f>
        <v>0</v>
      </c>
      <c r="L384" s="291">
        <f t="shared" si="257"/>
        <v>1382</v>
      </c>
    </row>
    <row r="385" spans="1:12" s="77" customFormat="1" x14ac:dyDescent="0.2">
      <c r="A385" s="71" t="s">
        <v>451</v>
      </c>
      <c r="B385" s="60" t="s">
        <v>207</v>
      </c>
      <c r="C385" s="59" t="s">
        <v>99</v>
      </c>
      <c r="D385" s="59" t="s">
        <v>212</v>
      </c>
      <c r="E385" s="60" t="s">
        <v>121</v>
      </c>
      <c r="F385" s="135">
        <f>F386</f>
        <v>1250.5</v>
      </c>
      <c r="G385" s="135">
        <f t="shared" ref="G385:K385" si="289">G386</f>
        <v>0</v>
      </c>
      <c r="H385" s="135">
        <f t="shared" si="289"/>
        <v>1250.5</v>
      </c>
      <c r="I385" s="135">
        <f t="shared" si="289"/>
        <v>0</v>
      </c>
      <c r="J385" s="135">
        <f t="shared" si="289"/>
        <v>1250.5</v>
      </c>
      <c r="K385" s="135">
        <f t="shared" si="289"/>
        <v>46</v>
      </c>
      <c r="L385" s="291">
        <f t="shared" si="257"/>
        <v>1296.5</v>
      </c>
    </row>
    <row r="386" spans="1:12" s="77" customFormat="1" ht="22.5" x14ac:dyDescent="0.2">
      <c r="A386" s="71" t="s">
        <v>122</v>
      </c>
      <c r="B386" s="60" t="s">
        <v>207</v>
      </c>
      <c r="C386" s="59" t="s">
        <v>99</v>
      </c>
      <c r="D386" s="59" t="s">
        <v>212</v>
      </c>
      <c r="E386" s="60" t="s">
        <v>123</v>
      </c>
      <c r="F386" s="135">
        <f>F387+F388</f>
        <v>1250.5</v>
      </c>
      <c r="G386" s="135">
        <f t="shared" ref="G386:H386" si="290">G387+G388</f>
        <v>0</v>
      </c>
      <c r="H386" s="135">
        <f t="shared" si="290"/>
        <v>1250.5</v>
      </c>
      <c r="I386" s="135">
        <f t="shared" ref="I386:J386" si="291">I387+I388</f>
        <v>0</v>
      </c>
      <c r="J386" s="135">
        <f t="shared" si="291"/>
        <v>1250.5</v>
      </c>
      <c r="K386" s="135">
        <f t="shared" ref="K386" si="292">K387+K388</f>
        <v>46</v>
      </c>
      <c r="L386" s="291">
        <f t="shared" si="257"/>
        <v>1296.5</v>
      </c>
    </row>
    <row r="387" spans="1:12" s="77" customFormat="1" ht="22.5" x14ac:dyDescent="0.2">
      <c r="A387" s="98" t="s">
        <v>137</v>
      </c>
      <c r="B387" s="60" t="s">
        <v>207</v>
      </c>
      <c r="C387" s="59" t="s">
        <v>99</v>
      </c>
      <c r="D387" s="59" t="s">
        <v>212</v>
      </c>
      <c r="E387" s="60">
        <v>242</v>
      </c>
      <c r="F387" s="135">
        <f>'Пр 6 вед '!G233</f>
        <v>5</v>
      </c>
      <c r="G387" s="135">
        <f>'Пр 6 вед '!H233</f>
        <v>0</v>
      </c>
      <c r="H387" s="135">
        <f>'Пр 6 вед '!I233</f>
        <v>5</v>
      </c>
      <c r="I387" s="135">
        <f>'Пр 6 вед '!J233</f>
        <v>0</v>
      </c>
      <c r="J387" s="135">
        <f>'Пр 6 вед '!K233</f>
        <v>5</v>
      </c>
      <c r="K387" s="135">
        <f>'Пр 6 вед '!L233</f>
        <v>0</v>
      </c>
      <c r="L387" s="291">
        <f t="shared" si="257"/>
        <v>5</v>
      </c>
    </row>
    <row r="388" spans="1:12" s="77" customFormat="1" x14ac:dyDescent="0.2">
      <c r="A388" s="98" t="s">
        <v>474</v>
      </c>
      <c r="B388" s="60" t="s">
        <v>207</v>
      </c>
      <c r="C388" s="59" t="s">
        <v>99</v>
      </c>
      <c r="D388" s="59" t="s">
        <v>212</v>
      </c>
      <c r="E388" s="60" t="s">
        <v>125</v>
      </c>
      <c r="F388" s="135">
        <f>'Пр 6 вед '!G234</f>
        <v>1245.5</v>
      </c>
      <c r="G388" s="135">
        <f>'Пр 6 вед '!H234</f>
        <v>0</v>
      </c>
      <c r="H388" s="135">
        <f>'Пр 6 вед '!I234</f>
        <v>1245.5</v>
      </c>
      <c r="I388" s="135">
        <f>'Пр 6 вед '!J234</f>
        <v>0</v>
      </c>
      <c r="J388" s="135">
        <f>'Пр 6 вед '!K234</f>
        <v>1245.5</v>
      </c>
      <c r="K388" s="135">
        <f>'Пр 6 вед '!L234</f>
        <v>46</v>
      </c>
      <c r="L388" s="291">
        <f t="shared" si="257"/>
        <v>1291.5</v>
      </c>
    </row>
    <row r="389" spans="1:12" s="77" customFormat="1" ht="22.5" x14ac:dyDescent="0.2">
      <c r="A389" s="71" t="s">
        <v>103</v>
      </c>
      <c r="B389" s="60" t="s">
        <v>207</v>
      </c>
      <c r="C389" s="59" t="s">
        <v>99</v>
      </c>
      <c r="D389" s="59" t="s">
        <v>212</v>
      </c>
      <c r="E389" s="60" t="s">
        <v>104</v>
      </c>
      <c r="F389" s="135">
        <f>F390</f>
        <v>45240.2</v>
      </c>
      <c r="G389" s="135">
        <f t="shared" ref="G389:K390" si="293">G390</f>
        <v>-28.71</v>
      </c>
      <c r="H389" s="135">
        <f t="shared" si="293"/>
        <v>45211.49</v>
      </c>
      <c r="I389" s="135">
        <f t="shared" si="293"/>
        <v>-7.3484999999999996</v>
      </c>
      <c r="J389" s="135">
        <f t="shared" si="293"/>
        <v>45204.141499999998</v>
      </c>
      <c r="K389" s="135">
        <f t="shared" si="293"/>
        <v>-770.51149999999996</v>
      </c>
      <c r="L389" s="291">
        <f t="shared" si="257"/>
        <v>44433.63</v>
      </c>
    </row>
    <row r="390" spans="1:12" s="77" customFormat="1" x14ac:dyDescent="0.2">
      <c r="A390" s="71" t="s">
        <v>105</v>
      </c>
      <c r="B390" s="60" t="s">
        <v>207</v>
      </c>
      <c r="C390" s="59" t="s">
        <v>99</v>
      </c>
      <c r="D390" s="59" t="s">
        <v>212</v>
      </c>
      <c r="E390" s="60" t="s">
        <v>106</v>
      </c>
      <c r="F390" s="135">
        <f>F391</f>
        <v>45240.2</v>
      </c>
      <c r="G390" s="135">
        <f t="shared" si="293"/>
        <v>-28.71</v>
      </c>
      <c r="H390" s="135">
        <f t="shared" si="293"/>
        <v>45211.49</v>
      </c>
      <c r="I390" s="135">
        <f t="shared" si="293"/>
        <v>-7.3484999999999996</v>
      </c>
      <c r="J390" s="135">
        <f t="shared" si="293"/>
        <v>45204.141499999998</v>
      </c>
      <c r="K390" s="135">
        <f t="shared" si="293"/>
        <v>-770.51149999999996</v>
      </c>
      <c r="L390" s="291">
        <f t="shared" si="257"/>
        <v>44433.63</v>
      </c>
    </row>
    <row r="391" spans="1:12" s="77" customFormat="1" ht="33.75" x14ac:dyDescent="0.2">
      <c r="A391" s="71" t="s">
        <v>107</v>
      </c>
      <c r="B391" s="60" t="s">
        <v>207</v>
      </c>
      <c r="C391" s="59" t="s">
        <v>99</v>
      </c>
      <c r="D391" s="59" t="s">
        <v>212</v>
      </c>
      <c r="E391" s="60" t="s">
        <v>108</v>
      </c>
      <c r="F391" s="135">
        <f>'Пр 6 вед '!G237</f>
        <v>45240.2</v>
      </c>
      <c r="G391" s="135">
        <f>'Пр 6 вед '!H237</f>
        <v>-28.71</v>
      </c>
      <c r="H391" s="135">
        <f>'Пр 6 вед '!I237</f>
        <v>45211.49</v>
      </c>
      <c r="I391" s="135">
        <f>'Пр 6 вед '!J237</f>
        <v>-7.3484999999999996</v>
      </c>
      <c r="J391" s="135">
        <f>'Пр 6 вед '!K237</f>
        <v>45204.141499999998</v>
      </c>
      <c r="K391" s="135">
        <f>'Пр 6 вед '!L237</f>
        <v>-770.51149999999996</v>
      </c>
      <c r="L391" s="291">
        <f t="shared" si="257"/>
        <v>44433.63</v>
      </c>
    </row>
    <row r="392" spans="1:12" s="77" customFormat="1" x14ac:dyDescent="0.2">
      <c r="A392" s="62" t="s">
        <v>138</v>
      </c>
      <c r="B392" s="60" t="s">
        <v>207</v>
      </c>
      <c r="C392" s="59" t="s">
        <v>99</v>
      </c>
      <c r="D392" s="59" t="s">
        <v>212</v>
      </c>
      <c r="E392" s="60" t="s">
        <v>200</v>
      </c>
      <c r="F392" s="135">
        <f>F393</f>
        <v>44.6</v>
      </c>
      <c r="G392" s="135">
        <f t="shared" ref="G392:K392" si="294">G393</f>
        <v>0</v>
      </c>
      <c r="H392" s="135">
        <f t="shared" si="294"/>
        <v>44.6</v>
      </c>
      <c r="I392" s="135">
        <f t="shared" si="294"/>
        <v>0</v>
      </c>
      <c r="J392" s="135">
        <f t="shared" si="294"/>
        <v>44.6</v>
      </c>
      <c r="K392" s="135">
        <f t="shared" si="294"/>
        <v>0</v>
      </c>
      <c r="L392" s="291">
        <f t="shared" si="257"/>
        <v>44.6</v>
      </c>
    </row>
    <row r="393" spans="1:12" s="77" customFormat="1" x14ac:dyDescent="0.2">
      <c r="A393" s="62" t="s">
        <v>139</v>
      </c>
      <c r="B393" s="60" t="s">
        <v>207</v>
      </c>
      <c r="C393" s="59" t="s">
        <v>99</v>
      </c>
      <c r="D393" s="59" t="s">
        <v>212</v>
      </c>
      <c r="E393" s="60" t="s">
        <v>140</v>
      </c>
      <c r="F393" s="135">
        <f>F394+F395</f>
        <v>44.6</v>
      </c>
      <c r="G393" s="135">
        <f t="shared" ref="G393:H393" si="295">G394+G395</f>
        <v>0</v>
      </c>
      <c r="H393" s="135">
        <f t="shared" si="295"/>
        <v>44.6</v>
      </c>
      <c r="I393" s="135">
        <f t="shared" ref="I393:J393" si="296">I394+I395</f>
        <v>0</v>
      </c>
      <c r="J393" s="135">
        <f t="shared" si="296"/>
        <v>44.6</v>
      </c>
      <c r="K393" s="135">
        <f t="shared" ref="K393" si="297">K394+K395</f>
        <v>0</v>
      </c>
      <c r="L393" s="291">
        <f t="shared" si="257"/>
        <v>44.6</v>
      </c>
    </row>
    <row r="394" spans="1:12" s="77" customFormat="1" x14ac:dyDescent="0.2">
      <c r="A394" s="66" t="s">
        <v>141</v>
      </c>
      <c r="B394" s="60" t="s">
        <v>207</v>
      </c>
      <c r="C394" s="59" t="s">
        <v>99</v>
      </c>
      <c r="D394" s="59" t="s">
        <v>212</v>
      </c>
      <c r="E394" s="60" t="s">
        <v>142</v>
      </c>
      <c r="F394" s="135">
        <f>'Пр 6 вед '!G240</f>
        <v>9.6</v>
      </c>
      <c r="G394" s="135">
        <f>'Пр 6 вед '!H240</f>
        <v>0</v>
      </c>
      <c r="H394" s="135">
        <f>'Пр 6 вед '!I240</f>
        <v>9.6</v>
      </c>
      <c r="I394" s="135">
        <f>'Пр 6 вед '!J240</f>
        <v>0</v>
      </c>
      <c r="J394" s="135">
        <f>'Пр 6 вед '!K240</f>
        <v>9.6</v>
      </c>
      <c r="K394" s="135">
        <f>'Пр 6 вед '!L240</f>
        <v>0</v>
      </c>
      <c r="L394" s="291">
        <f t="shared" si="257"/>
        <v>9.6</v>
      </c>
    </row>
    <row r="395" spans="1:12" s="77" customFormat="1" x14ac:dyDescent="0.2">
      <c r="A395" s="62" t="s">
        <v>443</v>
      </c>
      <c r="B395" s="60" t="s">
        <v>207</v>
      </c>
      <c r="C395" s="59" t="s">
        <v>99</v>
      </c>
      <c r="D395" s="59" t="s">
        <v>212</v>
      </c>
      <c r="E395" s="60">
        <v>853</v>
      </c>
      <c r="F395" s="135">
        <f>'Пр 6 вед '!G241</f>
        <v>35</v>
      </c>
      <c r="G395" s="135">
        <f>'Пр 6 вед '!H241</f>
        <v>0</v>
      </c>
      <c r="H395" s="135">
        <f>'Пр 6 вед '!I241</f>
        <v>35</v>
      </c>
      <c r="I395" s="135">
        <f>'Пр 6 вед '!J241</f>
        <v>0</v>
      </c>
      <c r="J395" s="135">
        <f>'Пр 6 вед '!K241</f>
        <v>35</v>
      </c>
      <c r="K395" s="135">
        <f>'Пр 6 вед '!L241</f>
        <v>0</v>
      </c>
      <c r="L395" s="291">
        <f t="shared" si="257"/>
        <v>35</v>
      </c>
    </row>
    <row r="396" spans="1:12" s="77" customFormat="1" ht="38.25" customHeight="1" x14ac:dyDescent="0.2">
      <c r="A396" s="189" t="s">
        <v>495</v>
      </c>
      <c r="B396" s="60" t="s">
        <v>207</v>
      </c>
      <c r="C396" s="59" t="s">
        <v>99</v>
      </c>
      <c r="D396" s="59" t="s">
        <v>213</v>
      </c>
      <c r="E396" s="72" t="s">
        <v>150</v>
      </c>
      <c r="F396" s="133">
        <f>F397+F401+F404</f>
        <v>58459.899999999994</v>
      </c>
      <c r="G396" s="133">
        <f t="shared" ref="G396:H396" si="298">G397+G401+G404</f>
        <v>0</v>
      </c>
      <c r="H396" s="133">
        <f t="shared" si="298"/>
        <v>58459.899999999994</v>
      </c>
      <c r="I396" s="133">
        <f t="shared" ref="I396:J396" si="299">I397+I401+I404</f>
        <v>0</v>
      </c>
      <c r="J396" s="133">
        <f t="shared" si="299"/>
        <v>58459.899999999994</v>
      </c>
      <c r="K396" s="133">
        <f t="shared" ref="K396" si="300">K397+K401+K404</f>
        <v>0</v>
      </c>
      <c r="L396" s="291">
        <f t="shared" si="257"/>
        <v>58459.899999999994</v>
      </c>
    </row>
    <row r="397" spans="1:12" s="77" customFormat="1" ht="33.75" x14ac:dyDescent="0.2">
      <c r="A397" s="71" t="s">
        <v>112</v>
      </c>
      <c r="B397" s="60" t="s">
        <v>207</v>
      </c>
      <c r="C397" s="59" t="s">
        <v>99</v>
      </c>
      <c r="D397" s="59" t="s">
        <v>213</v>
      </c>
      <c r="E397" s="60" t="s">
        <v>113</v>
      </c>
      <c r="F397" s="135">
        <f>F398</f>
        <v>8332.7999999999993</v>
      </c>
      <c r="G397" s="135">
        <f t="shared" ref="G397:K397" si="301">G398</f>
        <v>0</v>
      </c>
      <c r="H397" s="135">
        <f t="shared" si="301"/>
        <v>8332.7999999999993</v>
      </c>
      <c r="I397" s="135">
        <f t="shared" si="301"/>
        <v>0</v>
      </c>
      <c r="J397" s="135">
        <f t="shared" si="301"/>
        <v>8332.7999999999993</v>
      </c>
      <c r="K397" s="135">
        <f t="shared" si="301"/>
        <v>0</v>
      </c>
      <c r="L397" s="291">
        <f t="shared" si="257"/>
        <v>8332.7999999999993</v>
      </c>
    </row>
    <row r="398" spans="1:12" s="77" customFormat="1" x14ac:dyDescent="0.2">
      <c r="A398" s="71" t="s">
        <v>114</v>
      </c>
      <c r="B398" s="60" t="s">
        <v>207</v>
      </c>
      <c r="C398" s="59" t="s">
        <v>99</v>
      </c>
      <c r="D398" s="59" t="s">
        <v>213</v>
      </c>
      <c r="E398" s="60">
        <v>110</v>
      </c>
      <c r="F398" s="135">
        <f>F399+F400</f>
        <v>8332.7999999999993</v>
      </c>
      <c r="G398" s="135">
        <f t="shared" ref="G398:H398" si="302">G399+G400</f>
        <v>0</v>
      </c>
      <c r="H398" s="135">
        <f t="shared" si="302"/>
        <v>8332.7999999999993</v>
      </c>
      <c r="I398" s="135">
        <f t="shared" ref="I398:J398" si="303">I399+I400</f>
        <v>0</v>
      </c>
      <c r="J398" s="135">
        <f t="shared" si="303"/>
        <v>8332.7999999999993</v>
      </c>
      <c r="K398" s="135">
        <f t="shared" ref="K398" si="304">K399+K400</f>
        <v>0</v>
      </c>
      <c r="L398" s="291">
        <f t="shared" si="257"/>
        <v>8332.7999999999993</v>
      </c>
    </row>
    <row r="399" spans="1:12" s="77" customFormat="1" x14ac:dyDescent="0.2">
      <c r="A399" s="71" t="s">
        <v>115</v>
      </c>
      <c r="B399" s="60" t="s">
        <v>207</v>
      </c>
      <c r="C399" s="59" t="s">
        <v>99</v>
      </c>
      <c r="D399" s="59" t="s">
        <v>213</v>
      </c>
      <c r="E399" s="60">
        <v>111</v>
      </c>
      <c r="F399" s="135">
        <f>'Пр 6 вед '!G245</f>
        <v>6400</v>
      </c>
      <c r="G399" s="135">
        <f>'Пр 6 вед '!H245</f>
        <v>0</v>
      </c>
      <c r="H399" s="135">
        <f>'Пр 6 вед '!I245</f>
        <v>6400</v>
      </c>
      <c r="I399" s="135">
        <f>'Пр 6 вед '!J245</f>
        <v>0</v>
      </c>
      <c r="J399" s="135">
        <f>'Пр 6 вед '!K245</f>
        <v>6400</v>
      </c>
      <c r="K399" s="135">
        <f>'Пр 6 вед '!L245</f>
        <v>0</v>
      </c>
      <c r="L399" s="291">
        <f t="shared" si="257"/>
        <v>6400</v>
      </c>
    </row>
    <row r="400" spans="1:12" s="77" customFormat="1" ht="22.5" x14ac:dyDescent="0.2">
      <c r="A400" s="97" t="s">
        <v>116</v>
      </c>
      <c r="B400" s="60" t="s">
        <v>207</v>
      </c>
      <c r="C400" s="59" t="s">
        <v>99</v>
      </c>
      <c r="D400" s="59" t="s">
        <v>213</v>
      </c>
      <c r="E400" s="60">
        <v>119</v>
      </c>
      <c r="F400" s="135">
        <f>'Пр 6 вед '!G246</f>
        <v>1932.8</v>
      </c>
      <c r="G400" s="135">
        <f>'Пр 6 вед '!H246</f>
        <v>0</v>
      </c>
      <c r="H400" s="135">
        <f>'Пр 6 вед '!I246</f>
        <v>1932.8</v>
      </c>
      <c r="I400" s="135">
        <f>'Пр 6 вед '!J246</f>
        <v>0</v>
      </c>
      <c r="J400" s="135">
        <f>'Пр 6 вед '!K246</f>
        <v>1932.8</v>
      </c>
      <c r="K400" s="135">
        <f>'Пр 6 вед '!L246</f>
        <v>0</v>
      </c>
      <c r="L400" s="291">
        <f t="shared" si="257"/>
        <v>1932.8</v>
      </c>
    </row>
    <row r="401" spans="1:12" s="77" customFormat="1" x14ac:dyDescent="0.2">
      <c r="A401" s="71" t="s">
        <v>451</v>
      </c>
      <c r="B401" s="60" t="s">
        <v>207</v>
      </c>
      <c r="C401" s="59" t="s">
        <v>99</v>
      </c>
      <c r="D401" s="59" t="s">
        <v>213</v>
      </c>
      <c r="E401" s="60" t="s">
        <v>121</v>
      </c>
      <c r="F401" s="135">
        <f>F402</f>
        <v>50</v>
      </c>
      <c r="G401" s="135">
        <f t="shared" ref="G401:K401" si="305">G402</f>
        <v>0</v>
      </c>
      <c r="H401" s="135">
        <f t="shared" si="305"/>
        <v>50</v>
      </c>
      <c r="I401" s="135">
        <f t="shared" si="305"/>
        <v>0</v>
      </c>
      <c r="J401" s="135">
        <f t="shared" si="305"/>
        <v>50</v>
      </c>
      <c r="K401" s="135">
        <f t="shared" si="305"/>
        <v>0</v>
      </c>
      <c r="L401" s="291">
        <f t="shared" si="257"/>
        <v>50</v>
      </c>
    </row>
    <row r="402" spans="1:12" s="77" customFormat="1" ht="22.5" x14ac:dyDescent="0.2">
      <c r="A402" s="71" t="s">
        <v>122</v>
      </c>
      <c r="B402" s="60" t="s">
        <v>207</v>
      </c>
      <c r="C402" s="59" t="s">
        <v>99</v>
      </c>
      <c r="D402" s="59" t="s">
        <v>213</v>
      </c>
      <c r="E402" s="60" t="s">
        <v>123</v>
      </c>
      <c r="F402" s="135">
        <f>+F403</f>
        <v>50</v>
      </c>
      <c r="G402" s="135">
        <f t="shared" ref="G402:K402" si="306">+G403</f>
        <v>0</v>
      </c>
      <c r="H402" s="135">
        <f t="shared" si="306"/>
        <v>50</v>
      </c>
      <c r="I402" s="135">
        <f t="shared" si="306"/>
        <v>0</v>
      </c>
      <c r="J402" s="135">
        <f t="shared" si="306"/>
        <v>50</v>
      </c>
      <c r="K402" s="135">
        <f t="shared" si="306"/>
        <v>0</v>
      </c>
      <c r="L402" s="291">
        <f t="shared" si="257"/>
        <v>50</v>
      </c>
    </row>
    <row r="403" spans="1:12" s="77" customFormat="1" x14ac:dyDescent="0.2">
      <c r="A403" s="98" t="s">
        <v>474</v>
      </c>
      <c r="B403" s="60" t="s">
        <v>207</v>
      </c>
      <c r="C403" s="59" t="s">
        <v>99</v>
      </c>
      <c r="D403" s="59" t="s">
        <v>213</v>
      </c>
      <c r="E403" s="60" t="s">
        <v>125</v>
      </c>
      <c r="F403" s="135">
        <f>'Пр 6 вед '!G249</f>
        <v>50</v>
      </c>
      <c r="G403" s="135">
        <f>'Пр 6 вед '!H249</f>
        <v>0</v>
      </c>
      <c r="H403" s="135">
        <f>'Пр 6 вед '!I249</f>
        <v>50</v>
      </c>
      <c r="I403" s="135">
        <f>'Пр 6 вед '!J249</f>
        <v>0</v>
      </c>
      <c r="J403" s="135">
        <f>'Пр 6 вед '!K249</f>
        <v>50</v>
      </c>
      <c r="K403" s="135">
        <f>'Пр 6 вед '!L249</f>
        <v>0</v>
      </c>
      <c r="L403" s="291">
        <f t="shared" si="257"/>
        <v>50</v>
      </c>
    </row>
    <row r="404" spans="1:12" s="77" customFormat="1" ht="22.5" x14ac:dyDescent="0.2">
      <c r="A404" s="71" t="s">
        <v>103</v>
      </c>
      <c r="B404" s="60" t="s">
        <v>207</v>
      </c>
      <c r="C404" s="59" t="s">
        <v>99</v>
      </c>
      <c r="D404" s="59" t="s">
        <v>213</v>
      </c>
      <c r="E404" s="60" t="s">
        <v>104</v>
      </c>
      <c r="F404" s="135">
        <f>F405</f>
        <v>50077.1</v>
      </c>
      <c r="G404" s="135">
        <f t="shared" ref="G404:K405" si="307">G405</f>
        <v>0</v>
      </c>
      <c r="H404" s="135">
        <f t="shared" si="307"/>
        <v>50077.1</v>
      </c>
      <c r="I404" s="135">
        <f t="shared" si="307"/>
        <v>0</v>
      </c>
      <c r="J404" s="135">
        <f t="shared" si="307"/>
        <v>50077.1</v>
      </c>
      <c r="K404" s="135">
        <f t="shared" si="307"/>
        <v>0</v>
      </c>
      <c r="L404" s="291">
        <f t="shared" si="257"/>
        <v>50077.1</v>
      </c>
    </row>
    <row r="405" spans="1:12" s="77" customFormat="1" x14ac:dyDescent="0.2">
      <c r="A405" s="71" t="s">
        <v>105</v>
      </c>
      <c r="B405" s="60" t="s">
        <v>207</v>
      </c>
      <c r="C405" s="59" t="s">
        <v>99</v>
      </c>
      <c r="D405" s="59" t="s">
        <v>213</v>
      </c>
      <c r="E405" s="60" t="s">
        <v>106</v>
      </c>
      <c r="F405" s="135">
        <f>F406</f>
        <v>50077.1</v>
      </c>
      <c r="G405" s="135">
        <f t="shared" si="307"/>
        <v>0</v>
      </c>
      <c r="H405" s="135">
        <f t="shared" si="307"/>
        <v>50077.1</v>
      </c>
      <c r="I405" s="135">
        <f t="shared" si="307"/>
        <v>0</v>
      </c>
      <c r="J405" s="135">
        <f t="shared" si="307"/>
        <v>50077.1</v>
      </c>
      <c r="K405" s="135">
        <f t="shared" si="307"/>
        <v>0</v>
      </c>
      <c r="L405" s="291">
        <f t="shared" si="257"/>
        <v>50077.1</v>
      </c>
    </row>
    <row r="406" spans="1:12" s="77" customFormat="1" ht="33.75" x14ac:dyDescent="0.2">
      <c r="A406" s="71" t="s">
        <v>107</v>
      </c>
      <c r="B406" s="60" t="s">
        <v>207</v>
      </c>
      <c r="C406" s="59" t="s">
        <v>99</v>
      </c>
      <c r="D406" s="59" t="s">
        <v>213</v>
      </c>
      <c r="E406" s="60" t="s">
        <v>108</v>
      </c>
      <c r="F406" s="135">
        <f>'Пр 6 вед '!G252</f>
        <v>50077.1</v>
      </c>
      <c r="G406" s="135">
        <f>'Пр 6 вед '!H252</f>
        <v>0</v>
      </c>
      <c r="H406" s="135">
        <f>'Пр 6 вед '!I252</f>
        <v>50077.1</v>
      </c>
      <c r="I406" s="135">
        <f>'Пр 6 вед '!J252</f>
        <v>0</v>
      </c>
      <c r="J406" s="135">
        <f>'Пр 6 вед '!K252</f>
        <v>50077.1</v>
      </c>
      <c r="K406" s="135">
        <f>'Пр 6 вед '!L252</f>
        <v>0</v>
      </c>
      <c r="L406" s="291">
        <f t="shared" si="257"/>
        <v>50077.1</v>
      </c>
    </row>
    <row r="407" spans="1:12" s="77" customFormat="1" ht="33.75" x14ac:dyDescent="0.2">
      <c r="A407" s="58" t="s">
        <v>214</v>
      </c>
      <c r="B407" s="60" t="s">
        <v>207</v>
      </c>
      <c r="C407" s="59" t="s">
        <v>99</v>
      </c>
      <c r="D407" s="59" t="s">
        <v>215</v>
      </c>
      <c r="E407" s="60"/>
      <c r="F407" s="135">
        <f>F408</f>
        <v>310.8</v>
      </c>
      <c r="G407" s="135">
        <f t="shared" ref="G407:K407" si="308">G408</f>
        <v>0</v>
      </c>
      <c r="H407" s="135">
        <f t="shared" si="308"/>
        <v>310.8</v>
      </c>
      <c r="I407" s="135">
        <f t="shared" si="308"/>
        <v>0</v>
      </c>
      <c r="J407" s="135">
        <f t="shared" si="308"/>
        <v>310.8</v>
      </c>
      <c r="K407" s="135">
        <f t="shared" si="308"/>
        <v>0</v>
      </c>
      <c r="L407" s="291">
        <f t="shared" si="257"/>
        <v>310.8</v>
      </c>
    </row>
    <row r="408" spans="1:12" s="77" customFormat="1" ht="33.75" x14ac:dyDescent="0.2">
      <c r="A408" s="73" t="s">
        <v>461</v>
      </c>
      <c r="B408" s="60" t="s">
        <v>207</v>
      </c>
      <c r="C408" s="59" t="s">
        <v>99</v>
      </c>
      <c r="D408" s="59" t="s">
        <v>216</v>
      </c>
      <c r="E408" s="60"/>
      <c r="F408" s="135">
        <f>F409+F412</f>
        <v>310.8</v>
      </c>
      <c r="G408" s="135">
        <f t="shared" ref="G408:H408" si="309">G409+G412</f>
        <v>0</v>
      </c>
      <c r="H408" s="135">
        <f t="shared" si="309"/>
        <v>310.8</v>
      </c>
      <c r="I408" s="135">
        <f t="shared" ref="I408:J408" si="310">I409+I412</f>
        <v>0</v>
      </c>
      <c r="J408" s="135">
        <f t="shared" si="310"/>
        <v>310.8</v>
      </c>
      <c r="K408" s="135">
        <f t="shared" ref="K408" si="311">K409+K412</f>
        <v>0</v>
      </c>
      <c r="L408" s="291">
        <f t="shared" si="257"/>
        <v>310.8</v>
      </c>
    </row>
    <row r="409" spans="1:12" ht="33.75" x14ac:dyDescent="0.2">
      <c r="A409" s="71" t="s">
        <v>112</v>
      </c>
      <c r="B409" s="60" t="s">
        <v>207</v>
      </c>
      <c r="C409" s="59" t="s">
        <v>99</v>
      </c>
      <c r="D409" s="59" t="s">
        <v>216</v>
      </c>
      <c r="E409" s="60">
        <v>100</v>
      </c>
      <c r="F409" s="135">
        <f>F411</f>
        <v>36.299999999999997</v>
      </c>
      <c r="G409" s="135">
        <f t="shared" ref="G409:H409" si="312">G411</f>
        <v>0</v>
      </c>
      <c r="H409" s="135">
        <f t="shared" si="312"/>
        <v>36.299999999999997</v>
      </c>
      <c r="I409" s="135">
        <f t="shared" ref="I409:J409" si="313">I411</f>
        <v>0</v>
      </c>
      <c r="J409" s="135">
        <f t="shared" si="313"/>
        <v>36.299999999999997</v>
      </c>
      <c r="K409" s="135">
        <f t="shared" ref="K409" si="314">K411</f>
        <v>0</v>
      </c>
      <c r="L409" s="291">
        <f t="shared" si="257"/>
        <v>36.299999999999997</v>
      </c>
    </row>
    <row r="410" spans="1:12" x14ac:dyDescent="0.2">
      <c r="A410" s="71" t="s">
        <v>114</v>
      </c>
      <c r="B410" s="60" t="s">
        <v>207</v>
      </c>
      <c r="C410" s="59" t="s">
        <v>99</v>
      </c>
      <c r="D410" s="59" t="s">
        <v>216</v>
      </c>
      <c r="E410" s="60">
        <v>110</v>
      </c>
      <c r="F410" s="135">
        <f>F411</f>
        <v>36.299999999999997</v>
      </c>
      <c r="G410" s="135">
        <f t="shared" ref="G410:K410" si="315">G411</f>
        <v>0</v>
      </c>
      <c r="H410" s="135">
        <f t="shared" si="315"/>
        <v>36.299999999999997</v>
      </c>
      <c r="I410" s="135">
        <f t="shared" si="315"/>
        <v>0</v>
      </c>
      <c r="J410" s="135">
        <f t="shared" si="315"/>
        <v>36.299999999999997</v>
      </c>
      <c r="K410" s="135">
        <f t="shared" si="315"/>
        <v>0</v>
      </c>
      <c r="L410" s="291">
        <f t="shared" si="257"/>
        <v>36.299999999999997</v>
      </c>
    </row>
    <row r="411" spans="1:12" x14ac:dyDescent="0.2">
      <c r="A411" s="98" t="s">
        <v>444</v>
      </c>
      <c r="B411" s="60" t="s">
        <v>207</v>
      </c>
      <c r="C411" s="59" t="s">
        <v>99</v>
      </c>
      <c r="D411" s="59" t="s">
        <v>216</v>
      </c>
      <c r="E411" s="60">
        <v>112</v>
      </c>
      <c r="F411" s="135">
        <f>'Пр 6 вед '!G257</f>
        <v>36.299999999999997</v>
      </c>
      <c r="G411" s="135">
        <f>'Пр 6 вед '!H257</f>
        <v>0</v>
      </c>
      <c r="H411" s="135">
        <f>'Пр 6 вед '!I257</f>
        <v>36.299999999999997</v>
      </c>
      <c r="I411" s="135">
        <f>'Пр 6 вед '!J257</f>
        <v>0</v>
      </c>
      <c r="J411" s="135">
        <f>'Пр 6 вед '!K257</f>
        <v>36.299999999999997</v>
      </c>
      <c r="K411" s="135">
        <f>'Пр 6 вед '!L257</f>
        <v>0</v>
      </c>
      <c r="L411" s="291">
        <f t="shared" si="257"/>
        <v>36.299999999999997</v>
      </c>
    </row>
    <row r="412" spans="1:12" ht="22.5" x14ac:dyDescent="0.2">
      <c r="A412" s="71" t="s">
        <v>103</v>
      </c>
      <c r="B412" s="60" t="s">
        <v>207</v>
      </c>
      <c r="C412" s="59" t="s">
        <v>99</v>
      </c>
      <c r="D412" s="59" t="s">
        <v>216</v>
      </c>
      <c r="E412" s="60">
        <v>600</v>
      </c>
      <c r="F412" s="135">
        <f>F413</f>
        <v>274.5</v>
      </c>
      <c r="G412" s="135">
        <f t="shared" ref="G412:K413" si="316">G413</f>
        <v>0</v>
      </c>
      <c r="H412" s="135">
        <f t="shared" si="316"/>
        <v>274.5</v>
      </c>
      <c r="I412" s="135">
        <f t="shared" si="316"/>
        <v>0</v>
      </c>
      <c r="J412" s="135">
        <f t="shared" si="316"/>
        <v>274.5</v>
      </c>
      <c r="K412" s="135">
        <f t="shared" si="316"/>
        <v>0</v>
      </c>
      <c r="L412" s="291">
        <f t="shared" ref="L412:L484" si="317">K412+J412</f>
        <v>274.5</v>
      </c>
    </row>
    <row r="413" spans="1:12" x14ac:dyDescent="0.2">
      <c r="A413" s="71" t="s">
        <v>105</v>
      </c>
      <c r="B413" s="60" t="s">
        <v>207</v>
      </c>
      <c r="C413" s="59" t="s">
        <v>99</v>
      </c>
      <c r="D413" s="59" t="s">
        <v>216</v>
      </c>
      <c r="E413" s="60">
        <v>610</v>
      </c>
      <c r="F413" s="135">
        <f>F414</f>
        <v>274.5</v>
      </c>
      <c r="G413" s="135">
        <f t="shared" si="316"/>
        <v>0</v>
      </c>
      <c r="H413" s="135">
        <f t="shared" si="316"/>
        <v>274.5</v>
      </c>
      <c r="I413" s="135">
        <f t="shared" si="316"/>
        <v>0</v>
      </c>
      <c r="J413" s="135">
        <f t="shared" si="316"/>
        <v>274.5</v>
      </c>
      <c r="K413" s="135">
        <f t="shared" si="316"/>
        <v>0</v>
      </c>
      <c r="L413" s="291">
        <f t="shared" si="317"/>
        <v>274.5</v>
      </c>
    </row>
    <row r="414" spans="1:12" ht="33.75" x14ac:dyDescent="0.2">
      <c r="A414" s="71" t="s">
        <v>107</v>
      </c>
      <c r="B414" s="60" t="s">
        <v>207</v>
      </c>
      <c r="C414" s="59" t="s">
        <v>99</v>
      </c>
      <c r="D414" s="59" t="s">
        <v>216</v>
      </c>
      <c r="E414" s="60">
        <v>611</v>
      </c>
      <c r="F414" s="135">
        <f>'Пр 6 вед '!G260</f>
        <v>274.5</v>
      </c>
      <c r="G414" s="135">
        <f>'Пр 6 вед '!H260</f>
        <v>0</v>
      </c>
      <c r="H414" s="135">
        <f>'Пр 6 вед '!I260</f>
        <v>274.5</v>
      </c>
      <c r="I414" s="135">
        <f>'Пр 6 вед '!J260</f>
        <v>0</v>
      </c>
      <c r="J414" s="135">
        <f>'Пр 6 вед '!K260</f>
        <v>274.5</v>
      </c>
      <c r="K414" s="135">
        <f>'Пр 6 вед '!L260</f>
        <v>0</v>
      </c>
      <c r="L414" s="291">
        <f t="shared" si="317"/>
        <v>274.5</v>
      </c>
    </row>
    <row r="415" spans="1:12" x14ac:dyDescent="0.2">
      <c r="A415" s="56" t="s">
        <v>217</v>
      </c>
      <c r="B415" s="83" t="s">
        <v>207</v>
      </c>
      <c r="C415" s="81" t="s">
        <v>218</v>
      </c>
      <c r="D415" s="81" t="s">
        <v>149</v>
      </c>
      <c r="E415" s="83" t="s">
        <v>150</v>
      </c>
      <c r="F415" s="130">
        <f>F416+F463</f>
        <v>229305.8</v>
      </c>
      <c r="G415" s="130">
        <f t="shared" ref="G415:H415" si="318">G416+G463</f>
        <v>22.3</v>
      </c>
      <c r="H415" s="130">
        <f t="shared" si="318"/>
        <v>229328.1</v>
      </c>
      <c r="I415" s="130">
        <f t="shared" ref="I415:J415" si="319">I416+I463</f>
        <v>7341.1559999999999</v>
      </c>
      <c r="J415" s="130">
        <f t="shared" si="319"/>
        <v>236669.25599999999</v>
      </c>
      <c r="K415" s="130">
        <f t="shared" ref="K415" si="320">K416+K463</f>
        <v>4466.9092600000004</v>
      </c>
      <c r="L415" s="291">
        <f t="shared" si="317"/>
        <v>241136.16525999998</v>
      </c>
    </row>
    <row r="416" spans="1:12" x14ac:dyDescent="0.2">
      <c r="A416" s="85" t="s">
        <v>219</v>
      </c>
      <c r="B416" s="83" t="s">
        <v>207</v>
      </c>
      <c r="C416" s="81" t="s">
        <v>218</v>
      </c>
      <c r="D416" s="81" t="s">
        <v>220</v>
      </c>
      <c r="E416" s="84" t="s">
        <v>150</v>
      </c>
      <c r="F416" s="131">
        <f>F450+F417+F431+F441</f>
        <v>228513.8</v>
      </c>
      <c r="G416" s="131">
        <f t="shared" ref="G416:L416" si="321">G450+G417+G431+G441</f>
        <v>22.3</v>
      </c>
      <c r="H416" s="131">
        <f t="shared" si="321"/>
        <v>228536.1</v>
      </c>
      <c r="I416" s="131">
        <f t="shared" si="321"/>
        <v>7341.1559999999999</v>
      </c>
      <c r="J416" s="131">
        <f t="shared" si="321"/>
        <v>235877.25599999999</v>
      </c>
      <c r="K416" s="131">
        <f t="shared" si="321"/>
        <v>4466.9092600000004</v>
      </c>
      <c r="L416" s="131">
        <f t="shared" si="321"/>
        <v>240344.16525999998</v>
      </c>
    </row>
    <row r="417" spans="1:12" x14ac:dyDescent="0.2">
      <c r="A417" s="190" t="s">
        <v>623</v>
      </c>
      <c r="B417" s="60" t="s">
        <v>207</v>
      </c>
      <c r="C417" s="59" t="s">
        <v>218</v>
      </c>
      <c r="D417" s="59" t="s">
        <v>622</v>
      </c>
      <c r="E417" s="72"/>
      <c r="F417" s="133">
        <f>F418+F422+F427</f>
        <v>17289.3</v>
      </c>
      <c r="G417" s="133">
        <f t="shared" ref="G417:H417" si="322">G418+G422+G427</f>
        <v>22.3</v>
      </c>
      <c r="H417" s="133">
        <f t="shared" si="322"/>
        <v>17311.599999999999</v>
      </c>
      <c r="I417" s="133">
        <f t="shared" ref="I417:J417" si="323">I418+I422+I427</f>
        <v>153</v>
      </c>
      <c r="J417" s="133">
        <f t="shared" si="323"/>
        <v>17464.599999999999</v>
      </c>
      <c r="K417" s="133">
        <f t="shared" ref="K417" si="324">K418+K422+K427</f>
        <v>616.27</v>
      </c>
      <c r="L417" s="291">
        <f t="shared" si="317"/>
        <v>18080.87</v>
      </c>
    </row>
    <row r="418" spans="1:12" x14ac:dyDescent="0.2">
      <c r="A418" s="71" t="s">
        <v>451</v>
      </c>
      <c r="B418" s="60" t="s">
        <v>207</v>
      </c>
      <c r="C418" s="59" t="s">
        <v>218</v>
      </c>
      <c r="D418" s="59" t="s">
        <v>622</v>
      </c>
      <c r="E418" s="60" t="s">
        <v>121</v>
      </c>
      <c r="F418" s="135">
        <f>SUM(F419)</f>
        <v>1822.3</v>
      </c>
      <c r="G418" s="135">
        <f t="shared" ref="G418:K418" si="325">SUM(G419)</f>
        <v>0</v>
      </c>
      <c r="H418" s="135">
        <f t="shared" si="325"/>
        <v>1822.3</v>
      </c>
      <c r="I418" s="135">
        <f t="shared" si="325"/>
        <v>0</v>
      </c>
      <c r="J418" s="135">
        <f t="shared" si="325"/>
        <v>1822.3</v>
      </c>
      <c r="K418" s="135">
        <f t="shared" si="325"/>
        <v>37.25</v>
      </c>
      <c r="L418" s="291">
        <f t="shared" si="317"/>
        <v>1859.55</v>
      </c>
    </row>
    <row r="419" spans="1:12" ht="22.5" x14ac:dyDescent="0.2">
      <c r="A419" s="71" t="s">
        <v>122</v>
      </c>
      <c r="B419" s="60" t="s">
        <v>207</v>
      </c>
      <c r="C419" s="59" t="s">
        <v>218</v>
      </c>
      <c r="D419" s="59" t="s">
        <v>622</v>
      </c>
      <c r="E419" s="60" t="s">
        <v>123</v>
      </c>
      <c r="F419" s="135">
        <f>F420+F421</f>
        <v>1822.3</v>
      </c>
      <c r="G419" s="135">
        <f t="shared" ref="G419:H419" si="326">G420+G421</f>
        <v>0</v>
      </c>
      <c r="H419" s="135">
        <f t="shared" si="326"/>
        <v>1822.3</v>
      </c>
      <c r="I419" s="135">
        <f t="shared" ref="I419:J419" si="327">I420+I421</f>
        <v>0</v>
      </c>
      <c r="J419" s="135">
        <f t="shared" si="327"/>
        <v>1822.3</v>
      </c>
      <c r="K419" s="135">
        <f t="shared" ref="K419" si="328">K420+K421</f>
        <v>37.25</v>
      </c>
      <c r="L419" s="291">
        <f t="shared" si="317"/>
        <v>1859.55</v>
      </c>
    </row>
    <row r="420" spans="1:12" ht="22.5" x14ac:dyDescent="0.2">
      <c r="A420" s="98" t="s">
        <v>137</v>
      </c>
      <c r="B420" s="60" t="s">
        <v>207</v>
      </c>
      <c r="C420" s="59" t="s">
        <v>218</v>
      </c>
      <c r="D420" s="59" t="s">
        <v>622</v>
      </c>
      <c r="E420" s="60">
        <v>242</v>
      </c>
      <c r="F420" s="135">
        <f>'Пр 6 вед '!G266</f>
        <v>0</v>
      </c>
      <c r="G420" s="135">
        <f>'Пр 6 вед '!H266</f>
        <v>0</v>
      </c>
      <c r="H420" s="135">
        <f>'Пр 6 вед '!I266</f>
        <v>0</v>
      </c>
      <c r="I420" s="135">
        <f>'Пр 6 вед '!J266</f>
        <v>0</v>
      </c>
      <c r="J420" s="135">
        <f>'Пр 6 вед '!K266</f>
        <v>0</v>
      </c>
      <c r="K420" s="135">
        <f>'Пр 6 вед '!L266</f>
        <v>0</v>
      </c>
      <c r="L420" s="291">
        <f t="shared" si="317"/>
        <v>0</v>
      </c>
    </row>
    <row r="421" spans="1:12" x14ac:dyDescent="0.2">
      <c r="A421" s="98" t="s">
        <v>474</v>
      </c>
      <c r="B421" s="60" t="s">
        <v>207</v>
      </c>
      <c r="C421" s="59" t="s">
        <v>218</v>
      </c>
      <c r="D421" s="59" t="s">
        <v>622</v>
      </c>
      <c r="E421" s="60" t="s">
        <v>125</v>
      </c>
      <c r="F421" s="135">
        <f>'Пр 6 вед '!G267</f>
        <v>1822.3</v>
      </c>
      <c r="G421" s="135">
        <f>'Пр 6 вед '!H267</f>
        <v>0</v>
      </c>
      <c r="H421" s="135">
        <f>'Пр 6 вед '!I267</f>
        <v>1822.3</v>
      </c>
      <c r="I421" s="135">
        <f>'Пр 6 вед '!J267</f>
        <v>0</v>
      </c>
      <c r="J421" s="135">
        <f>'Пр 6 вед '!K267</f>
        <v>1822.3</v>
      </c>
      <c r="K421" s="135">
        <f>'Пр 6 вед '!L267</f>
        <v>37.25</v>
      </c>
      <c r="L421" s="291">
        <f t="shared" si="317"/>
        <v>1859.55</v>
      </c>
    </row>
    <row r="422" spans="1:12" ht="22.5" x14ac:dyDescent="0.2">
      <c r="A422" s="71" t="s">
        <v>103</v>
      </c>
      <c r="B422" s="60" t="s">
        <v>207</v>
      </c>
      <c r="C422" s="59" t="s">
        <v>218</v>
      </c>
      <c r="D422" s="59" t="s">
        <v>622</v>
      </c>
      <c r="E422" s="60">
        <v>600</v>
      </c>
      <c r="F422" s="135">
        <f>F423+F425</f>
        <v>15408.2</v>
      </c>
      <c r="G422" s="135">
        <f t="shared" ref="G422:H422" si="329">G423+G425</f>
        <v>22.3</v>
      </c>
      <c r="H422" s="135">
        <f t="shared" si="329"/>
        <v>15430.5</v>
      </c>
      <c r="I422" s="135">
        <f t="shared" ref="I422:J422" si="330">I423+I425</f>
        <v>153</v>
      </c>
      <c r="J422" s="135">
        <f t="shared" si="330"/>
        <v>15583.5</v>
      </c>
      <c r="K422" s="135">
        <f t="shared" ref="K422" si="331">K423+K425</f>
        <v>579.02</v>
      </c>
      <c r="L422" s="291">
        <f t="shared" si="317"/>
        <v>16162.52</v>
      </c>
    </row>
    <row r="423" spans="1:12" s="74" customFormat="1" ht="12.75" customHeight="1" x14ac:dyDescent="0.2">
      <c r="A423" s="71" t="s">
        <v>105</v>
      </c>
      <c r="B423" s="60" t="s">
        <v>207</v>
      </c>
      <c r="C423" s="59" t="s">
        <v>218</v>
      </c>
      <c r="D423" s="59" t="s">
        <v>622</v>
      </c>
      <c r="E423" s="60">
        <v>610</v>
      </c>
      <c r="F423" s="135">
        <f>F424</f>
        <v>13652.5</v>
      </c>
      <c r="G423" s="135">
        <f t="shared" ref="G423:K423" si="332">G424</f>
        <v>0</v>
      </c>
      <c r="H423" s="135">
        <f t="shared" si="332"/>
        <v>13652.5</v>
      </c>
      <c r="I423" s="135">
        <f t="shared" si="332"/>
        <v>153</v>
      </c>
      <c r="J423" s="135">
        <f t="shared" si="332"/>
        <v>13805.5</v>
      </c>
      <c r="K423" s="135">
        <f t="shared" si="332"/>
        <v>524.27</v>
      </c>
      <c r="L423" s="291">
        <f t="shared" si="317"/>
        <v>14329.77</v>
      </c>
    </row>
    <row r="424" spans="1:12" s="74" customFormat="1" ht="33" customHeight="1" x14ac:dyDescent="0.2">
      <c r="A424" s="71" t="s">
        <v>107</v>
      </c>
      <c r="B424" s="60" t="s">
        <v>207</v>
      </c>
      <c r="C424" s="59" t="s">
        <v>218</v>
      </c>
      <c r="D424" s="59" t="s">
        <v>622</v>
      </c>
      <c r="E424" s="60">
        <v>611</v>
      </c>
      <c r="F424" s="135">
        <f>'Пр 6 вед '!G270</f>
        <v>13652.5</v>
      </c>
      <c r="G424" s="135">
        <f>'Пр 6 вед '!H270</f>
        <v>0</v>
      </c>
      <c r="H424" s="135">
        <f>'Пр 6 вед '!I270</f>
        <v>13652.5</v>
      </c>
      <c r="I424" s="135">
        <f>'Пр 6 вед '!J270</f>
        <v>153</v>
      </c>
      <c r="J424" s="135">
        <f>'Пр 6 вед '!K270</f>
        <v>13805.5</v>
      </c>
      <c r="K424" s="135">
        <f>'Пр 6 вед '!L270</f>
        <v>524.27</v>
      </c>
      <c r="L424" s="291">
        <f t="shared" si="317"/>
        <v>14329.77</v>
      </c>
    </row>
    <row r="425" spans="1:12" s="77" customFormat="1" x14ac:dyDescent="0.2">
      <c r="A425" s="58" t="s">
        <v>370</v>
      </c>
      <c r="B425" s="60" t="s">
        <v>207</v>
      </c>
      <c r="C425" s="59" t="s">
        <v>218</v>
      </c>
      <c r="D425" s="59" t="s">
        <v>622</v>
      </c>
      <c r="E425" s="60">
        <v>620</v>
      </c>
      <c r="F425" s="135">
        <f>F426</f>
        <v>1755.7</v>
      </c>
      <c r="G425" s="135">
        <f t="shared" ref="G425:K425" si="333">G426</f>
        <v>22.3</v>
      </c>
      <c r="H425" s="135">
        <f t="shared" si="333"/>
        <v>1778</v>
      </c>
      <c r="I425" s="135">
        <f t="shared" si="333"/>
        <v>0</v>
      </c>
      <c r="J425" s="135">
        <f t="shared" si="333"/>
        <v>1778</v>
      </c>
      <c r="K425" s="135">
        <f t="shared" si="333"/>
        <v>54.75</v>
      </c>
      <c r="L425" s="291">
        <f t="shared" si="317"/>
        <v>1832.75</v>
      </c>
    </row>
    <row r="426" spans="1:12" s="77" customFormat="1" ht="33.75" x14ac:dyDescent="0.2">
      <c r="A426" s="58" t="s">
        <v>371</v>
      </c>
      <c r="B426" s="60" t="s">
        <v>207</v>
      </c>
      <c r="C426" s="59" t="s">
        <v>218</v>
      </c>
      <c r="D426" s="59" t="s">
        <v>622</v>
      </c>
      <c r="E426" s="60">
        <v>621</v>
      </c>
      <c r="F426" s="135">
        <f>'Пр 6 вед '!G272</f>
        <v>1755.7</v>
      </c>
      <c r="G426" s="135">
        <f>'Пр 6 вед '!H272</f>
        <v>22.3</v>
      </c>
      <c r="H426" s="135">
        <f>'Пр 6 вед '!I272</f>
        <v>1778</v>
      </c>
      <c r="I426" s="135">
        <f>'Пр 6 вед '!J272</f>
        <v>0</v>
      </c>
      <c r="J426" s="135">
        <f>'Пр 6 вед '!K272</f>
        <v>1778</v>
      </c>
      <c r="K426" s="135">
        <f>'Пр 6 вед '!L272</f>
        <v>54.75</v>
      </c>
      <c r="L426" s="291">
        <f t="shared" si="317"/>
        <v>1832.75</v>
      </c>
    </row>
    <row r="427" spans="1:12" s="77" customFormat="1" x14ac:dyDescent="0.2">
      <c r="A427" s="62" t="s">
        <v>138</v>
      </c>
      <c r="B427" s="60" t="s">
        <v>207</v>
      </c>
      <c r="C427" s="59" t="s">
        <v>218</v>
      </c>
      <c r="D427" s="59" t="s">
        <v>622</v>
      </c>
      <c r="E427" s="60" t="s">
        <v>200</v>
      </c>
      <c r="F427" s="135">
        <f>SUM(F428)</f>
        <v>58.8</v>
      </c>
      <c r="G427" s="135">
        <f t="shared" ref="G427:K427" si="334">SUM(G428)</f>
        <v>0</v>
      </c>
      <c r="H427" s="135">
        <f t="shared" si="334"/>
        <v>58.8</v>
      </c>
      <c r="I427" s="135">
        <f t="shared" si="334"/>
        <v>0</v>
      </c>
      <c r="J427" s="135">
        <f t="shared" si="334"/>
        <v>58.8</v>
      </c>
      <c r="K427" s="135">
        <f t="shared" si="334"/>
        <v>0</v>
      </c>
      <c r="L427" s="291">
        <f t="shared" si="317"/>
        <v>58.8</v>
      </c>
    </row>
    <row r="428" spans="1:12" s="77" customFormat="1" x14ac:dyDescent="0.2">
      <c r="A428" s="62" t="s">
        <v>139</v>
      </c>
      <c r="B428" s="60" t="s">
        <v>207</v>
      </c>
      <c r="C428" s="59" t="s">
        <v>218</v>
      </c>
      <c r="D428" s="59" t="s">
        <v>622</v>
      </c>
      <c r="E428" s="60" t="s">
        <v>140</v>
      </c>
      <c r="F428" s="135">
        <f>SUM(F429:F430)</f>
        <v>58.8</v>
      </c>
      <c r="G428" s="135">
        <f t="shared" ref="G428:H428" si="335">SUM(G429:G430)</f>
        <v>0</v>
      </c>
      <c r="H428" s="135">
        <f t="shared" si="335"/>
        <v>58.8</v>
      </c>
      <c r="I428" s="135">
        <f t="shared" ref="I428:J428" si="336">SUM(I429:I430)</f>
        <v>0</v>
      </c>
      <c r="J428" s="135">
        <f t="shared" si="336"/>
        <v>58.8</v>
      </c>
      <c r="K428" s="135">
        <f t="shared" ref="K428" si="337">SUM(K429:K430)</f>
        <v>0</v>
      </c>
      <c r="L428" s="291">
        <f t="shared" si="317"/>
        <v>58.8</v>
      </c>
    </row>
    <row r="429" spans="1:12" s="77" customFormat="1" x14ac:dyDescent="0.2">
      <c r="A429" s="66" t="s">
        <v>141</v>
      </c>
      <c r="B429" s="60" t="s">
        <v>207</v>
      </c>
      <c r="C429" s="59" t="s">
        <v>218</v>
      </c>
      <c r="D429" s="59" t="s">
        <v>622</v>
      </c>
      <c r="E429" s="60" t="s">
        <v>142</v>
      </c>
      <c r="F429" s="135">
        <f>'Пр 6 вед '!G275</f>
        <v>23.8</v>
      </c>
      <c r="G429" s="135">
        <f>'Пр 6 вед '!H275</f>
        <v>0</v>
      </c>
      <c r="H429" s="135">
        <f>'Пр 6 вед '!I275</f>
        <v>23.8</v>
      </c>
      <c r="I429" s="135">
        <f>'Пр 6 вед '!J275</f>
        <v>0</v>
      </c>
      <c r="J429" s="135">
        <f>'Пр 6 вед '!K275</f>
        <v>23.8</v>
      </c>
      <c r="K429" s="135">
        <f>'Пр 6 вед '!L275</f>
        <v>0</v>
      </c>
      <c r="L429" s="291">
        <f t="shared" si="317"/>
        <v>23.8</v>
      </c>
    </row>
    <row r="430" spans="1:12" s="77" customFormat="1" x14ac:dyDescent="0.2">
      <c r="A430" s="62" t="s">
        <v>443</v>
      </c>
      <c r="B430" s="60" t="s">
        <v>207</v>
      </c>
      <c r="C430" s="59" t="s">
        <v>218</v>
      </c>
      <c r="D430" s="59" t="s">
        <v>622</v>
      </c>
      <c r="E430" s="60">
        <v>853</v>
      </c>
      <c r="F430" s="135">
        <f>'Пр 6 вед '!G276</f>
        <v>35</v>
      </c>
      <c r="G430" s="135">
        <f>'Пр 6 вед '!H276</f>
        <v>0</v>
      </c>
      <c r="H430" s="135">
        <f>'Пр 6 вед '!I276</f>
        <v>35</v>
      </c>
      <c r="I430" s="135">
        <f>'Пр 6 вед '!J276</f>
        <v>0</v>
      </c>
      <c r="J430" s="135">
        <f>'Пр 6 вед '!K276</f>
        <v>35</v>
      </c>
      <c r="K430" s="135">
        <f>'Пр 6 вед '!L276</f>
        <v>0</v>
      </c>
      <c r="L430" s="291">
        <f t="shared" si="317"/>
        <v>35</v>
      </c>
    </row>
    <row r="431" spans="1:12" ht="40.5" customHeight="1" x14ac:dyDescent="0.2">
      <c r="A431" s="58" t="s">
        <v>726</v>
      </c>
      <c r="B431" s="60" t="s">
        <v>207</v>
      </c>
      <c r="C431" s="59" t="s">
        <v>218</v>
      </c>
      <c r="D431" s="59" t="s">
        <v>727</v>
      </c>
      <c r="E431" s="60"/>
      <c r="F431" s="135">
        <f>F432+F436</f>
        <v>0</v>
      </c>
      <c r="G431" s="135">
        <f t="shared" ref="G431:J431" si="338">G432+G436</f>
        <v>0</v>
      </c>
      <c r="H431" s="135">
        <f t="shared" si="338"/>
        <v>0</v>
      </c>
      <c r="I431" s="135">
        <f t="shared" si="338"/>
        <v>7188.1559999999999</v>
      </c>
      <c r="J431" s="135">
        <f t="shared" si="338"/>
        <v>7188.1559999999999</v>
      </c>
      <c r="K431" s="135">
        <f t="shared" ref="K431" si="339">K432+K436</f>
        <v>78.566999999999993</v>
      </c>
      <c r="L431" s="291">
        <f t="shared" si="317"/>
        <v>7266.723</v>
      </c>
    </row>
    <row r="432" spans="1:12" ht="33.75" x14ac:dyDescent="0.2">
      <c r="A432" s="71" t="s">
        <v>112</v>
      </c>
      <c r="B432" s="60" t="s">
        <v>207</v>
      </c>
      <c r="C432" s="59" t="s">
        <v>218</v>
      </c>
      <c r="D432" s="59" t="s">
        <v>727</v>
      </c>
      <c r="E432" s="60" t="s">
        <v>113</v>
      </c>
      <c r="F432" s="135">
        <f>F433</f>
        <v>0</v>
      </c>
      <c r="G432" s="135">
        <f>G433</f>
        <v>0</v>
      </c>
      <c r="H432" s="133">
        <f t="shared" ref="H432:H439" si="340">G432+F432</f>
        <v>0</v>
      </c>
      <c r="I432" s="135">
        <f>I433</f>
        <v>296.89999999999998</v>
      </c>
      <c r="J432" s="135">
        <f>J433</f>
        <v>296.89999999999998</v>
      </c>
      <c r="K432" s="135">
        <f>K433</f>
        <v>0</v>
      </c>
      <c r="L432" s="291">
        <f t="shared" si="317"/>
        <v>296.89999999999998</v>
      </c>
    </row>
    <row r="433" spans="1:12" x14ac:dyDescent="0.2">
      <c r="A433" s="71" t="s">
        <v>114</v>
      </c>
      <c r="B433" s="60" t="s">
        <v>207</v>
      </c>
      <c r="C433" s="59" t="s">
        <v>218</v>
      </c>
      <c r="D433" s="59" t="s">
        <v>727</v>
      </c>
      <c r="E433" s="60">
        <v>110</v>
      </c>
      <c r="F433" s="135">
        <f>F434+F435</f>
        <v>0</v>
      </c>
      <c r="G433" s="135">
        <f>G434+G435</f>
        <v>0</v>
      </c>
      <c r="H433" s="133">
        <f t="shared" si="340"/>
        <v>0</v>
      </c>
      <c r="I433" s="135">
        <f>I434+I435</f>
        <v>296.89999999999998</v>
      </c>
      <c r="J433" s="135">
        <f>J434+J435</f>
        <v>296.89999999999998</v>
      </c>
      <c r="K433" s="135">
        <f>K434+K435</f>
        <v>0</v>
      </c>
      <c r="L433" s="291">
        <f t="shared" si="317"/>
        <v>296.89999999999998</v>
      </c>
    </row>
    <row r="434" spans="1:12" x14ac:dyDescent="0.2">
      <c r="A434" s="71" t="s">
        <v>115</v>
      </c>
      <c r="B434" s="60" t="s">
        <v>207</v>
      </c>
      <c r="C434" s="59" t="s">
        <v>218</v>
      </c>
      <c r="D434" s="59" t="s">
        <v>727</v>
      </c>
      <c r="E434" s="60">
        <v>111</v>
      </c>
      <c r="F434" s="135">
        <f>'Пр 6 вед '!G293</f>
        <v>0</v>
      </c>
      <c r="G434" s="135">
        <f>'Пр 6 вед '!H293</f>
        <v>0</v>
      </c>
      <c r="H434" s="135">
        <f>'Пр 6 вед '!I293</f>
        <v>0</v>
      </c>
      <c r="I434" s="135">
        <f>'Пр 6 вед '!J293</f>
        <v>228</v>
      </c>
      <c r="J434" s="135">
        <f>'Пр 6 вед '!K293</f>
        <v>228</v>
      </c>
      <c r="K434" s="135">
        <f>'Пр 6 вед '!L293</f>
        <v>0</v>
      </c>
      <c r="L434" s="135">
        <f>'Пр 6 вед '!M293</f>
        <v>228</v>
      </c>
    </row>
    <row r="435" spans="1:12" ht="22.5" x14ac:dyDescent="0.2">
      <c r="A435" s="97" t="s">
        <v>116</v>
      </c>
      <c r="B435" s="60" t="s">
        <v>207</v>
      </c>
      <c r="C435" s="59" t="s">
        <v>218</v>
      </c>
      <c r="D435" s="59" t="s">
        <v>727</v>
      </c>
      <c r="E435" s="60">
        <v>119</v>
      </c>
      <c r="F435" s="135">
        <f>'Пр 6 вед '!G294</f>
        <v>0</v>
      </c>
      <c r="G435" s="135">
        <f>'Пр 6 вед '!H294</f>
        <v>0</v>
      </c>
      <c r="H435" s="135">
        <f>'Пр 6 вед '!I294</f>
        <v>0</v>
      </c>
      <c r="I435" s="135">
        <f>'Пр 6 вед '!J294</f>
        <v>68.900000000000006</v>
      </c>
      <c r="J435" s="135">
        <f>'Пр 6 вед '!K294</f>
        <v>68.900000000000006</v>
      </c>
      <c r="K435" s="135">
        <f>'Пр 6 вед '!L294</f>
        <v>0</v>
      </c>
      <c r="L435" s="135">
        <f>'Пр 6 вед '!M294</f>
        <v>68.900000000000006</v>
      </c>
    </row>
    <row r="436" spans="1:12" ht="22.5" x14ac:dyDescent="0.2">
      <c r="A436" s="71" t="s">
        <v>103</v>
      </c>
      <c r="B436" s="60" t="s">
        <v>207</v>
      </c>
      <c r="C436" s="59" t="s">
        <v>218</v>
      </c>
      <c r="D436" s="59" t="s">
        <v>727</v>
      </c>
      <c r="E436" s="60" t="s">
        <v>104</v>
      </c>
      <c r="F436" s="135">
        <f>F437+F439</f>
        <v>0</v>
      </c>
      <c r="G436" s="135">
        <f>G437+G439</f>
        <v>0</v>
      </c>
      <c r="H436" s="133">
        <f t="shared" si="340"/>
        <v>0</v>
      </c>
      <c r="I436" s="234">
        <f>I437+I439</f>
        <v>6891.2560000000003</v>
      </c>
      <c r="J436" s="234">
        <f>J437+J439</f>
        <v>6891.2560000000003</v>
      </c>
      <c r="K436" s="234">
        <f>K437+K439</f>
        <v>78.566999999999993</v>
      </c>
      <c r="L436" s="291">
        <f t="shared" si="317"/>
        <v>6969.8230000000003</v>
      </c>
    </row>
    <row r="437" spans="1:12" x14ac:dyDescent="0.2">
      <c r="A437" s="71" t="s">
        <v>105</v>
      </c>
      <c r="B437" s="60" t="s">
        <v>207</v>
      </c>
      <c r="C437" s="59" t="s">
        <v>218</v>
      </c>
      <c r="D437" s="59" t="s">
        <v>727</v>
      </c>
      <c r="E437" s="60" t="s">
        <v>106</v>
      </c>
      <c r="F437" s="135">
        <f>F438</f>
        <v>0</v>
      </c>
      <c r="G437" s="135">
        <f>G438</f>
        <v>0</v>
      </c>
      <c r="H437" s="133">
        <f t="shared" si="340"/>
        <v>0</v>
      </c>
      <c r="I437" s="234">
        <f>I438</f>
        <v>6099.6559999999999</v>
      </c>
      <c r="J437" s="234">
        <f>J438</f>
        <v>6099.6559999999999</v>
      </c>
      <c r="K437" s="234">
        <f>K438</f>
        <v>78.566999999999993</v>
      </c>
      <c r="L437" s="291">
        <f t="shared" si="317"/>
        <v>6178.223</v>
      </c>
    </row>
    <row r="438" spans="1:12" ht="33.75" x14ac:dyDescent="0.2">
      <c r="A438" s="71" t="s">
        <v>107</v>
      </c>
      <c r="B438" s="60" t="s">
        <v>207</v>
      </c>
      <c r="C438" s="59" t="s">
        <v>218</v>
      </c>
      <c r="D438" s="59" t="s">
        <v>727</v>
      </c>
      <c r="E438" s="60" t="s">
        <v>108</v>
      </c>
      <c r="F438" s="135">
        <f>'Пр 6 вед '!G297</f>
        <v>0</v>
      </c>
      <c r="G438" s="135">
        <f>'Пр 6 вед '!H297</f>
        <v>0</v>
      </c>
      <c r="H438" s="135">
        <f>'Пр 6 вед '!I297</f>
        <v>0</v>
      </c>
      <c r="I438" s="135">
        <f>'Пр 6 вед '!J297</f>
        <v>6099.6559999999999</v>
      </c>
      <c r="J438" s="135">
        <f>'Пр 6 вед '!K297</f>
        <v>6099.6559999999999</v>
      </c>
      <c r="K438" s="135">
        <f>'Пр 6 вед '!L297</f>
        <v>78.566999999999993</v>
      </c>
      <c r="L438" s="135">
        <f>'Пр 6 вед '!M297</f>
        <v>6178.223</v>
      </c>
    </row>
    <row r="439" spans="1:12" x14ac:dyDescent="0.2">
      <c r="A439" s="58" t="s">
        <v>370</v>
      </c>
      <c r="B439" s="60" t="s">
        <v>207</v>
      </c>
      <c r="C439" s="59" t="s">
        <v>218</v>
      </c>
      <c r="D439" s="59" t="s">
        <v>727</v>
      </c>
      <c r="E439" s="60">
        <v>620</v>
      </c>
      <c r="F439" s="135">
        <f>F440</f>
        <v>0</v>
      </c>
      <c r="G439" s="135">
        <f>G440</f>
        <v>0</v>
      </c>
      <c r="H439" s="133">
        <f t="shared" si="340"/>
        <v>0</v>
      </c>
      <c r="I439" s="135">
        <f>I440</f>
        <v>791.6</v>
      </c>
      <c r="J439" s="135">
        <f>J440</f>
        <v>791.6</v>
      </c>
      <c r="K439" s="135">
        <f>K440</f>
        <v>0</v>
      </c>
      <c r="L439" s="291">
        <f t="shared" si="317"/>
        <v>791.6</v>
      </c>
    </row>
    <row r="440" spans="1:12" ht="33.75" x14ac:dyDescent="0.2">
      <c r="A440" s="58" t="s">
        <v>371</v>
      </c>
      <c r="B440" s="60" t="s">
        <v>207</v>
      </c>
      <c r="C440" s="59" t="s">
        <v>218</v>
      </c>
      <c r="D440" s="59" t="s">
        <v>727</v>
      </c>
      <c r="E440" s="60">
        <v>621</v>
      </c>
      <c r="F440" s="135">
        <f>'Пр 6 вед '!G299</f>
        <v>0</v>
      </c>
      <c r="G440" s="135">
        <f>'Пр 6 вед '!H299</f>
        <v>0</v>
      </c>
      <c r="H440" s="135">
        <f>'Пр 6 вед '!I299</f>
        <v>0</v>
      </c>
      <c r="I440" s="135">
        <f>'Пр 6 вед '!J299</f>
        <v>791.6</v>
      </c>
      <c r="J440" s="135">
        <f>'Пр 6 вед '!K299</f>
        <v>791.6</v>
      </c>
      <c r="K440" s="135">
        <f>'Пр 6 вед '!L299</f>
        <v>0</v>
      </c>
      <c r="L440" s="135">
        <f>'Пр 6 вед '!M299</f>
        <v>791.6</v>
      </c>
    </row>
    <row r="441" spans="1:12" ht="33.75" x14ac:dyDescent="0.2">
      <c r="A441" s="58" t="s">
        <v>756</v>
      </c>
      <c r="B441" s="60" t="s">
        <v>207</v>
      </c>
      <c r="C441" s="59" t="s">
        <v>218</v>
      </c>
      <c r="D441" s="59" t="s">
        <v>755</v>
      </c>
      <c r="E441" s="60"/>
      <c r="F441" s="135">
        <f>F442+F445</f>
        <v>0</v>
      </c>
      <c r="G441" s="135">
        <f t="shared" ref="G441:L441" si="341">G442+G445</f>
        <v>0</v>
      </c>
      <c r="H441" s="135">
        <f t="shared" si="341"/>
        <v>0</v>
      </c>
      <c r="I441" s="135">
        <f t="shared" si="341"/>
        <v>0</v>
      </c>
      <c r="J441" s="135">
        <f t="shared" si="341"/>
        <v>0</v>
      </c>
      <c r="K441" s="135">
        <f t="shared" si="341"/>
        <v>3772.0722599999999</v>
      </c>
      <c r="L441" s="135">
        <f t="shared" si="341"/>
        <v>3772.0722599999999</v>
      </c>
    </row>
    <row r="442" spans="1:12" x14ac:dyDescent="0.2">
      <c r="A442" s="71" t="s">
        <v>451</v>
      </c>
      <c r="B442" s="60" t="s">
        <v>207</v>
      </c>
      <c r="C442" s="59" t="s">
        <v>218</v>
      </c>
      <c r="D442" s="59" t="s">
        <v>755</v>
      </c>
      <c r="E442" s="60" t="s">
        <v>121</v>
      </c>
      <c r="F442" s="135">
        <f>SUM(F443)</f>
        <v>0</v>
      </c>
      <c r="G442" s="135">
        <f>SUM(G443)</f>
        <v>0</v>
      </c>
      <c r="H442" s="133">
        <f t="shared" ref="H442:H448" si="342">G442+F442</f>
        <v>0</v>
      </c>
      <c r="I442" s="135">
        <f t="shared" ref="I442:L443" si="343">SUM(I443)</f>
        <v>0</v>
      </c>
      <c r="J442" s="265">
        <f t="shared" si="343"/>
        <v>0</v>
      </c>
      <c r="K442" s="135">
        <f t="shared" si="343"/>
        <v>90.117000000000004</v>
      </c>
      <c r="L442" s="135">
        <f t="shared" si="343"/>
        <v>90.117000000000004</v>
      </c>
    </row>
    <row r="443" spans="1:12" ht="22.5" x14ac:dyDescent="0.2">
      <c r="A443" s="71" t="s">
        <v>122</v>
      </c>
      <c r="B443" s="60" t="s">
        <v>207</v>
      </c>
      <c r="C443" s="59" t="s">
        <v>218</v>
      </c>
      <c r="D443" s="59" t="s">
        <v>755</v>
      </c>
      <c r="E443" s="60" t="s">
        <v>123</v>
      </c>
      <c r="F443" s="135">
        <f>SUM(F444)</f>
        <v>0</v>
      </c>
      <c r="G443" s="135">
        <f>SUM(G444)</f>
        <v>0</v>
      </c>
      <c r="H443" s="133">
        <f t="shared" si="342"/>
        <v>0</v>
      </c>
      <c r="I443" s="135">
        <f t="shared" si="343"/>
        <v>0</v>
      </c>
      <c r="J443" s="265">
        <f t="shared" si="343"/>
        <v>0</v>
      </c>
      <c r="K443" s="135">
        <f t="shared" si="343"/>
        <v>90.117000000000004</v>
      </c>
      <c r="L443" s="135">
        <f t="shared" si="343"/>
        <v>90.117000000000004</v>
      </c>
    </row>
    <row r="444" spans="1:12" x14ac:dyDescent="0.2">
      <c r="A444" s="98" t="s">
        <v>474</v>
      </c>
      <c r="B444" s="60" t="s">
        <v>207</v>
      </c>
      <c r="C444" s="59" t="s">
        <v>218</v>
      </c>
      <c r="D444" s="59" t="s">
        <v>755</v>
      </c>
      <c r="E444" s="60" t="s">
        <v>125</v>
      </c>
      <c r="F444" s="135">
        <f>'Пр 6 вед '!G303</f>
        <v>0</v>
      </c>
      <c r="G444" s="135">
        <f>'Пр 6 вед '!H303</f>
        <v>0</v>
      </c>
      <c r="H444" s="135">
        <f>'Пр 6 вед '!I303</f>
        <v>0</v>
      </c>
      <c r="I444" s="135">
        <f>'Пр 6 вед '!J303</f>
        <v>0</v>
      </c>
      <c r="J444" s="135">
        <f>'Пр 6 вед '!K303</f>
        <v>0</v>
      </c>
      <c r="K444" s="135">
        <f>'Пр 6 вед '!L303</f>
        <v>90.117000000000004</v>
      </c>
      <c r="L444" s="135">
        <f>'Пр 6 вед '!M303</f>
        <v>90.117000000000004</v>
      </c>
    </row>
    <row r="445" spans="1:12" ht="22.5" x14ac:dyDescent="0.2">
      <c r="A445" s="71" t="s">
        <v>103</v>
      </c>
      <c r="B445" s="60" t="s">
        <v>207</v>
      </c>
      <c r="C445" s="59" t="s">
        <v>218</v>
      </c>
      <c r="D445" s="59" t="s">
        <v>755</v>
      </c>
      <c r="E445" s="60" t="s">
        <v>104</v>
      </c>
      <c r="F445" s="135">
        <f>F446+F448</f>
        <v>0</v>
      </c>
      <c r="G445" s="135">
        <f>G446+G448</f>
        <v>0</v>
      </c>
      <c r="H445" s="133">
        <f t="shared" si="342"/>
        <v>0</v>
      </c>
      <c r="I445" s="234">
        <f>I446+I448</f>
        <v>0</v>
      </c>
      <c r="J445" s="265">
        <f>J446+J448</f>
        <v>0</v>
      </c>
      <c r="K445" s="234">
        <f>K446+K448</f>
        <v>3681.9552599999997</v>
      </c>
      <c r="L445" s="234">
        <f>L446+L448</f>
        <v>3681.9552599999997</v>
      </c>
    </row>
    <row r="446" spans="1:12" x14ac:dyDescent="0.2">
      <c r="A446" s="71" t="s">
        <v>105</v>
      </c>
      <c r="B446" s="60" t="s">
        <v>207</v>
      </c>
      <c r="C446" s="59" t="s">
        <v>218</v>
      </c>
      <c r="D446" s="59" t="s">
        <v>755</v>
      </c>
      <c r="E446" s="60" t="s">
        <v>106</v>
      </c>
      <c r="F446" s="135">
        <f>F447</f>
        <v>0</v>
      </c>
      <c r="G446" s="135">
        <f>G447</f>
        <v>0</v>
      </c>
      <c r="H446" s="133">
        <f t="shared" si="342"/>
        <v>0</v>
      </c>
      <c r="I446" s="234">
        <f>I447</f>
        <v>0</v>
      </c>
      <c r="J446" s="265">
        <f>J447</f>
        <v>0</v>
      </c>
      <c r="K446" s="234">
        <f>K447</f>
        <v>3257.8752599999998</v>
      </c>
      <c r="L446" s="234">
        <f>L447</f>
        <v>3257.8752599999998</v>
      </c>
    </row>
    <row r="447" spans="1:12" x14ac:dyDescent="0.2">
      <c r="A447" s="279" t="s">
        <v>640</v>
      </c>
      <c r="B447" s="60" t="s">
        <v>207</v>
      </c>
      <c r="C447" s="59" t="s">
        <v>218</v>
      </c>
      <c r="D447" s="59" t="s">
        <v>755</v>
      </c>
      <c r="E447" s="60">
        <v>612</v>
      </c>
      <c r="F447" s="135">
        <f>'Пр 6 вед '!G306</f>
        <v>0</v>
      </c>
      <c r="G447" s="135">
        <f>'Пр 6 вед '!H306</f>
        <v>0</v>
      </c>
      <c r="H447" s="135">
        <f>'Пр 6 вед '!I306</f>
        <v>0</v>
      </c>
      <c r="I447" s="135">
        <f>'Пр 6 вед '!J306</f>
        <v>0</v>
      </c>
      <c r="J447" s="135">
        <f>'Пр 6 вед '!K306</f>
        <v>0</v>
      </c>
      <c r="K447" s="135">
        <f>'Пр 6 вед '!L306</f>
        <v>3257.8752599999998</v>
      </c>
      <c r="L447" s="135">
        <f>'Пр 6 вед '!M306</f>
        <v>3257.8752599999998</v>
      </c>
    </row>
    <row r="448" spans="1:12" x14ac:dyDescent="0.2">
      <c r="A448" s="58" t="s">
        <v>370</v>
      </c>
      <c r="B448" s="60" t="s">
        <v>207</v>
      </c>
      <c r="C448" s="59" t="s">
        <v>218</v>
      </c>
      <c r="D448" s="59" t="s">
        <v>755</v>
      </c>
      <c r="E448" s="60">
        <v>620</v>
      </c>
      <c r="F448" s="135">
        <f>F449</f>
        <v>0</v>
      </c>
      <c r="G448" s="135">
        <f>G449</f>
        <v>0</v>
      </c>
      <c r="H448" s="133">
        <f t="shared" si="342"/>
        <v>0</v>
      </c>
      <c r="I448" s="135">
        <f>I449</f>
        <v>0</v>
      </c>
      <c r="J448" s="265">
        <f>J449</f>
        <v>0</v>
      </c>
      <c r="K448" s="135">
        <f>K449</f>
        <v>424.08</v>
      </c>
      <c r="L448" s="135">
        <f>L449</f>
        <v>424.08</v>
      </c>
    </row>
    <row r="449" spans="1:12" x14ac:dyDescent="0.2">
      <c r="A449" s="279" t="s">
        <v>757</v>
      </c>
      <c r="B449" s="60" t="s">
        <v>207</v>
      </c>
      <c r="C449" s="59" t="s">
        <v>218</v>
      </c>
      <c r="D449" s="59" t="s">
        <v>755</v>
      </c>
      <c r="E449" s="60">
        <v>622</v>
      </c>
      <c r="F449" s="135">
        <f>'Пр 6 вед '!G308</f>
        <v>0</v>
      </c>
      <c r="G449" s="135">
        <f>'Пр 6 вед '!H308</f>
        <v>0</v>
      </c>
      <c r="H449" s="135">
        <f>'Пр 6 вед '!I308</f>
        <v>0</v>
      </c>
      <c r="I449" s="135">
        <f>'Пр 6 вед '!J308</f>
        <v>0</v>
      </c>
      <c r="J449" s="135">
        <f>'Пр 6 вед '!K308</f>
        <v>0</v>
      </c>
      <c r="K449" s="135">
        <f>'Пр 6 вед '!L308</f>
        <v>424.08</v>
      </c>
      <c r="L449" s="135">
        <f>'Пр 6 вед '!M308</f>
        <v>424.08</v>
      </c>
    </row>
    <row r="450" spans="1:12" s="77" customFormat="1" ht="46.5" customHeight="1" x14ac:dyDescent="0.2">
      <c r="A450" s="58" t="s">
        <v>68</v>
      </c>
      <c r="B450" s="60" t="s">
        <v>207</v>
      </c>
      <c r="C450" s="59" t="s">
        <v>218</v>
      </c>
      <c r="D450" s="59" t="s">
        <v>624</v>
      </c>
      <c r="E450" s="60" t="s">
        <v>150</v>
      </c>
      <c r="F450" s="135">
        <f>F451+F455+F458</f>
        <v>211224.5</v>
      </c>
      <c r="G450" s="135">
        <f t="shared" ref="G450:H450" si="344">G451+G455+G458</f>
        <v>0</v>
      </c>
      <c r="H450" s="135">
        <f t="shared" si="344"/>
        <v>211224.5</v>
      </c>
      <c r="I450" s="135">
        <f t="shared" ref="I450:J450" si="345">I451+I455+I458</f>
        <v>0</v>
      </c>
      <c r="J450" s="135">
        <f t="shared" si="345"/>
        <v>211224.5</v>
      </c>
      <c r="K450" s="135">
        <f t="shared" ref="K450" si="346">K451+K455+K458</f>
        <v>0</v>
      </c>
      <c r="L450" s="291">
        <f t="shared" si="317"/>
        <v>211224.5</v>
      </c>
    </row>
    <row r="451" spans="1:12" s="77" customFormat="1" ht="33.75" x14ac:dyDescent="0.2">
      <c r="A451" s="71" t="s">
        <v>112</v>
      </c>
      <c r="B451" s="60" t="s">
        <v>207</v>
      </c>
      <c r="C451" s="59" t="s">
        <v>218</v>
      </c>
      <c r="D451" s="59" t="s">
        <v>624</v>
      </c>
      <c r="E451" s="60" t="s">
        <v>113</v>
      </c>
      <c r="F451" s="135">
        <f>F452</f>
        <v>10343</v>
      </c>
      <c r="G451" s="135">
        <f t="shared" ref="G451:K451" si="347">G452</f>
        <v>0</v>
      </c>
      <c r="H451" s="135">
        <f t="shared" si="347"/>
        <v>10343</v>
      </c>
      <c r="I451" s="135">
        <f t="shared" si="347"/>
        <v>0</v>
      </c>
      <c r="J451" s="135">
        <f t="shared" si="347"/>
        <v>10343</v>
      </c>
      <c r="K451" s="135">
        <f t="shared" si="347"/>
        <v>2500</v>
      </c>
      <c r="L451" s="291">
        <f t="shared" si="317"/>
        <v>12843</v>
      </c>
    </row>
    <row r="452" spans="1:12" s="77" customFormat="1" x14ac:dyDescent="0.2">
      <c r="A452" s="71" t="s">
        <v>114</v>
      </c>
      <c r="B452" s="60" t="s">
        <v>207</v>
      </c>
      <c r="C452" s="59" t="s">
        <v>218</v>
      </c>
      <c r="D452" s="59" t="s">
        <v>624</v>
      </c>
      <c r="E452" s="60">
        <v>110</v>
      </c>
      <c r="F452" s="135">
        <f>F453+F454</f>
        <v>10343</v>
      </c>
      <c r="G452" s="135">
        <f t="shared" ref="G452:H452" si="348">G453+G454</f>
        <v>0</v>
      </c>
      <c r="H452" s="135">
        <f t="shared" si="348"/>
        <v>10343</v>
      </c>
      <c r="I452" s="135">
        <f t="shared" ref="I452:J452" si="349">I453+I454</f>
        <v>0</v>
      </c>
      <c r="J452" s="135">
        <f t="shared" si="349"/>
        <v>10343</v>
      </c>
      <c r="K452" s="135">
        <f t="shared" ref="K452" si="350">K453+K454</f>
        <v>2500</v>
      </c>
      <c r="L452" s="291">
        <f t="shared" si="317"/>
        <v>12843</v>
      </c>
    </row>
    <row r="453" spans="1:12" s="77" customFormat="1" x14ac:dyDescent="0.2">
      <c r="A453" s="71" t="s">
        <v>115</v>
      </c>
      <c r="B453" s="60" t="s">
        <v>207</v>
      </c>
      <c r="C453" s="59" t="s">
        <v>218</v>
      </c>
      <c r="D453" s="59" t="s">
        <v>624</v>
      </c>
      <c r="E453" s="60">
        <v>111</v>
      </c>
      <c r="F453" s="135">
        <f>'Пр 6 вед '!G280</f>
        <v>7944</v>
      </c>
      <c r="G453" s="135">
        <f>'Пр 6 вед '!H280</f>
        <v>0</v>
      </c>
      <c r="H453" s="135">
        <f>'Пр 6 вед '!I280</f>
        <v>7944</v>
      </c>
      <c r="I453" s="135">
        <f>'Пр 6 вед '!J280</f>
        <v>0</v>
      </c>
      <c r="J453" s="135">
        <f>'Пр 6 вед '!K280</f>
        <v>7944</v>
      </c>
      <c r="K453" s="135">
        <f>'Пр 6 вед '!L280</f>
        <v>1643.162</v>
      </c>
      <c r="L453" s="291">
        <f t="shared" si="317"/>
        <v>9587.1620000000003</v>
      </c>
    </row>
    <row r="454" spans="1:12" s="77" customFormat="1" ht="22.5" x14ac:dyDescent="0.2">
      <c r="A454" s="97" t="s">
        <v>116</v>
      </c>
      <c r="B454" s="60" t="s">
        <v>207</v>
      </c>
      <c r="C454" s="59" t="s">
        <v>218</v>
      </c>
      <c r="D454" s="59" t="s">
        <v>624</v>
      </c>
      <c r="E454" s="60">
        <v>119</v>
      </c>
      <c r="F454" s="135">
        <f>'Пр 6 вед '!G281</f>
        <v>2399</v>
      </c>
      <c r="G454" s="135">
        <f>'Пр 6 вед '!H281</f>
        <v>0</v>
      </c>
      <c r="H454" s="135">
        <f>'Пр 6 вед '!I281</f>
        <v>2399</v>
      </c>
      <c r="I454" s="135">
        <f>'Пр 6 вед '!J281</f>
        <v>0</v>
      </c>
      <c r="J454" s="135">
        <f>'Пр 6 вед '!K281</f>
        <v>2399</v>
      </c>
      <c r="K454" s="135">
        <f>'Пр 6 вед '!L281</f>
        <v>856.83799999999997</v>
      </c>
      <c r="L454" s="291">
        <f t="shared" si="317"/>
        <v>3255.8379999999997</v>
      </c>
    </row>
    <row r="455" spans="1:12" s="77" customFormat="1" x14ac:dyDescent="0.2">
      <c r="A455" s="71" t="s">
        <v>451</v>
      </c>
      <c r="B455" s="60" t="s">
        <v>207</v>
      </c>
      <c r="C455" s="59" t="s">
        <v>218</v>
      </c>
      <c r="D455" s="59" t="s">
        <v>624</v>
      </c>
      <c r="E455" s="60" t="s">
        <v>121</v>
      </c>
      <c r="F455" s="135">
        <f>SUM(F456)</f>
        <v>38</v>
      </c>
      <c r="G455" s="135">
        <f t="shared" ref="G455:K456" si="351">SUM(G456)</f>
        <v>0</v>
      </c>
      <c r="H455" s="135">
        <f t="shared" si="351"/>
        <v>38</v>
      </c>
      <c r="I455" s="135">
        <f t="shared" si="351"/>
        <v>0</v>
      </c>
      <c r="J455" s="135">
        <f t="shared" si="351"/>
        <v>38</v>
      </c>
      <c r="K455" s="135">
        <f t="shared" si="351"/>
        <v>0</v>
      </c>
      <c r="L455" s="291">
        <f t="shared" si="317"/>
        <v>38</v>
      </c>
    </row>
    <row r="456" spans="1:12" s="77" customFormat="1" ht="22.5" x14ac:dyDescent="0.2">
      <c r="A456" s="71" t="s">
        <v>122</v>
      </c>
      <c r="B456" s="60" t="s">
        <v>207</v>
      </c>
      <c r="C456" s="59" t="s">
        <v>218</v>
      </c>
      <c r="D456" s="59" t="s">
        <v>624</v>
      </c>
      <c r="E456" s="60" t="s">
        <v>123</v>
      </c>
      <c r="F456" s="135">
        <f>SUM(F457)</f>
        <v>38</v>
      </c>
      <c r="G456" s="135">
        <f t="shared" si="351"/>
        <v>0</v>
      </c>
      <c r="H456" s="135">
        <f t="shared" si="351"/>
        <v>38</v>
      </c>
      <c r="I456" s="135">
        <f t="shared" si="351"/>
        <v>0</v>
      </c>
      <c r="J456" s="135">
        <f t="shared" si="351"/>
        <v>38</v>
      </c>
      <c r="K456" s="135">
        <f t="shared" si="351"/>
        <v>0</v>
      </c>
      <c r="L456" s="291">
        <f t="shared" si="317"/>
        <v>38</v>
      </c>
    </row>
    <row r="457" spans="1:12" s="77" customFormat="1" x14ac:dyDescent="0.2">
      <c r="A457" s="98" t="s">
        <v>474</v>
      </c>
      <c r="B457" s="60" t="s">
        <v>207</v>
      </c>
      <c r="C457" s="59" t="s">
        <v>218</v>
      </c>
      <c r="D457" s="59" t="s">
        <v>624</v>
      </c>
      <c r="E457" s="60" t="s">
        <v>125</v>
      </c>
      <c r="F457" s="135">
        <f>'Пр 6 вед '!G284</f>
        <v>38</v>
      </c>
      <c r="G457" s="135">
        <f>'Пр 6 вед '!H284</f>
        <v>0</v>
      </c>
      <c r="H457" s="135">
        <f>'Пр 6 вед '!I284</f>
        <v>38</v>
      </c>
      <c r="I457" s="135">
        <f>'Пр 6 вед '!J284</f>
        <v>0</v>
      </c>
      <c r="J457" s="135">
        <f>'Пр 6 вед '!K284</f>
        <v>38</v>
      </c>
      <c r="K457" s="135">
        <f>'Пр 6 вед '!L284</f>
        <v>0</v>
      </c>
      <c r="L457" s="291">
        <f t="shared" si="317"/>
        <v>38</v>
      </c>
    </row>
    <row r="458" spans="1:12" s="77" customFormat="1" ht="22.5" x14ac:dyDescent="0.2">
      <c r="A458" s="71" t="s">
        <v>103</v>
      </c>
      <c r="B458" s="60" t="s">
        <v>207</v>
      </c>
      <c r="C458" s="60" t="s">
        <v>218</v>
      </c>
      <c r="D458" s="59" t="s">
        <v>624</v>
      </c>
      <c r="E458" s="60" t="s">
        <v>104</v>
      </c>
      <c r="F458" s="135">
        <f>F459+F461</f>
        <v>200843.5</v>
      </c>
      <c r="G458" s="135">
        <f t="shared" ref="G458:H458" si="352">G459+G461</f>
        <v>0</v>
      </c>
      <c r="H458" s="135">
        <f t="shared" si="352"/>
        <v>200843.5</v>
      </c>
      <c r="I458" s="135">
        <f t="shared" ref="I458:J458" si="353">I459+I461</f>
        <v>0</v>
      </c>
      <c r="J458" s="135">
        <f t="shared" si="353"/>
        <v>200843.5</v>
      </c>
      <c r="K458" s="135">
        <f t="shared" ref="K458" si="354">K459+K461</f>
        <v>-2500</v>
      </c>
      <c r="L458" s="291">
        <f t="shared" si="317"/>
        <v>198343.5</v>
      </c>
    </row>
    <row r="459" spans="1:12" x14ac:dyDescent="0.2">
      <c r="A459" s="71" t="s">
        <v>105</v>
      </c>
      <c r="B459" s="60" t="s">
        <v>207</v>
      </c>
      <c r="C459" s="60" t="s">
        <v>218</v>
      </c>
      <c r="D459" s="59" t="s">
        <v>624</v>
      </c>
      <c r="E459" s="60" t="s">
        <v>106</v>
      </c>
      <c r="F459" s="135">
        <f>F460</f>
        <v>177944.3</v>
      </c>
      <c r="G459" s="135">
        <f t="shared" ref="G459:K459" si="355">G460</f>
        <v>0</v>
      </c>
      <c r="H459" s="135">
        <f t="shared" si="355"/>
        <v>177944.3</v>
      </c>
      <c r="I459" s="135">
        <f t="shared" si="355"/>
        <v>0</v>
      </c>
      <c r="J459" s="135">
        <f t="shared" si="355"/>
        <v>177944.3</v>
      </c>
      <c r="K459" s="135">
        <f t="shared" si="355"/>
        <v>-2532</v>
      </c>
      <c r="L459" s="291">
        <f t="shared" si="317"/>
        <v>175412.3</v>
      </c>
    </row>
    <row r="460" spans="1:12" ht="33.75" x14ac:dyDescent="0.2">
      <c r="A460" s="71" t="s">
        <v>107</v>
      </c>
      <c r="B460" s="60" t="s">
        <v>207</v>
      </c>
      <c r="C460" s="60" t="s">
        <v>218</v>
      </c>
      <c r="D460" s="59" t="s">
        <v>624</v>
      </c>
      <c r="E460" s="60" t="s">
        <v>108</v>
      </c>
      <c r="F460" s="135">
        <f>'Пр 6 вед '!G287</f>
        <v>177944.3</v>
      </c>
      <c r="G460" s="135">
        <f>'Пр 6 вед '!H287</f>
        <v>0</v>
      </c>
      <c r="H460" s="135">
        <f>'Пр 6 вед '!I287</f>
        <v>177944.3</v>
      </c>
      <c r="I460" s="135">
        <f>'Пр 6 вед '!J287</f>
        <v>0</v>
      </c>
      <c r="J460" s="135">
        <f>'Пр 6 вед '!K287</f>
        <v>177944.3</v>
      </c>
      <c r="K460" s="135">
        <f>'Пр 6 вед '!L287</f>
        <v>-2532</v>
      </c>
      <c r="L460" s="291">
        <f t="shared" si="317"/>
        <v>175412.3</v>
      </c>
    </row>
    <row r="461" spans="1:12" x14ac:dyDescent="0.2">
      <c r="A461" s="58" t="s">
        <v>370</v>
      </c>
      <c r="B461" s="60" t="s">
        <v>207</v>
      </c>
      <c r="C461" s="60" t="s">
        <v>218</v>
      </c>
      <c r="D461" s="59" t="s">
        <v>624</v>
      </c>
      <c r="E461" s="60">
        <v>620</v>
      </c>
      <c r="F461" s="135">
        <f>F462</f>
        <v>22899.200000000001</v>
      </c>
      <c r="G461" s="135">
        <f t="shared" ref="G461:K461" si="356">G462</f>
        <v>0</v>
      </c>
      <c r="H461" s="135">
        <f t="shared" si="356"/>
        <v>22899.200000000001</v>
      </c>
      <c r="I461" s="135">
        <f t="shared" si="356"/>
        <v>0</v>
      </c>
      <c r="J461" s="135">
        <f t="shared" si="356"/>
        <v>22899.200000000001</v>
      </c>
      <c r="K461" s="135">
        <f t="shared" si="356"/>
        <v>32</v>
      </c>
      <c r="L461" s="291">
        <f t="shared" si="317"/>
        <v>22931.200000000001</v>
      </c>
    </row>
    <row r="462" spans="1:12" ht="33.75" x14ac:dyDescent="0.2">
      <c r="A462" s="58" t="s">
        <v>371</v>
      </c>
      <c r="B462" s="60" t="s">
        <v>207</v>
      </c>
      <c r="C462" s="60" t="s">
        <v>218</v>
      </c>
      <c r="D462" s="59" t="s">
        <v>624</v>
      </c>
      <c r="E462" s="60">
        <v>621</v>
      </c>
      <c r="F462" s="135">
        <f>'Пр 6 вед '!G289</f>
        <v>22899.200000000001</v>
      </c>
      <c r="G462" s="135">
        <f>'Пр 6 вед '!H289</f>
        <v>0</v>
      </c>
      <c r="H462" s="135">
        <f>'Пр 6 вед '!I289</f>
        <v>22899.200000000001</v>
      </c>
      <c r="I462" s="135">
        <f>'Пр 6 вед '!J289</f>
        <v>0</v>
      </c>
      <c r="J462" s="135">
        <f>'Пр 6 вед '!K289</f>
        <v>22899.200000000001</v>
      </c>
      <c r="K462" s="135">
        <f>'Пр 6 вед '!L289</f>
        <v>32</v>
      </c>
      <c r="L462" s="291">
        <f t="shared" si="317"/>
        <v>22931.200000000001</v>
      </c>
    </row>
    <row r="463" spans="1:12" ht="33.75" x14ac:dyDescent="0.2">
      <c r="A463" s="127" t="s">
        <v>445</v>
      </c>
      <c r="B463" s="90" t="s">
        <v>207</v>
      </c>
      <c r="C463" s="90" t="s">
        <v>218</v>
      </c>
      <c r="D463" s="88" t="s">
        <v>215</v>
      </c>
      <c r="E463" s="90"/>
      <c r="F463" s="137">
        <f>F464</f>
        <v>792</v>
      </c>
      <c r="G463" s="137">
        <f t="shared" ref="G463:K463" si="357">G464</f>
        <v>0</v>
      </c>
      <c r="H463" s="137">
        <f t="shared" si="357"/>
        <v>792</v>
      </c>
      <c r="I463" s="137">
        <f t="shared" si="357"/>
        <v>0</v>
      </c>
      <c r="J463" s="137">
        <f t="shared" si="357"/>
        <v>792</v>
      </c>
      <c r="K463" s="137">
        <f t="shared" si="357"/>
        <v>0</v>
      </c>
      <c r="L463" s="291">
        <f t="shared" si="317"/>
        <v>792</v>
      </c>
    </row>
    <row r="464" spans="1:12" ht="33.75" x14ac:dyDescent="0.2">
      <c r="A464" s="73" t="s">
        <v>74</v>
      </c>
      <c r="B464" s="60" t="s">
        <v>207</v>
      </c>
      <c r="C464" s="60" t="s">
        <v>218</v>
      </c>
      <c r="D464" s="59" t="s">
        <v>216</v>
      </c>
      <c r="E464" s="60"/>
      <c r="F464" s="135">
        <f>F465+F468</f>
        <v>792</v>
      </c>
      <c r="G464" s="135">
        <f t="shared" ref="G464:H464" si="358">G465+G468</f>
        <v>0</v>
      </c>
      <c r="H464" s="135">
        <f t="shared" si="358"/>
        <v>792</v>
      </c>
      <c r="I464" s="135">
        <f t="shared" ref="I464:J464" si="359">I465+I468</f>
        <v>0</v>
      </c>
      <c r="J464" s="135">
        <f t="shared" si="359"/>
        <v>792</v>
      </c>
      <c r="K464" s="135">
        <f t="shared" ref="K464" si="360">K465+K468</f>
        <v>0</v>
      </c>
      <c r="L464" s="291">
        <f t="shared" si="317"/>
        <v>792</v>
      </c>
    </row>
    <row r="465" spans="1:12" ht="33.75" x14ac:dyDescent="0.2">
      <c r="A465" s="71" t="s">
        <v>112</v>
      </c>
      <c r="B465" s="60" t="s">
        <v>207</v>
      </c>
      <c r="C465" s="60" t="s">
        <v>218</v>
      </c>
      <c r="D465" s="59" t="s">
        <v>216</v>
      </c>
      <c r="E465" s="60">
        <v>100</v>
      </c>
      <c r="F465" s="135">
        <f>F466</f>
        <v>36.299999999999997</v>
      </c>
      <c r="G465" s="135">
        <f t="shared" ref="G465:K466" si="361">G466</f>
        <v>0</v>
      </c>
      <c r="H465" s="135">
        <f t="shared" si="361"/>
        <v>36.299999999999997</v>
      </c>
      <c r="I465" s="135">
        <f t="shared" si="361"/>
        <v>0</v>
      </c>
      <c r="J465" s="135">
        <f t="shared" si="361"/>
        <v>36.299999999999997</v>
      </c>
      <c r="K465" s="135">
        <f t="shared" si="361"/>
        <v>0</v>
      </c>
      <c r="L465" s="291">
        <f t="shared" si="317"/>
        <v>36.299999999999997</v>
      </c>
    </row>
    <row r="466" spans="1:12" x14ac:dyDescent="0.2">
      <c r="A466" s="71" t="s">
        <v>114</v>
      </c>
      <c r="B466" s="60" t="s">
        <v>207</v>
      </c>
      <c r="C466" s="60" t="s">
        <v>218</v>
      </c>
      <c r="D466" s="59" t="s">
        <v>216</v>
      </c>
      <c r="E466" s="60">
        <v>110</v>
      </c>
      <c r="F466" s="135">
        <f>F467</f>
        <v>36.299999999999997</v>
      </c>
      <c r="G466" s="135">
        <f t="shared" si="361"/>
        <v>0</v>
      </c>
      <c r="H466" s="135">
        <f t="shared" si="361"/>
        <v>36.299999999999997</v>
      </c>
      <c r="I466" s="135">
        <f t="shared" si="361"/>
        <v>0</v>
      </c>
      <c r="J466" s="135">
        <f t="shared" si="361"/>
        <v>36.299999999999997</v>
      </c>
      <c r="K466" s="135">
        <f t="shared" si="361"/>
        <v>0</v>
      </c>
      <c r="L466" s="291">
        <f t="shared" si="317"/>
        <v>36.299999999999997</v>
      </c>
    </row>
    <row r="467" spans="1:12" x14ac:dyDescent="0.2">
      <c r="A467" s="98" t="s">
        <v>444</v>
      </c>
      <c r="B467" s="60" t="s">
        <v>207</v>
      </c>
      <c r="C467" s="60" t="s">
        <v>218</v>
      </c>
      <c r="D467" s="59" t="s">
        <v>216</v>
      </c>
      <c r="E467" s="60">
        <v>112</v>
      </c>
      <c r="F467" s="135">
        <f>'Пр 6 вед '!G313</f>
        <v>36.299999999999997</v>
      </c>
      <c r="G467" s="135">
        <f>'Пр 6 вед '!H313</f>
        <v>0</v>
      </c>
      <c r="H467" s="135">
        <f>'Пр 6 вед '!I313</f>
        <v>36.299999999999997</v>
      </c>
      <c r="I467" s="135">
        <f>'Пр 6 вед '!J313</f>
        <v>0</v>
      </c>
      <c r="J467" s="135">
        <f>'Пр 6 вед '!K313</f>
        <v>36.299999999999997</v>
      </c>
      <c r="K467" s="135">
        <f>'Пр 6 вед '!L313</f>
        <v>0</v>
      </c>
      <c r="L467" s="291">
        <f t="shared" si="317"/>
        <v>36.299999999999997</v>
      </c>
    </row>
    <row r="468" spans="1:12" ht="22.5" x14ac:dyDescent="0.2">
      <c r="A468" s="71" t="s">
        <v>103</v>
      </c>
      <c r="B468" s="60" t="s">
        <v>207</v>
      </c>
      <c r="C468" s="60" t="s">
        <v>218</v>
      </c>
      <c r="D468" s="59" t="s">
        <v>216</v>
      </c>
      <c r="E468" s="60">
        <v>600</v>
      </c>
      <c r="F468" s="135">
        <f>F469+F471</f>
        <v>755.7</v>
      </c>
      <c r="G468" s="135">
        <f t="shared" ref="G468:H468" si="362">G469+G471</f>
        <v>0</v>
      </c>
      <c r="H468" s="135">
        <f t="shared" si="362"/>
        <v>755.7</v>
      </c>
      <c r="I468" s="135">
        <f t="shared" ref="I468:J468" si="363">I469+I471</f>
        <v>0</v>
      </c>
      <c r="J468" s="135">
        <f t="shared" si="363"/>
        <v>755.7</v>
      </c>
      <c r="K468" s="135">
        <f t="shared" ref="K468" si="364">K469+K471</f>
        <v>0</v>
      </c>
      <c r="L468" s="291">
        <f t="shared" si="317"/>
        <v>755.7</v>
      </c>
    </row>
    <row r="469" spans="1:12" x14ac:dyDescent="0.2">
      <c r="A469" s="71" t="s">
        <v>105</v>
      </c>
      <c r="B469" s="60" t="s">
        <v>207</v>
      </c>
      <c r="C469" s="60" t="s">
        <v>218</v>
      </c>
      <c r="D469" s="59" t="s">
        <v>216</v>
      </c>
      <c r="E469" s="60">
        <v>610</v>
      </c>
      <c r="F469" s="135">
        <f>F470</f>
        <v>676.5</v>
      </c>
      <c r="G469" s="135">
        <f t="shared" ref="G469:K469" si="365">G470</f>
        <v>0</v>
      </c>
      <c r="H469" s="135">
        <f t="shared" si="365"/>
        <v>676.5</v>
      </c>
      <c r="I469" s="135">
        <f t="shared" si="365"/>
        <v>0</v>
      </c>
      <c r="J469" s="135">
        <f t="shared" si="365"/>
        <v>676.5</v>
      </c>
      <c r="K469" s="135">
        <f t="shared" si="365"/>
        <v>0</v>
      </c>
      <c r="L469" s="291">
        <f t="shared" si="317"/>
        <v>676.5</v>
      </c>
    </row>
    <row r="470" spans="1:12" ht="33.75" x14ac:dyDescent="0.2">
      <c r="A470" s="71" t="s">
        <v>107</v>
      </c>
      <c r="B470" s="60" t="s">
        <v>207</v>
      </c>
      <c r="C470" s="60" t="s">
        <v>218</v>
      </c>
      <c r="D470" s="59" t="s">
        <v>216</v>
      </c>
      <c r="E470" s="60">
        <v>611</v>
      </c>
      <c r="F470" s="135">
        <f>'Пр 6 вед '!G316</f>
        <v>676.5</v>
      </c>
      <c r="G470" s="135">
        <f>'Пр 6 вед '!H316</f>
        <v>0</v>
      </c>
      <c r="H470" s="135">
        <f>'Пр 6 вед '!I316</f>
        <v>676.5</v>
      </c>
      <c r="I470" s="135">
        <f>'Пр 6 вед '!J316</f>
        <v>0</v>
      </c>
      <c r="J470" s="135">
        <f>'Пр 6 вед '!K316</f>
        <v>676.5</v>
      </c>
      <c r="K470" s="135">
        <f>'Пр 6 вед '!L316</f>
        <v>0</v>
      </c>
      <c r="L470" s="291">
        <f t="shared" si="317"/>
        <v>676.5</v>
      </c>
    </row>
    <row r="471" spans="1:12" x14ac:dyDescent="0.2">
      <c r="A471" s="58" t="s">
        <v>370</v>
      </c>
      <c r="B471" s="60" t="s">
        <v>207</v>
      </c>
      <c r="C471" s="60" t="s">
        <v>218</v>
      </c>
      <c r="D471" s="59" t="s">
        <v>216</v>
      </c>
      <c r="E471" s="60">
        <v>620</v>
      </c>
      <c r="F471" s="135">
        <f>F472</f>
        <v>79.2</v>
      </c>
      <c r="G471" s="135">
        <f t="shared" ref="G471:K471" si="366">G472</f>
        <v>0</v>
      </c>
      <c r="H471" s="135">
        <f t="shared" si="366"/>
        <v>79.2</v>
      </c>
      <c r="I471" s="135">
        <f t="shared" si="366"/>
        <v>0</v>
      </c>
      <c r="J471" s="135">
        <f t="shared" si="366"/>
        <v>79.2</v>
      </c>
      <c r="K471" s="135">
        <f t="shared" si="366"/>
        <v>0</v>
      </c>
      <c r="L471" s="291">
        <f t="shared" si="317"/>
        <v>79.2</v>
      </c>
    </row>
    <row r="472" spans="1:12" ht="33.75" x14ac:dyDescent="0.2">
      <c r="A472" s="58" t="s">
        <v>371</v>
      </c>
      <c r="B472" s="60" t="s">
        <v>207</v>
      </c>
      <c r="C472" s="60" t="s">
        <v>218</v>
      </c>
      <c r="D472" s="59" t="s">
        <v>216</v>
      </c>
      <c r="E472" s="60">
        <v>621</v>
      </c>
      <c r="F472" s="135">
        <f>'Пр 6 вед '!G318</f>
        <v>79.2</v>
      </c>
      <c r="G472" s="135">
        <f>'Пр 6 вед '!H318</f>
        <v>0</v>
      </c>
      <c r="H472" s="135">
        <f>'Пр 6 вед '!I318</f>
        <v>79.2</v>
      </c>
      <c r="I472" s="135">
        <f>'Пр 6 вед '!J318</f>
        <v>0</v>
      </c>
      <c r="J472" s="135">
        <f>'Пр 6 вед '!K318</f>
        <v>79.2</v>
      </c>
      <c r="K472" s="135">
        <f>'Пр 6 вед '!L318</f>
        <v>0</v>
      </c>
      <c r="L472" s="291">
        <f t="shared" si="317"/>
        <v>79.2</v>
      </c>
    </row>
    <row r="473" spans="1:12" ht="14.25" customHeight="1" x14ac:dyDescent="0.2">
      <c r="A473" s="99" t="s">
        <v>373</v>
      </c>
      <c r="B473" s="84" t="s">
        <v>207</v>
      </c>
      <c r="C473" s="86" t="s">
        <v>154</v>
      </c>
      <c r="D473" s="86"/>
      <c r="E473" s="84"/>
      <c r="F473" s="131">
        <f>F474+F485</f>
        <v>53222.100000000006</v>
      </c>
      <c r="G473" s="131">
        <f t="shared" ref="G473:H473" si="367">G474+G485</f>
        <v>441.64359000000002</v>
      </c>
      <c r="H473" s="131">
        <f t="shared" si="367"/>
        <v>53663.743589999998</v>
      </c>
      <c r="I473" s="131">
        <f t="shared" ref="I473:J473" si="368">I474+I485</f>
        <v>-7.7050000000000001</v>
      </c>
      <c r="J473" s="131">
        <f t="shared" si="368"/>
        <v>53656.038589999996</v>
      </c>
      <c r="K473" s="131">
        <f t="shared" ref="K473" si="369">K474+K485</f>
        <v>180.715</v>
      </c>
      <c r="L473" s="291">
        <f t="shared" si="317"/>
        <v>53836.753589999993</v>
      </c>
    </row>
    <row r="474" spans="1:12" ht="27" customHeight="1" x14ac:dyDescent="0.2">
      <c r="A474" s="193" t="s">
        <v>494</v>
      </c>
      <c r="B474" s="84" t="s">
        <v>207</v>
      </c>
      <c r="C474" s="86" t="s">
        <v>154</v>
      </c>
      <c r="D474" s="86" t="s">
        <v>209</v>
      </c>
      <c r="E474" s="84" t="s">
        <v>28</v>
      </c>
      <c r="F474" s="131">
        <f>F475+F480</f>
        <v>37278.400000000001</v>
      </c>
      <c r="G474" s="131">
        <f t="shared" ref="G474:H474" si="370">G475+G480</f>
        <v>1.2899999999999991</v>
      </c>
      <c r="H474" s="131">
        <f t="shared" si="370"/>
        <v>37279.69</v>
      </c>
      <c r="I474" s="131">
        <f t="shared" ref="I474:J474" si="371">I475+I480</f>
        <v>-7.7050000000000001</v>
      </c>
      <c r="J474" s="131">
        <f t="shared" si="371"/>
        <v>37271.985000000001</v>
      </c>
      <c r="K474" s="131">
        <f t="shared" ref="K474" si="372">K475+K480</f>
        <v>115.41500000000001</v>
      </c>
      <c r="L474" s="291">
        <f t="shared" si="317"/>
        <v>37387.4</v>
      </c>
    </row>
    <row r="475" spans="1:12" ht="14.25" customHeight="1" x14ac:dyDescent="0.2">
      <c r="A475" s="87" t="s">
        <v>374</v>
      </c>
      <c r="B475" s="89" t="s">
        <v>207</v>
      </c>
      <c r="C475" s="91" t="s">
        <v>154</v>
      </c>
      <c r="D475" s="91" t="s">
        <v>375</v>
      </c>
      <c r="E475" s="89" t="s">
        <v>150</v>
      </c>
      <c r="F475" s="132">
        <f>F476</f>
        <v>37020.1</v>
      </c>
      <c r="G475" s="132">
        <f t="shared" ref="G475:K478" si="373">G476</f>
        <v>1.2899999999999991</v>
      </c>
      <c r="H475" s="132">
        <f t="shared" si="373"/>
        <v>37021.39</v>
      </c>
      <c r="I475" s="132">
        <f t="shared" si="373"/>
        <v>-7.7050000000000001</v>
      </c>
      <c r="J475" s="132">
        <f t="shared" si="373"/>
        <v>37013.684999999998</v>
      </c>
      <c r="K475" s="132">
        <f t="shared" si="373"/>
        <v>115.41500000000001</v>
      </c>
      <c r="L475" s="291">
        <f t="shared" si="317"/>
        <v>37129.1</v>
      </c>
    </row>
    <row r="476" spans="1:12" ht="23.25" customHeight="1" x14ac:dyDescent="0.2">
      <c r="A476" s="189" t="s">
        <v>496</v>
      </c>
      <c r="B476" s="72" t="s">
        <v>207</v>
      </c>
      <c r="C476" s="75" t="s">
        <v>154</v>
      </c>
      <c r="D476" s="75" t="s">
        <v>376</v>
      </c>
      <c r="E476" s="72" t="s">
        <v>150</v>
      </c>
      <c r="F476" s="133">
        <f>F477</f>
        <v>37020.1</v>
      </c>
      <c r="G476" s="133">
        <f t="shared" si="373"/>
        <v>1.2899999999999991</v>
      </c>
      <c r="H476" s="133">
        <f t="shared" si="373"/>
        <v>37021.39</v>
      </c>
      <c r="I476" s="133">
        <f t="shared" si="373"/>
        <v>-7.7050000000000001</v>
      </c>
      <c r="J476" s="133">
        <f t="shared" si="373"/>
        <v>37013.684999999998</v>
      </c>
      <c r="K476" s="133">
        <f t="shared" si="373"/>
        <v>115.41500000000001</v>
      </c>
      <c r="L476" s="291">
        <f t="shared" si="317"/>
        <v>37129.1</v>
      </c>
    </row>
    <row r="477" spans="1:12" ht="24.75" customHeight="1" x14ac:dyDescent="0.2">
      <c r="A477" s="71" t="s">
        <v>103</v>
      </c>
      <c r="B477" s="72" t="s">
        <v>207</v>
      </c>
      <c r="C477" s="75" t="s">
        <v>154</v>
      </c>
      <c r="D477" s="75" t="s">
        <v>376</v>
      </c>
      <c r="E477" s="72">
        <v>600</v>
      </c>
      <c r="F477" s="133">
        <f>F478</f>
        <v>37020.1</v>
      </c>
      <c r="G477" s="133">
        <f t="shared" si="373"/>
        <v>1.2899999999999991</v>
      </c>
      <c r="H477" s="133">
        <f t="shared" si="373"/>
        <v>37021.39</v>
      </c>
      <c r="I477" s="133">
        <f t="shared" si="373"/>
        <v>-7.7050000000000001</v>
      </c>
      <c r="J477" s="133">
        <f t="shared" si="373"/>
        <v>37013.684999999998</v>
      </c>
      <c r="K477" s="133">
        <f t="shared" si="373"/>
        <v>115.41500000000001</v>
      </c>
      <c r="L477" s="291">
        <f t="shared" si="317"/>
        <v>37129.1</v>
      </c>
    </row>
    <row r="478" spans="1:12" ht="14.25" customHeight="1" x14ac:dyDescent="0.2">
      <c r="A478" s="71" t="s">
        <v>105</v>
      </c>
      <c r="B478" s="72" t="s">
        <v>207</v>
      </c>
      <c r="C478" s="75" t="s">
        <v>154</v>
      </c>
      <c r="D478" s="75" t="s">
        <v>376</v>
      </c>
      <c r="E478" s="72">
        <v>610</v>
      </c>
      <c r="F478" s="133">
        <f>F479</f>
        <v>37020.1</v>
      </c>
      <c r="G478" s="133">
        <f t="shared" si="373"/>
        <v>1.2899999999999991</v>
      </c>
      <c r="H478" s="133">
        <f t="shared" si="373"/>
        <v>37021.39</v>
      </c>
      <c r="I478" s="133">
        <f t="shared" si="373"/>
        <v>-7.7050000000000001</v>
      </c>
      <c r="J478" s="133">
        <f t="shared" si="373"/>
        <v>37013.684999999998</v>
      </c>
      <c r="K478" s="133">
        <f t="shared" si="373"/>
        <v>115.41500000000001</v>
      </c>
      <c r="L478" s="291">
        <f t="shared" si="317"/>
        <v>37129.1</v>
      </c>
    </row>
    <row r="479" spans="1:12" ht="33" customHeight="1" x14ac:dyDescent="0.2">
      <c r="A479" s="71" t="s">
        <v>107</v>
      </c>
      <c r="B479" s="72" t="s">
        <v>207</v>
      </c>
      <c r="C479" s="75" t="s">
        <v>154</v>
      </c>
      <c r="D479" s="75" t="s">
        <v>376</v>
      </c>
      <c r="E479" s="72">
        <v>611</v>
      </c>
      <c r="F479" s="133">
        <f>'Пр 6 вед '!G323</f>
        <v>37020.1</v>
      </c>
      <c r="G479" s="133">
        <f>'Пр 6 вед '!H323</f>
        <v>1.2899999999999991</v>
      </c>
      <c r="H479" s="133">
        <f>'Пр 6 вед '!I323</f>
        <v>37021.39</v>
      </c>
      <c r="I479" s="133">
        <f>'Пр 6 вед '!J323</f>
        <v>-7.7050000000000001</v>
      </c>
      <c r="J479" s="133">
        <f>'Пр 6 вед '!K323</f>
        <v>37013.684999999998</v>
      </c>
      <c r="K479" s="133">
        <f>'Пр 6 вед '!L323</f>
        <v>115.41500000000001</v>
      </c>
      <c r="L479" s="291">
        <f t="shared" si="317"/>
        <v>37129.1</v>
      </c>
    </row>
    <row r="480" spans="1:12" ht="39.75" customHeight="1" x14ac:dyDescent="0.2">
      <c r="A480" s="71" t="s">
        <v>214</v>
      </c>
      <c r="B480" s="72" t="s">
        <v>207</v>
      </c>
      <c r="C480" s="75" t="s">
        <v>154</v>
      </c>
      <c r="D480" s="75" t="s">
        <v>215</v>
      </c>
      <c r="E480" s="72"/>
      <c r="F480" s="133">
        <f>F481</f>
        <v>258.3</v>
      </c>
      <c r="G480" s="133">
        <f t="shared" ref="G480:K481" si="374">G481</f>
        <v>0</v>
      </c>
      <c r="H480" s="133">
        <f t="shared" si="374"/>
        <v>258.3</v>
      </c>
      <c r="I480" s="133">
        <f t="shared" si="374"/>
        <v>0</v>
      </c>
      <c r="J480" s="133">
        <f t="shared" si="374"/>
        <v>258.3</v>
      </c>
      <c r="K480" s="133">
        <f t="shared" si="374"/>
        <v>0</v>
      </c>
      <c r="L480" s="291">
        <f t="shared" si="317"/>
        <v>258.3</v>
      </c>
    </row>
    <row r="481" spans="1:12" ht="32.25" customHeight="1" x14ac:dyDescent="0.2">
      <c r="A481" s="157" t="s">
        <v>461</v>
      </c>
      <c r="B481" s="72" t="s">
        <v>207</v>
      </c>
      <c r="C481" s="75" t="s">
        <v>154</v>
      </c>
      <c r="D481" s="75" t="s">
        <v>216</v>
      </c>
      <c r="E481" s="72"/>
      <c r="F481" s="133">
        <f>F482</f>
        <v>258.3</v>
      </c>
      <c r="G481" s="133">
        <f t="shared" si="374"/>
        <v>0</v>
      </c>
      <c r="H481" s="133">
        <f t="shared" si="374"/>
        <v>258.3</v>
      </c>
      <c r="I481" s="133">
        <f t="shared" si="374"/>
        <v>0</v>
      </c>
      <c r="J481" s="133">
        <f t="shared" si="374"/>
        <v>258.3</v>
      </c>
      <c r="K481" s="133">
        <f t="shared" si="374"/>
        <v>0</v>
      </c>
      <c r="L481" s="291">
        <f t="shared" si="317"/>
        <v>258.3</v>
      </c>
    </row>
    <row r="482" spans="1:12" ht="21" customHeight="1" x14ac:dyDescent="0.2">
      <c r="A482" s="71" t="s">
        <v>103</v>
      </c>
      <c r="B482" s="72" t="s">
        <v>207</v>
      </c>
      <c r="C482" s="75" t="s">
        <v>154</v>
      </c>
      <c r="D482" s="75" t="s">
        <v>216</v>
      </c>
      <c r="E482" s="72">
        <v>600</v>
      </c>
      <c r="F482" s="133">
        <f>F484</f>
        <v>258.3</v>
      </c>
      <c r="G482" s="133">
        <f t="shared" ref="G482:H482" si="375">G484</f>
        <v>0</v>
      </c>
      <c r="H482" s="133">
        <f t="shared" si="375"/>
        <v>258.3</v>
      </c>
      <c r="I482" s="133">
        <f t="shared" ref="I482:J482" si="376">I484</f>
        <v>0</v>
      </c>
      <c r="J482" s="133">
        <f t="shared" si="376"/>
        <v>258.3</v>
      </c>
      <c r="K482" s="133">
        <f t="shared" ref="K482" si="377">K484</f>
        <v>0</v>
      </c>
      <c r="L482" s="291">
        <f t="shared" si="317"/>
        <v>258.3</v>
      </c>
    </row>
    <row r="483" spans="1:12" ht="17.25" customHeight="1" x14ac:dyDescent="0.2">
      <c r="A483" s="71" t="s">
        <v>105</v>
      </c>
      <c r="B483" s="72" t="s">
        <v>207</v>
      </c>
      <c r="C483" s="75" t="s">
        <v>154</v>
      </c>
      <c r="D483" s="75" t="s">
        <v>216</v>
      </c>
      <c r="E483" s="72">
        <v>610</v>
      </c>
      <c r="F483" s="133">
        <f>F484</f>
        <v>258.3</v>
      </c>
      <c r="G483" s="133">
        <f t="shared" ref="G483:K483" si="378">G484</f>
        <v>0</v>
      </c>
      <c r="H483" s="133">
        <f t="shared" si="378"/>
        <v>258.3</v>
      </c>
      <c r="I483" s="133">
        <f t="shared" si="378"/>
        <v>0</v>
      </c>
      <c r="J483" s="133">
        <f t="shared" si="378"/>
        <v>258.3</v>
      </c>
      <c r="K483" s="133">
        <f t="shared" si="378"/>
        <v>0</v>
      </c>
      <c r="L483" s="291">
        <f t="shared" si="317"/>
        <v>258.3</v>
      </c>
    </row>
    <row r="484" spans="1:12" ht="28.5" customHeight="1" x14ac:dyDescent="0.2">
      <c r="A484" s="71" t="s">
        <v>107</v>
      </c>
      <c r="B484" s="72" t="s">
        <v>207</v>
      </c>
      <c r="C484" s="75" t="s">
        <v>154</v>
      </c>
      <c r="D484" s="75" t="s">
        <v>216</v>
      </c>
      <c r="E484" s="72">
        <v>611</v>
      </c>
      <c r="F484" s="133">
        <f>'Пр 6 вед '!G28+'Пр 6 вед '!G328</f>
        <v>258.3</v>
      </c>
      <c r="G484" s="133">
        <f>'Пр 6 вед '!H28+'Пр 6 вед '!H328</f>
        <v>0</v>
      </c>
      <c r="H484" s="133">
        <f>'Пр 6 вед '!I28+'Пр 6 вед '!I328</f>
        <v>258.3</v>
      </c>
      <c r="I484" s="133">
        <f>'Пр 6 вед '!J28+'Пр 6 вед '!J328</f>
        <v>0</v>
      </c>
      <c r="J484" s="133">
        <f>'Пр 6 вед '!K28+'Пр 6 вед '!K328</f>
        <v>258.3</v>
      </c>
      <c r="K484" s="133">
        <f>'Пр 6 вед '!L28+'Пр 6 вед '!L328</f>
        <v>0</v>
      </c>
      <c r="L484" s="291">
        <f t="shared" si="317"/>
        <v>258.3</v>
      </c>
    </row>
    <row r="485" spans="1:12" ht="27" customHeight="1" x14ac:dyDescent="0.2">
      <c r="A485" s="85" t="s">
        <v>481</v>
      </c>
      <c r="B485" s="84" t="s">
        <v>207</v>
      </c>
      <c r="C485" s="86" t="s">
        <v>154</v>
      </c>
      <c r="D485" s="86" t="s">
        <v>100</v>
      </c>
      <c r="E485" s="84" t="s">
        <v>28</v>
      </c>
      <c r="F485" s="131">
        <f>F486</f>
        <v>15943.7</v>
      </c>
      <c r="G485" s="131">
        <f t="shared" ref="G485:K489" si="379">G486</f>
        <v>440.35359</v>
      </c>
      <c r="H485" s="131">
        <f t="shared" si="379"/>
        <v>16384.05359</v>
      </c>
      <c r="I485" s="131">
        <f t="shared" si="379"/>
        <v>0</v>
      </c>
      <c r="J485" s="131">
        <f t="shared" si="379"/>
        <v>16384.05359</v>
      </c>
      <c r="K485" s="131">
        <f t="shared" si="379"/>
        <v>65.3</v>
      </c>
      <c r="L485" s="291">
        <f t="shared" ref="L485:L548" si="380">K485+J485</f>
        <v>16449.353589999999</v>
      </c>
    </row>
    <row r="486" spans="1:12" ht="14.25" customHeight="1" x14ac:dyDescent="0.2">
      <c r="A486" s="87" t="s">
        <v>689</v>
      </c>
      <c r="B486" s="89" t="s">
        <v>207</v>
      </c>
      <c r="C486" s="91" t="s">
        <v>154</v>
      </c>
      <c r="D486" s="91" t="s">
        <v>690</v>
      </c>
      <c r="E486" s="89" t="s">
        <v>150</v>
      </c>
      <c r="F486" s="132">
        <f>F487</f>
        <v>15943.7</v>
      </c>
      <c r="G486" s="132">
        <f t="shared" si="379"/>
        <v>440.35359</v>
      </c>
      <c r="H486" s="132">
        <f t="shared" si="379"/>
        <v>16384.05359</v>
      </c>
      <c r="I486" s="132">
        <f t="shared" si="379"/>
        <v>0</v>
      </c>
      <c r="J486" s="132">
        <f t="shared" si="379"/>
        <v>16384.05359</v>
      </c>
      <c r="K486" s="132">
        <f t="shared" si="379"/>
        <v>65.3</v>
      </c>
      <c r="L486" s="291">
        <f t="shared" si="380"/>
        <v>16449.353589999999</v>
      </c>
    </row>
    <row r="487" spans="1:12" ht="23.25" customHeight="1" x14ac:dyDescent="0.2">
      <c r="A487" s="189" t="s">
        <v>692</v>
      </c>
      <c r="B487" s="205" t="s">
        <v>207</v>
      </c>
      <c r="C487" s="75" t="s">
        <v>154</v>
      </c>
      <c r="D487" s="75" t="s">
        <v>691</v>
      </c>
      <c r="E487" s="205" t="s">
        <v>150</v>
      </c>
      <c r="F487" s="133">
        <f>F488</f>
        <v>15943.7</v>
      </c>
      <c r="G487" s="133">
        <f t="shared" si="379"/>
        <v>440.35359</v>
      </c>
      <c r="H487" s="133">
        <f t="shared" si="379"/>
        <v>16384.05359</v>
      </c>
      <c r="I487" s="133">
        <f t="shared" si="379"/>
        <v>0</v>
      </c>
      <c r="J487" s="133">
        <f t="shared" si="379"/>
        <v>16384.05359</v>
      </c>
      <c r="K487" s="133">
        <f t="shared" si="379"/>
        <v>65.3</v>
      </c>
      <c r="L487" s="291">
        <f t="shared" si="380"/>
        <v>16449.353589999999</v>
      </c>
    </row>
    <row r="488" spans="1:12" ht="24.75" customHeight="1" x14ac:dyDescent="0.2">
      <c r="A488" s="71" t="s">
        <v>103</v>
      </c>
      <c r="B488" s="205" t="s">
        <v>207</v>
      </c>
      <c r="C488" s="75" t="s">
        <v>154</v>
      </c>
      <c r="D488" s="75" t="s">
        <v>691</v>
      </c>
      <c r="E488" s="205">
        <v>600</v>
      </c>
      <c r="F488" s="133">
        <f>F489</f>
        <v>15943.7</v>
      </c>
      <c r="G488" s="133">
        <f t="shared" si="379"/>
        <v>440.35359</v>
      </c>
      <c r="H488" s="133">
        <f t="shared" si="379"/>
        <v>16384.05359</v>
      </c>
      <c r="I488" s="133">
        <f t="shared" si="379"/>
        <v>0</v>
      </c>
      <c r="J488" s="133">
        <f t="shared" si="379"/>
        <v>16384.05359</v>
      </c>
      <c r="K488" s="133">
        <f t="shared" si="379"/>
        <v>65.3</v>
      </c>
      <c r="L488" s="291">
        <f t="shared" si="380"/>
        <v>16449.353589999999</v>
      </c>
    </row>
    <row r="489" spans="1:12" ht="14.25" customHeight="1" x14ac:dyDescent="0.2">
      <c r="A489" s="71" t="s">
        <v>105</v>
      </c>
      <c r="B489" s="205" t="s">
        <v>207</v>
      </c>
      <c r="C489" s="75" t="s">
        <v>154</v>
      </c>
      <c r="D489" s="75" t="s">
        <v>691</v>
      </c>
      <c r="E489" s="205">
        <v>610</v>
      </c>
      <c r="F489" s="133">
        <f>F490</f>
        <v>15943.7</v>
      </c>
      <c r="G489" s="133">
        <f t="shared" si="379"/>
        <v>440.35359</v>
      </c>
      <c r="H489" s="133">
        <f t="shared" si="379"/>
        <v>16384.05359</v>
      </c>
      <c r="I489" s="133">
        <f t="shared" si="379"/>
        <v>0</v>
      </c>
      <c r="J489" s="133">
        <f t="shared" si="379"/>
        <v>16384.05359</v>
      </c>
      <c r="K489" s="133">
        <f t="shared" si="379"/>
        <v>65.3</v>
      </c>
      <c r="L489" s="291">
        <f t="shared" si="380"/>
        <v>16449.353589999999</v>
      </c>
    </row>
    <row r="490" spans="1:12" ht="33" customHeight="1" x14ac:dyDescent="0.2">
      <c r="A490" s="71" t="s">
        <v>107</v>
      </c>
      <c r="B490" s="205" t="s">
        <v>207</v>
      </c>
      <c r="C490" s="75" t="s">
        <v>154</v>
      </c>
      <c r="D490" s="75" t="s">
        <v>691</v>
      </c>
      <c r="E490" s="205">
        <v>611</v>
      </c>
      <c r="F490" s="133">
        <f>'Пр 6 вед '!G23</f>
        <v>15943.7</v>
      </c>
      <c r="G490" s="133">
        <f>'Пр 6 вед '!H23</f>
        <v>440.35359</v>
      </c>
      <c r="H490" s="133">
        <f>'Пр 6 вед '!I23</f>
        <v>16384.05359</v>
      </c>
      <c r="I490" s="133">
        <f>'Пр 6 вед '!J23</f>
        <v>0</v>
      </c>
      <c r="J490" s="133">
        <f>'Пр 6 вед '!K23</f>
        <v>16384.05359</v>
      </c>
      <c r="K490" s="133">
        <f>'Пр 6 вед '!L23</f>
        <v>65.3</v>
      </c>
      <c r="L490" s="291">
        <f t="shared" si="380"/>
        <v>16449.353589999999</v>
      </c>
    </row>
    <row r="491" spans="1:12" x14ac:dyDescent="0.2">
      <c r="A491" s="85" t="s">
        <v>417</v>
      </c>
      <c r="B491" s="81" t="s">
        <v>207</v>
      </c>
      <c r="C491" s="81" t="s">
        <v>207</v>
      </c>
      <c r="D491" s="81"/>
      <c r="E491" s="83"/>
      <c r="F491" s="130">
        <f>F492+F503</f>
        <v>3455</v>
      </c>
      <c r="G491" s="130">
        <f t="shared" ref="G491:H491" si="381">G492+G503</f>
        <v>-10</v>
      </c>
      <c r="H491" s="130">
        <f t="shared" si="381"/>
        <v>3445</v>
      </c>
      <c r="I491" s="130">
        <f t="shared" ref="I491:J491" si="382">I492+I503</f>
        <v>-1521.3</v>
      </c>
      <c r="J491" s="130">
        <f t="shared" si="382"/>
        <v>1923.7</v>
      </c>
      <c r="K491" s="130">
        <f t="shared" ref="K491" si="383">K492+K503</f>
        <v>-162.28882999999999</v>
      </c>
      <c r="L491" s="291">
        <f t="shared" si="380"/>
        <v>1761.4111700000001</v>
      </c>
    </row>
    <row r="492" spans="1:12" x14ac:dyDescent="0.2">
      <c r="A492" s="71" t="s">
        <v>419</v>
      </c>
      <c r="B492" s="60" t="s">
        <v>207</v>
      </c>
      <c r="C492" s="60" t="s">
        <v>207</v>
      </c>
      <c r="D492" s="59" t="s">
        <v>420</v>
      </c>
      <c r="E492" s="60" t="s">
        <v>150</v>
      </c>
      <c r="F492" s="135">
        <f>F493</f>
        <v>3375</v>
      </c>
      <c r="G492" s="135">
        <f t="shared" ref="G492:K493" si="384">G493</f>
        <v>0</v>
      </c>
      <c r="H492" s="135">
        <f t="shared" si="384"/>
        <v>3375</v>
      </c>
      <c r="I492" s="135">
        <f t="shared" si="384"/>
        <v>-1491.3</v>
      </c>
      <c r="J492" s="135">
        <f t="shared" si="384"/>
        <v>1883.7</v>
      </c>
      <c r="K492" s="135">
        <f t="shared" si="384"/>
        <v>-162.28882999999999</v>
      </c>
      <c r="L492" s="291">
        <f t="shared" si="380"/>
        <v>1721.4111700000001</v>
      </c>
    </row>
    <row r="493" spans="1:12" x14ac:dyDescent="0.2">
      <c r="A493" s="71" t="s">
        <v>421</v>
      </c>
      <c r="B493" s="60" t="s">
        <v>207</v>
      </c>
      <c r="C493" s="59" t="s">
        <v>207</v>
      </c>
      <c r="D493" s="59" t="s">
        <v>422</v>
      </c>
      <c r="E493" s="60"/>
      <c r="F493" s="135">
        <f>F494</f>
        <v>3375</v>
      </c>
      <c r="G493" s="135">
        <f t="shared" si="384"/>
        <v>0</v>
      </c>
      <c r="H493" s="135">
        <f t="shared" si="384"/>
        <v>3375</v>
      </c>
      <c r="I493" s="135">
        <f t="shared" si="384"/>
        <v>-1491.3</v>
      </c>
      <c r="J493" s="135">
        <f t="shared" si="384"/>
        <v>1883.7</v>
      </c>
      <c r="K493" s="135">
        <f t="shared" si="384"/>
        <v>-162.28882999999999</v>
      </c>
      <c r="L493" s="291">
        <f t="shared" si="380"/>
        <v>1721.4111700000001</v>
      </c>
    </row>
    <row r="494" spans="1:12" x14ac:dyDescent="0.2">
      <c r="A494" s="71" t="s">
        <v>462</v>
      </c>
      <c r="B494" s="60" t="s">
        <v>207</v>
      </c>
      <c r="C494" s="59" t="s">
        <v>207</v>
      </c>
      <c r="D494" s="59" t="s">
        <v>423</v>
      </c>
      <c r="E494" s="60"/>
      <c r="F494" s="135">
        <f>F498+F495</f>
        <v>3375</v>
      </c>
      <c r="G494" s="135">
        <f t="shared" ref="G494:H494" si="385">G498+G495</f>
        <v>0</v>
      </c>
      <c r="H494" s="135">
        <f t="shared" si="385"/>
        <v>3375</v>
      </c>
      <c r="I494" s="135">
        <f t="shared" ref="I494:J494" si="386">I498+I495</f>
        <v>-1491.3</v>
      </c>
      <c r="J494" s="135">
        <f t="shared" si="386"/>
        <v>1883.7</v>
      </c>
      <c r="K494" s="135">
        <f t="shared" ref="K494" si="387">K498+K495</f>
        <v>-162.28882999999999</v>
      </c>
      <c r="L494" s="291">
        <f t="shared" si="380"/>
        <v>1721.4111700000001</v>
      </c>
    </row>
    <row r="495" spans="1:12" x14ac:dyDescent="0.2">
      <c r="A495" s="71" t="s">
        <v>654</v>
      </c>
      <c r="B495" s="60" t="s">
        <v>207</v>
      </c>
      <c r="C495" s="59" t="s">
        <v>207</v>
      </c>
      <c r="D495" s="59" t="s">
        <v>423</v>
      </c>
      <c r="E495" s="60">
        <v>300</v>
      </c>
      <c r="F495" s="135">
        <f>F496</f>
        <v>501</v>
      </c>
      <c r="G495" s="135">
        <f t="shared" ref="G495:K496" si="388">G496</f>
        <v>0</v>
      </c>
      <c r="H495" s="135">
        <f t="shared" si="388"/>
        <v>501</v>
      </c>
      <c r="I495" s="135">
        <f t="shared" si="388"/>
        <v>-227.3</v>
      </c>
      <c r="J495" s="135">
        <f t="shared" si="388"/>
        <v>273.7</v>
      </c>
      <c r="K495" s="135">
        <f t="shared" si="388"/>
        <v>0</v>
      </c>
      <c r="L495" s="291">
        <f t="shared" si="380"/>
        <v>273.7</v>
      </c>
    </row>
    <row r="496" spans="1:12" ht="22.5" x14ac:dyDescent="0.2">
      <c r="A496" s="71" t="s">
        <v>655</v>
      </c>
      <c r="B496" s="60" t="s">
        <v>207</v>
      </c>
      <c r="C496" s="59" t="s">
        <v>207</v>
      </c>
      <c r="D496" s="59" t="s">
        <v>423</v>
      </c>
      <c r="E496" s="60">
        <v>320</v>
      </c>
      <c r="F496" s="135">
        <f>F497</f>
        <v>501</v>
      </c>
      <c r="G496" s="135">
        <f t="shared" si="388"/>
        <v>0</v>
      </c>
      <c r="H496" s="135">
        <f t="shared" si="388"/>
        <v>501</v>
      </c>
      <c r="I496" s="135">
        <f t="shared" si="388"/>
        <v>-227.3</v>
      </c>
      <c r="J496" s="135">
        <f t="shared" si="388"/>
        <v>273.7</v>
      </c>
      <c r="K496" s="135">
        <f t="shared" si="388"/>
        <v>0</v>
      </c>
      <c r="L496" s="291">
        <f t="shared" si="380"/>
        <v>273.7</v>
      </c>
    </row>
    <row r="497" spans="1:12" ht="24.75" customHeight="1" x14ac:dyDescent="0.2">
      <c r="A497" s="71" t="s">
        <v>656</v>
      </c>
      <c r="B497" s="60" t="s">
        <v>207</v>
      </c>
      <c r="C497" s="59" t="s">
        <v>207</v>
      </c>
      <c r="D497" s="59" t="s">
        <v>423</v>
      </c>
      <c r="E497" s="60">
        <v>323</v>
      </c>
      <c r="F497" s="135">
        <f>'Пр 6 вед '!G335</f>
        <v>501</v>
      </c>
      <c r="G497" s="135">
        <f>'Пр 6 вед '!H335</f>
        <v>0</v>
      </c>
      <c r="H497" s="135">
        <f>'Пр 6 вед '!I335</f>
        <v>501</v>
      </c>
      <c r="I497" s="135">
        <f>'Пр 6 вед '!J335</f>
        <v>-227.3</v>
      </c>
      <c r="J497" s="135">
        <f>'Пр 6 вед '!K335</f>
        <v>273.7</v>
      </c>
      <c r="K497" s="135">
        <f>'Пр 6 вед '!L335</f>
        <v>0</v>
      </c>
      <c r="L497" s="291">
        <f t="shared" si="380"/>
        <v>273.7</v>
      </c>
    </row>
    <row r="498" spans="1:12" ht="22.5" x14ac:dyDescent="0.2">
      <c r="A498" s="71" t="s">
        <v>103</v>
      </c>
      <c r="B498" s="60" t="s">
        <v>207</v>
      </c>
      <c r="C498" s="59" t="s">
        <v>207</v>
      </c>
      <c r="D498" s="59" t="s">
        <v>423</v>
      </c>
      <c r="E498" s="60">
        <v>600</v>
      </c>
      <c r="F498" s="135">
        <f>F499+F501</f>
        <v>2874</v>
      </c>
      <c r="G498" s="135">
        <f t="shared" ref="G498:H498" si="389">G499+G501</f>
        <v>0</v>
      </c>
      <c r="H498" s="135">
        <f t="shared" si="389"/>
        <v>2874</v>
      </c>
      <c r="I498" s="135">
        <f t="shared" ref="I498:J498" si="390">I499+I501</f>
        <v>-1264</v>
      </c>
      <c r="J498" s="135">
        <f t="shared" si="390"/>
        <v>1610</v>
      </c>
      <c r="K498" s="135">
        <f t="shared" ref="K498" si="391">K499+K501</f>
        <v>-162.28882999999999</v>
      </c>
      <c r="L498" s="291">
        <f t="shared" si="380"/>
        <v>1447.71117</v>
      </c>
    </row>
    <row r="499" spans="1:12" x14ac:dyDescent="0.2">
      <c r="A499" s="71" t="s">
        <v>105</v>
      </c>
      <c r="B499" s="60" t="s">
        <v>207</v>
      </c>
      <c r="C499" s="59" t="s">
        <v>207</v>
      </c>
      <c r="D499" s="59" t="s">
        <v>423</v>
      </c>
      <c r="E499" s="60">
        <v>610</v>
      </c>
      <c r="F499" s="135">
        <f>F500</f>
        <v>2596.5</v>
      </c>
      <c r="G499" s="135">
        <f t="shared" ref="G499:K499" si="392">G500</f>
        <v>0</v>
      </c>
      <c r="H499" s="135">
        <f t="shared" si="392"/>
        <v>2596.5</v>
      </c>
      <c r="I499" s="135">
        <f t="shared" si="392"/>
        <v>-1066.5</v>
      </c>
      <c r="J499" s="135">
        <f t="shared" si="392"/>
        <v>1530</v>
      </c>
      <c r="K499" s="135">
        <f t="shared" si="392"/>
        <v>-162.28882999999999</v>
      </c>
      <c r="L499" s="291">
        <f t="shared" si="380"/>
        <v>1367.71117</v>
      </c>
    </row>
    <row r="500" spans="1:12" ht="33.75" x14ac:dyDescent="0.2">
      <c r="A500" s="71" t="s">
        <v>107</v>
      </c>
      <c r="B500" s="60" t="s">
        <v>207</v>
      </c>
      <c r="C500" s="59" t="s">
        <v>207</v>
      </c>
      <c r="D500" s="59" t="s">
        <v>423</v>
      </c>
      <c r="E500" s="60">
        <v>611</v>
      </c>
      <c r="F500" s="135">
        <f>'Пр 6 вед '!G338</f>
        <v>2596.5</v>
      </c>
      <c r="G500" s="135">
        <f>'Пр 6 вед '!H338</f>
        <v>0</v>
      </c>
      <c r="H500" s="135">
        <f>'Пр 6 вед '!I338</f>
        <v>2596.5</v>
      </c>
      <c r="I500" s="135">
        <f>'Пр 6 вед '!J338</f>
        <v>-1066.5</v>
      </c>
      <c r="J500" s="135">
        <f>'Пр 6 вед '!K338</f>
        <v>1530</v>
      </c>
      <c r="K500" s="135">
        <f>'Пр 6 вед '!L338</f>
        <v>-162.28882999999999</v>
      </c>
      <c r="L500" s="135">
        <f>'Пр 6 вед '!M338</f>
        <v>1367.71117</v>
      </c>
    </row>
    <row r="501" spans="1:12" x14ac:dyDescent="0.2">
      <c r="A501" s="58" t="s">
        <v>370</v>
      </c>
      <c r="B501" s="60" t="s">
        <v>207</v>
      </c>
      <c r="C501" s="59" t="s">
        <v>207</v>
      </c>
      <c r="D501" s="59" t="s">
        <v>423</v>
      </c>
      <c r="E501" s="60">
        <v>620</v>
      </c>
      <c r="F501" s="135">
        <f>F502</f>
        <v>277.5</v>
      </c>
      <c r="G501" s="135">
        <f t="shared" ref="G501:K501" si="393">G502</f>
        <v>0</v>
      </c>
      <c r="H501" s="135">
        <f t="shared" si="393"/>
        <v>277.5</v>
      </c>
      <c r="I501" s="135">
        <f t="shared" si="393"/>
        <v>-197.5</v>
      </c>
      <c r="J501" s="135">
        <f t="shared" si="393"/>
        <v>80</v>
      </c>
      <c r="K501" s="135">
        <f t="shared" si="393"/>
        <v>0</v>
      </c>
      <c r="L501" s="291">
        <f t="shared" si="380"/>
        <v>80</v>
      </c>
    </row>
    <row r="502" spans="1:12" ht="33.75" x14ac:dyDescent="0.2">
      <c r="A502" s="58" t="s">
        <v>371</v>
      </c>
      <c r="B502" s="60" t="s">
        <v>207</v>
      </c>
      <c r="C502" s="59" t="s">
        <v>207</v>
      </c>
      <c r="D502" s="59" t="s">
        <v>423</v>
      </c>
      <c r="E502" s="60">
        <v>621</v>
      </c>
      <c r="F502" s="135">
        <f>'Пр 6 вед '!G340</f>
        <v>277.5</v>
      </c>
      <c r="G502" s="135">
        <f>'Пр 6 вед '!H340</f>
        <v>0</v>
      </c>
      <c r="H502" s="135">
        <f>'Пр 6 вед '!I340</f>
        <v>277.5</v>
      </c>
      <c r="I502" s="135">
        <f>'Пр 6 вед '!J340</f>
        <v>-197.5</v>
      </c>
      <c r="J502" s="135">
        <f>'Пр 6 вед '!K340</f>
        <v>80</v>
      </c>
      <c r="K502" s="135">
        <f>'Пр 6 вед '!L340</f>
        <v>0</v>
      </c>
      <c r="L502" s="291">
        <f t="shared" si="380"/>
        <v>80</v>
      </c>
    </row>
    <row r="503" spans="1:12" ht="31.5" x14ac:dyDescent="0.2">
      <c r="A503" s="85" t="s">
        <v>508</v>
      </c>
      <c r="B503" s="81" t="s">
        <v>207</v>
      </c>
      <c r="C503" s="81" t="s">
        <v>207</v>
      </c>
      <c r="D503" s="81" t="s">
        <v>377</v>
      </c>
      <c r="E503" s="83"/>
      <c r="F503" s="130">
        <f>F504</f>
        <v>80</v>
      </c>
      <c r="G503" s="130">
        <f t="shared" ref="G503:K506" si="394">G504</f>
        <v>-10</v>
      </c>
      <c r="H503" s="130">
        <f t="shared" si="394"/>
        <v>70</v>
      </c>
      <c r="I503" s="130">
        <f t="shared" si="394"/>
        <v>-30</v>
      </c>
      <c r="J503" s="130">
        <f t="shared" si="394"/>
        <v>40</v>
      </c>
      <c r="K503" s="130">
        <f t="shared" si="394"/>
        <v>0</v>
      </c>
      <c r="L503" s="291">
        <f t="shared" si="380"/>
        <v>40</v>
      </c>
    </row>
    <row r="504" spans="1:12" ht="22.5" x14ac:dyDescent="0.2">
      <c r="A504" s="102" t="s">
        <v>378</v>
      </c>
      <c r="B504" s="88" t="s">
        <v>207</v>
      </c>
      <c r="C504" s="88" t="s">
        <v>207</v>
      </c>
      <c r="D504" s="88" t="s">
        <v>379</v>
      </c>
      <c r="E504" s="90"/>
      <c r="F504" s="137">
        <f>F505</f>
        <v>80</v>
      </c>
      <c r="G504" s="137">
        <f t="shared" si="394"/>
        <v>-10</v>
      </c>
      <c r="H504" s="137">
        <f t="shared" si="394"/>
        <v>70</v>
      </c>
      <c r="I504" s="137">
        <f t="shared" si="394"/>
        <v>-30</v>
      </c>
      <c r="J504" s="137">
        <f t="shared" si="394"/>
        <v>40</v>
      </c>
      <c r="K504" s="137">
        <f t="shared" si="394"/>
        <v>0</v>
      </c>
      <c r="L504" s="291">
        <f t="shared" si="380"/>
        <v>40</v>
      </c>
    </row>
    <row r="505" spans="1:12" x14ac:dyDescent="0.2">
      <c r="A505" s="71" t="s">
        <v>451</v>
      </c>
      <c r="B505" s="59" t="s">
        <v>207</v>
      </c>
      <c r="C505" s="59" t="s">
        <v>207</v>
      </c>
      <c r="D505" s="59" t="s">
        <v>379</v>
      </c>
      <c r="E505" s="60">
        <v>200</v>
      </c>
      <c r="F505" s="135">
        <f>F506</f>
        <v>80</v>
      </c>
      <c r="G505" s="135">
        <f t="shared" si="394"/>
        <v>-10</v>
      </c>
      <c r="H505" s="135">
        <f t="shared" si="394"/>
        <v>70</v>
      </c>
      <c r="I505" s="135">
        <f t="shared" si="394"/>
        <v>-30</v>
      </c>
      <c r="J505" s="135">
        <f t="shared" si="394"/>
        <v>40</v>
      </c>
      <c r="K505" s="135">
        <f t="shared" si="394"/>
        <v>0</v>
      </c>
      <c r="L505" s="291">
        <f t="shared" si="380"/>
        <v>40</v>
      </c>
    </row>
    <row r="506" spans="1:12" ht="22.5" x14ac:dyDescent="0.2">
      <c r="A506" s="71" t="s">
        <v>122</v>
      </c>
      <c r="B506" s="59" t="s">
        <v>207</v>
      </c>
      <c r="C506" s="59" t="s">
        <v>207</v>
      </c>
      <c r="D506" s="59" t="s">
        <v>379</v>
      </c>
      <c r="E506" s="60">
        <v>240</v>
      </c>
      <c r="F506" s="135">
        <f>F507</f>
        <v>80</v>
      </c>
      <c r="G506" s="135">
        <f t="shared" si="394"/>
        <v>-10</v>
      </c>
      <c r="H506" s="135">
        <f t="shared" si="394"/>
        <v>70</v>
      </c>
      <c r="I506" s="135">
        <f t="shared" si="394"/>
        <v>-30</v>
      </c>
      <c r="J506" s="135">
        <f t="shared" si="394"/>
        <v>40</v>
      </c>
      <c r="K506" s="135">
        <f t="shared" si="394"/>
        <v>0</v>
      </c>
      <c r="L506" s="291">
        <f t="shared" si="380"/>
        <v>40</v>
      </c>
    </row>
    <row r="507" spans="1:12" x14ac:dyDescent="0.2">
      <c r="A507" s="98" t="s">
        <v>474</v>
      </c>
      <c r="B507" s="59" t="s">
        <v>207</v>
      </c>
      <c r="C507" s="59" t="s">
        <v>207</v>
      </c>
      <c r="D507" s="59" t="s">
        <v>379</v>
      </c>
      <c r="E507" s="60">
        <v>244</v>
      </c>
      <c r="F507" s="135">
        <f>'Пр 6 вед '!G747</f>
        <v>80</v>
      </c>
      <c r="G507" s="135">
        <f>'Пр 6 вед '!H747</f>
        <v>-10</v>
      </c>
      <c r="H507" s="135">
        <f>'Пр 6 вед '!I747</f>
        <v>70</v>
      </c>
      <c r="I507" s="135">
        <f>'Пр 6 вед '!J747</f>
        <v>-30</v>
      </c>
      <c r="J507" s="135">
        <f>'Пр 6 вед '!K747</f>
        <v>40</v>
      </c>
      <c r="K507" s="135">
        <f>'Пр 6 вед '!L747</f>
        <v>0</v>
      </c>
      <c r="L507" s="291">
        <f t="shared" si="380"/>
        <v>40</v>
      </c>
    </row>
    <row r="508" spans="1:12" x14ac:dyDescent="0.2">
      <c r="A508" s="56" t="s">
        <v>222</v>
      </c>
      <c r="B508" s="83" t="s">
        <v>207</v>
      </c>
      <c r="C508" s="81" t="s">
        <v>223</v>
      </c>
      <c r="D508" s="81" t="s">
        <v>149</v>
      </c>
      <c r="E508" s="83" t="s">
        <v>150</v>
      </c>
      <c r="F508" s="130">
        <f>F509+F535</f>
        <v>18731.600000000002</v>
      </c>
      <c r="G508" s="130">
        <f t="shared" ref="G508:H508" si="395">G509+G535</f>
        <v>35.11999999999999</v>
      </c>
      <c r="H508" s="130">
        <f t="shared" si="395"/>
        <v>18766.72</v>
      </c>
      <c r="I508" s="130">
        <f t="shared" ref="I508:J508" si="396">I509+I535</f>
        <v>-137.94650000000001</v>
      </c>
      <c r="J508" s="130">
        <f t="shared" si="396"/>
        <v>18628.773499999999</v>
      </c>
      <c r="K508" s="130">
        <f t="shared" ref="K508" si="397">K509+K535</f>
        <v>-2072.5484999999999</v>
      </c>
      <c r="L508" s="291">
        <f t="shared" si="380"/>
        <v>16556.224999999999</v>
      </c>
    </row>
    <row r="509" spans="1:12" ht="33.75" x14ac:dyDescent="0.2">
      <c r="A509" s="71" t="s">
        <v>484</v>
      </c>
      <c r="B509" s="60" t="s">
        <v>207</v>
      </c>
      <c r="C509" s="59" t="s">
        <v>223</v>
      </c>
      <c r="D509" s="59" t="s">
        <v>224</v>
      </c>
      <c r="E509" s="60"/>
      <c r="F509" s="135">
        <f>F510+F529+F515</f>
        <v>18268.2</v>
      </c>
      <c r="G509" s="135">
        <f t="shared" ref="G509:H509" si="398">G510+G529+G515</f>
        <v>35.11999999999999</v>
      </c>
      <c r="H509" s="135">
        <f t="shared" si="398"/>
        <v>18303.32</v>
      </c>
      <c r="I509" s="135">
        <f t="shared" ref="I509:J509" si="399">I510+I529+I515</f>
        <v>-137.94650000000001</v>
      </c>
      <c r="J509" s="135">
        <f t="shared" si="399"/>
        <v>18165.373499999998</v>
      </c>
      <c r="K509" s="135">
        <f t="shared" ref="K509" si="400">K510+K529+K515</f>
        <v>-2072.5484999999999</v>
      </c>
      <c r="L509" s="291">
        <f t="shared" si="380"/>
        <v>16092.824999999997</v>
      </c>
    </row>
    <row r="510" spans="1:12" ht="22.5" x14ac:dyDescent="0.2">
      <c r="A510" s="58" t="s">
        <v>225</v>
      </c>
      <c r="B510" s="60" t="s">
        <v>207</v>
      </c>
      <c r="C510" s="59" t="s">
        <v>223</v>
      </c>
      <c r="D510" s="59" t="s">
        <v>226</v>
      </c>
      <c r="E510" s="60"/>
      <c r="F510" s="135">
        <f>F511</f>
        <v>1039.8</v>
      </c>
      <c r="G510" s="135">
        <f t="shared" ref="G510:K511" si="401">G511</f>
        <v>0</v>
      </c>
      <c r="H510" s="135">
        <f t="shared" si="401"/>
        <v>1039.8</v>
      </c>
      <c r="I510" s="135">
        <f t="shared" si="401"/>
        <v>0</v>
      </c>
      <c r="J510" s="135">
        <f t="shared" si="401"/>
        <v>1039.8</v>
      </c>
      <c r="K510" s="135">
        <f t="shared" si="401"/>
        <v>0</v>
      </c>
      <c r="L510" s="291">
        <f t="shared" si="380"/>
        <v>1039.8</v>
      </c>
    </row>
    <row r="511" spans="1:12" ht="33.75" x14ac:dyDescent="0.2">
      <c r="A511" s="71" t="s">
        <v>112</v>
      </c>
      <c r="B511" s="60" t="s">
        <v>207</v>
      </c>
      <c r="C511" s="59" t="s">
        <v>223</v>
      </c>
      <c r="D511" s="59" t="s">
        <v>226</v>
      </c>
      <c r="E511" s="60">
        <v>100</v>
      </c>
      <c r="F511" s="135">
        <f>F512</f>
        <v>1039.8</v>
      </c>
      <c r="G511" s="135">
        <f t="shared" si="401"/>
        <v>0</v>
      </c>
      <c r="H511" s="135">
        <f t="shared" si="401"/>
        <v>1039.8</v>
      </c>
      <c r="I511" s="135">
        <f t="shared" si="401"/>
        <v>0</v>
      </c>
      <c r="J511" s="135">
        <f t="shared" si="401"/>
        <v>1039.8</v>
      </c>
      <c r="K511" s="135">
        <f t="shared" si="401"/>
        <v>0</v>
      </c>
      <c r="L511" s="291">
        <f t="shared" si="380"/>
        <v>1039.8</v>
      </c>
    </row>
    <row r="512" spans="1:12" x14ac:dyDescent="0.2">
      <c r="A512" s="71" t="s">
        <v>134</v>
      </c>
      <c r="B512" s="60" t="s">
        <v>207</v>
      </c>
      <c r="C512" s="59" t="s">
        <v>223</v>
      </c>
      <c r="D512" s="59" t="s">
        <v>226</v>
      </c>
      <c r="E512" s="60">
        <v>120</v>
      </c>
      <c r="F512" s="135">
        <f>F513+F514</f>
        <v>1039.8</v>
      </c>
      <c r="G512" s="135">
        <f t="shared" ref="G512:H512" si="402">G513+G514</f>
        <v>0</v>
      </c>
      <c r="H512" s="135">
        <f t="shared" si="402"/>
        <v>1039.8</v>
      </c>
      <c r="I512" s="135">
        <f t="shared" ref="I512:J512" si="403">I513+I514</f>
        <v>0</v>
      </c>
      <c r="J512" s="135">
        <f t="shared" si="403"/>
        <v>1039.8</v>
      </c>
      <c r="K512" s="135">
        <f t="shared" ref="K512" si="404">K513+K514</f>
        <v>0</v>
      </c>
      <c r="L512" s="291">
        <f t="shared" si="380"/>
        <v>1039.8</v>
      </c>
    </row>
    <row r="513" spans="1:12" x14ac:dyDescent="0.2">
      <c r="A513" s="97" t="s">
        <v>135</v>
      </c>
      <c r="B513" s="60" t="s">
        <v>207</v>
      </c>
      <c r="C513" s="59" t="s">
        <v>223</v>
      </c>
      <c r="D513" s="59" t="s">
        <v>226</v>
      </c>
      <c r="E513" s="60">
        <v>121</v>
      </c>
      <c r="F513" s="135">
        <f>'Пр 6 вед '!G346</f>
        <v>798.8</v>
      </c>
      <c r="G513" s="135">
        <f>'Пр 6 вед '!H346</f>
        <v>0</v>
      </c>
      <c r="H513" s="135">
        <f>'Пр 6 вед '!I346</f>
        <v>798.8</v>
      </c>
      <c r="I513" s="135">
        <f>'Пр 6 вед '!J346</f>
        <v>0</v>
      </c>
      <c r="J513" s="135">
        <f>'Пр 6 вед '!K346</f>
        <v>798.8</v>
      </c>
      <c r="K513" s="135">
        <f>'Пр 6 вед '!L346</f>
        <v>-11.5</v>
      </c>
      <c r="L513" s="291">
        <f t="shared" si="380"/>
        <v>787.3</v>
      </c>
    </row>
    <row r="514" spans="1:12" ht="33.75" x14ac:dyDescent="0.2">
      <c r="A514" s="97" t="s">
        <v>136</v>
      </c>
      <c r="B514" s="60" t="s">
        <v>207</v>
      </c>
      <c r="C514" s="59" t="s">
        <v>223</v>
      </c>
      <c r="D514" s="59" t="s">
        <v>226</v>
      </c>
      <c r="E514" s="60">
        <v>129</v>
      </c>
      <c r="F514" s="135">
        <f>'Пр 6 вед '!G347</f>
        <v>241</v>
      </c>
      <c r="G514" s="135">
        <f>'Пр 6 вед '!H347</f>
        <v>0</v>
      </c>
      <c r="H514" s="135">
        <f>'Пр 6 вед '!I347</f>
        <v>241</v>
      </c>
      <c r="I514" s="135">
        <f>'Пр 6 вед '!J347</f>
        <v>0</v>
      </c>
      <c r="J514" s="135">
        <f>'Пр 6 вед '!K347</f>
        <v>241</v>
      </c>
      <c r="K514" s="135">
        <f>'Пр 6 вед '!L347</f>
        <v>11.5</v>
      </c>
      <c r="L514" s="291">
        <f t="shared" si="380"/>
        <v>252.5</v>
      </c>
    </row>
    <row r="515" spans="1:12" s="77" customFormat="1" x14ac:dyDescent="0.2">
      <c r="A515" s="58" t="s">
        <v>227</v>
      </c>
      <c r="B515" s="60" t="s">
        <v>207</v>
      </c>
      <c r="C515" s="59" t="s">
        <v>223</v>
      </c>
      <c r="D515" s="59" t="s">
        <v>228</v>
      </c>
      <c r="E515" s="60" t="s">
        <v>150</v>
      </c>
      <c r="F515" s="135">
        <f>F516+F520+F524</f>
        <v>16528.400000000001</v>
      </c>
      <c r="G515" s="135">
        <f t="shared" ref="G515:H515" si="405">G516+G520+G524</f>
        <v>94.82</v>
      </c>
      <c r="H515" s="135">
        <f t="shared" si="405"/>
        <v>16623.22</v>
      </c>
      <c r="I515" s="135">
        <f t="shared" ref="I515:J515" si="406">I516+I520+I524</f>
        <v>15.0535</v>
      </c>
      <c r="J515" s="135">
        <f t="shared" si="406"/>
        <v>16638.273499999999</v>
      </c>
      <c r="K515" s="135">
        <f t="shared" ref="K515" si="407">K516+K520+K524</f>
        <v>-2072.5484999999999</v>
      </c>
      <c r="L515" s="291">
        <f t="shared" si="380"/>
        <v>14565.724999999999</v>
      </c>
    </row>
    <row r="516" spans="1:12" s="77" customFormat="1" ht="33.75" x14ac:dyDescent="0.2">
      <c r="A516" s="71" t="s">
        <v>112</v>
      </c>
      <c r="B516" s="60" t="s">
        <v>207</v>
      </c>
      <c r="C516" s="59" t="s">
        <v>223</v>
      </c>
      <c r="D516" s="59" t="s">
        <v>229</v>
      </c>
      <c r="E516" s="60" t="s">
        <v>113</v>
      </c>
      <c r="F516" s="135">
        <f>F517</f>
        <v>15914.9</v>
      </c>
      <c r="G516" s="135">
        <f t="shared" ref="G516:K516" si="408">G517</f>
        <v>0</v>
      </c>
      <c r="H516" s="135">
        <f t="shared" si="408"/>
        <v>15914.9</v>
      </c>
      <c r="I516" s="135">
        <f t="shared" si="408"/>
        <v>0</v>
      </c>
      <c r="J516" s="135">
        <f t="shared" si="408"/>
        <v>15914.9</v>
      </c>
      <c r="K516" s="135">
        <f t="shared" si="408"/>
        <v>-2000.075</v>
      </c>
      <c r="L516" s="291">
        <f t="shared" si="380"/>
        <v>13914.824999999999</v>
      </c>
    </row>
    <row r="517" spans="1:12" s="77" customFormat="1" x14ac:dyDescent="0.2">
      <c r="A517" s="71" t="s">
        <v>114</v>
      </c>
      <c r="B517" s="60" t="s">
        <v>207</v>
      </c>
      <c r="C517" s="59" t="s">
        <v>223</v>
      </c>
      <c r="D517" s="59" t="s">
        <v>229</v>
      </c>
      <c r="E517" s="60">
        <v>110</v>
      </c>
      <c r="F517" s="135">
        <f>F518+F519</f>
        <v>15914.9</v>
      </c>
      <c r="G517" s="135">
        <f t="shared" ref="G517:H517" si="409">G518+G519</f>
        <v>0</v>
      </c>
      <c r="H517" s="135">
        <f t="shared" si="409"/>
        <v>15914.9</v>
      </c>
      <c r="I517" s="135">
        <f t="shared" ref="I517:J517" si="410">I518+I519</f>
        <v>0</v>
      </c>
      <c r="J517" s="135">
        <f t="shared" si="410"/>
        <v>15914.9</v>
      </c>
      <c r="K517" s="135">
        <f t="shared" ref="K517" si="411">K518+K519</f>
        <v>-2000.075</v>
      </c>
      <c r="L517" s="291">
        <f t="shared" si="380"/>
        <v>13914.824999999999</v>
      </c>
    </row>
    <row r="518" spans="1:12" s="77" customFormat="1" x14ac:dyDescent="0.2">
      <c r="A518" s="71" t="s">
        <v>115</v>
      </c>
      <c r="B518" s="60" t="s">
        <v>207</v>
      </c>
      <c r="C518" s="59" t="s">
        <v>223</v>
      </c>
      <c r="D518" s="59" t="s">
        <v>229</v>
      </c>
      <c r="E518" s="60">
        <v>111</v>
      </c>
      <c r="F518" s="135">
        <f>'Пр 6 вед '!G351</f>
        <v>12222.9</v>
      </c>
      <c r="G518" s="135">
        <f>'Пр 6 вед '!H351</f>
        <v>0</v>
      </c>
      <c r="H518" s="135">
        <f>'Пр 6 вед '!I351</f>
        <v>12222.9</v>
      </c>
      <c r="I518" s="135">
        <f>'Пр 6 вед '!J351</f>
        <v>0</v>
      </c>
      <c r="J518" s="135">
        <f>'Пр 6 вед '!K351</f>
        <v>12222.9</v>
      </c>
      <c r="K518" s="135">
        <f>'Пр 6 вед '!L351</f>
        <v>-1608.414</v>
      </c>
      <c r="L518" s="291">
        <f t="shared" si="380"/>
        <v>10614.485999999999</v>
      </c>
    </row>
    <row r="519" spans="1:12" s="77" customFormat="1" ht="22.5" x14ac:dyDescent="0.2">
      <c r="A519" s="97" t="s">
        <v>116</v>
      </c>
      <c r="B519" s="60" t="s">
        <v>207</v>
      </c>
      <c r="C519" s="59" t="s">
        <v>223</v>
      </c>
      <c r="D519" s="59" t="s">
        <v>229</v>
      </c>
      <c r="E519" s="60">
        <v>119</v>
      </c>
      <c r="F519" s="135">
        <f>'Пр 6 вед '!G352</f>
        <v>3692</v>
      </c>
      <c r="G519" s="135">
        <f>'Пр 6 вед '!H352</f>
        <v>0</v>
      </c>
      <c r="H519" s="135">
        <f>'Пр 6 вед '!I352</f>
        <v>3692</v>
      </c>
      <c r="I519" s="135">
        <f>'Пр 6 вед '!J352</f>
        <v>0</v>
      </c>
      <c r="J519" s="135">
        <f>'Пр 6 вед '!K352</f>
        <v>3692</v>
      </c>
      <c r="K519" s="135">
        <f>'Пр 6 вед '!L352</f>
        <v>-391.661</v>
      </c>
      <c r="L519" s="291">
        <f t="shared" si="380"/>
        <v>3300.3389999999999</v>
      </c>
    </row>
    <row r="520" spans="1:12" s="77" customFormat="1" x14ac:dyDescent="0.2">
      <c r="A520" s="71" t="s">
        <v>451</v>
      </c>
      <c r="B520" s="60" t="s">
        <v>207</v>
      </c>
      <c r="C520" s="59" t="s">
        <v>223</v>
      </c>
      <c r="D520" s="59" t="s">
        <v>230</v>
      </c>
      <c r="E520" s="60" t="s">
        <v>121</v>
      </c>
      <c r="F520" s="135">
        <f>F521</f>
        <v>583.29999999999995</v>
      </c>
      <c r="G520" s="135">
        <f t="shared" ref="G520:K520" si="412">G521</f>
        <v>94.82</v>
      </c>
      <c r="H520" s="135">
        <f t="shared" si="412"/>
        <v>678.12</v>
      </c>
      <c r="I520" s="135">
        <f t="shared" si="412"/>
        <v>-0.94650000000000034</v>
      </c>
      <c r="J520" s="135">
        <f t="shared" si="412"/>
        <v>677.17349999999999</v>
      </c>
      <c r="K520" s="135">
        <f t="shared" si="412"/>
        <v>-56.473500000000008</v>
      </c>
      <c r="L520" s="291">
        <f t="shared" si="380"/>
        <v>620.69999999999993</v>
      </c>
    </row>
    <row r="521" spans="1:12" s="77" customFormat="1" ht="22.5" x14ac:dyDescent="0.2">
      <c r="A521" s="71" t="s">
        <v>122</v>
      </c>
      <c r="B521" s="60" t="s">
        <v>207</v>
      </c>
      <c r="C521" s="59" t="s">
        <v>223</v>
      </c>
      <c r="D521" s="59" t="s">
        <v>230</v>
      </c>
      <c r="E521" s="60" t="s">
        <v>123</v>
      </c>
      <c r="F521" s="135">
        <f>F523+F522</f>
        <v>583.29999999999995</v>
      </c>
      <c r="G521" s="135">
        <f t="shared" ref="G521:H521" si="413">G523+G522</f>
        <v>94.82</v>
      </c>
      <c r="H521" s="135">
        <f t="shared" si="413"/>
        <v>678.12</v>
      </c>
      <c r="I521" s="135">
        <f t="shared" ref="I521:J521" si="414">I523+I522</f>
        <v>-0.94650000000000034</v>
      </c>
      <c r="J521" s="135">
        <f t="shared" si="414"/>
        <v>677.17349999999999</v>
      </c>
      <c r="K521" s="135">
        <f t="shared" ref="K521" si="415">K523+K522</f>
        <v>-56.473500000000008</v>
      </c>
      <c r="L521" s="291">
        <f t="shared" si="380"/>
        <v>620.69999999999993</v>
      </c>
    </row>
    <row r="522" spans="1:12" s="77" customFormat="1" ht="22.5" x14ac:dyDescent="0.2">
      <c r="A522" s="98" t="s">
        <v>137</v>
      </c>
      <c r="B522" s="60" t="s">
        <v>207</v>
      </c>
      <c r="C522" s="59" t="s">
        <v>223</v>
      </c>
      <c r="D522" s="59" t="s">
        <v>230</v>
      </c>
      <c r="E522" s="60">
        <v>242</v>
      </c>
      <c r="F522" s="135">
        <f>'Пр 6 вед '!G355</f>
        <v>187.5</v>
      </c>
      <c r="G522" s="135">
        <f>'Пр 6 вед '!H355</f>
        <v>0</v>
      </c>
      <c r="H522" s="135">
        <f>'Пр 6 вед '!I355</f>
        <v>187.5</v>
      </c>
      <c r="I522" s="135">
        <f>'Пр 6 вед '!J355</f>
        <v>0</v>
      </c>
      <c r="J522" s="135">
        <f>'Пр 6 вед '!K355</f>
        <v>187.5</v>
      </c>
      <c r="K522" s="135">
        <f>'Пр 6 вед '!L355</f>
        <v>0</v>
      </c>
      <c r="L522" s="291">
        <f t="shared" si="380"/>
        <v>187.5</v>
      </c>
    </row>
    <row r="523" spans="1:12" s="77" customFormat="1" x14ac:dyDescent="0.2">
      <c r="A523" s="98" t="s">
        <v>474</v>
      </c>
      <c r="B523" s="60" t="s">
        <v>207</v>
      </c>
      <c r="C523" s="59" t="s">
        <v>223</v>
      </c>
      <c r="D523" s="59" t="s">
        <v>230</v>
      </c>
      <c r="E523" s="60" t="s">
        <v>125</v>
      </c>
      <c r="F523" s="135">
        <f>'Пр 6 вед '!G356</f>
        <v>395.8</v>
      </c>
      <c r="G523" s="135">
        <f>'Пр 6 вед '!H356</f>
        <v>94.82</v>
      </c>
      <c r="H523" s="135">
        <f>'Пр 6 вед '!I356</f>
        <v>490.62</v>
      </c>
      <c r="I523" s="135">
        <f>'Пр 6 вед '!J356</f>
        <v>-0.94650000000000034</v>
      </c>
      <c r="J523" s="135">
        <f>'Пр 6 вед '!K356</f>
        <v>489.67349999999999</v>
      </c>
      <c r="K523" s="135">
        <f>'Пр 6 вед '!L356</f>
        <v>-56.473500000000008</v>
      </c>
      <c r="L523" s="291">
        <f t="shared" si="380"/>
        <v>433.2</v>
      </c>
    </row>
    <row r="524" spans="1:12" s="77" customFormat="1" x14ac:dyDescent="0.2">
      <c r="A524" s="62" t="s">
        <v>138</v>
      </c>
      <c r="B524" s="60" t="s">
        <v>207</v>
      </c>
      <c r="C524" s="59" t="s">
        <v>223</v>
      </c>
      <c r="D524" s="59" t="s">
        <v>230</v>
      </c>
      <c r="E524" s="60" t="s">
        <v>200</v>
      </c>
      <c r="F524" s="135">
        <f>F525</f>
        <v>30.2</v>
      </c>
      <c r="G524" s="135">
        <f t="shared" ref="G524:K524" si="416">G525</f>
        <v>0</v>
      </c>
      <c r="H524" s="135">
        <f t="shared" si="416"/>
        <v>30.2</v>
      </c>
      <c r="I524" s="135">
        <f t="shared" si="416"/>
        <v>16</v>
      </c>
      <c r="J524" s="135">
        <f t="shared" si="416"/>
        <v>46.2</v>
      </c>
      <c r="K524" s="135">
        <f t="shared" si="416"/>
        <v>-16</v>
      </c>
      <c r="L524" s="291">
        <f t="shared" si="380"/>
        <v>30.200000000000003</v>
      </c>
    </row>
    <row r="525" spans="1:12" s="77" customFormat="1" x14ac:dyDescent="0.2">
      <c r="A525" s="62" t="s">
        <v>139</v>
      </c>
      <c r="B525" s="60" t="s">
        <v>207</v>
      </c>
      <c r="C525" s="59" t="s">
        <v>223</v>
      </c>
      <c r="D525" s="59" t="s">
        <v>230</v>
      </c>
      <c r="E525" s="60" t="s">
        <v>140</v>
      </c>
      <c r="F525" s="135">
        <f>F526+F527+F528</f>
        <v>30.2</v>
      </c>
      <c r="G525" s="135">
        <f t="shared" ref="G525:H525" si="417">G526+G527+G528</f>
        <v>0</v>
      </c>
      <c r="H525" s="135">
        <f t="shared" si="417"/>
        <v>30.2</v>
      </c>
      <c r="I525" s="135">
        <f t="shared" ref="I525:J525" si="418">I526+I527+I528</f>
        <v>16</v>
      </c>
      <c r="J525" s="135">
        <f t="shared" si="418"/>
        <v>46.2</v>
      </c>
      <c r="K525" s="135">
        <f t="shared" ref="K525" si="419">K526+K527+K528</f>
        <v>-16</v>
      </c>
      <c r="L525" s="291">
        <f t="shared" si="380"/>
        <v>30.200000000000003</v>
      </c>
    </row>
    <row r="526" spans="1:12" s="77" customFormat="1" x14ac:dyDescent="0.2">
      <c r="A526" s="66" t="s">
        <v>141</v>
      </c>
      <c r="B526" s="60" t="s">
        <v>207</v>
      </c>
      <c r="C526" s="59" t="s">
        <v>223</v>
      </c>
      <c r="D526" s="59" t="s">
        <v>230</v>
      </c>
      <c r="E526" s="60" t="s">
        <v>142</v>
      </c>
      <c r="F526" s="135">
        <f>'Пр 6 вед '!G359</f>
        <v>5</v>
      </c>
      <c r="G526" s="135">
        <f>'Пр 6 вед '!H359</f>
        <v>0</v>
      </c>
      <c r="H526" s="135">
        <f>'Пр 6 вед '!I359</f>
        <v>5</v>
      </c>
      <c r="I526" s="135">
        <f>'Пр 6 вед '!J359</f>
        <v>0</v>
      </c>
      <c r="J526" s="135">
        <f>'Пр 6 вед '!K359</f>
        <v>5</v>
      </c>
      <c r="K526" s="135">
        <f>'Пр 6 вед '!L359</f>
        <v>0</v>
      </c>
      <c r="L526" s="291">
        <f t="shared" si="380"/>
        <v>5</v>
      </c>
    </row>
    <row r="527" spans="1:12" s="77" customFormat="1" x14ac:dyDescent="0.2">
      <c r="A527" s="62" t="s">
        <v>201</v>
      </c>
      <c r="B527" s="60" t="s">
        <v>207</v>
      </c>
      <c r="C527" s="59" t="s">
        <v>223</v>
      </c>
      <c r="D527" s="59" t="s">
        <v>230</v>
      </c>
      <c r="E527" s="60">
        <v>852</v>
      </c>
      <c r="F527" s="135">
        <f>'Пр 6 вед '!G360</f>
        <v>1.2</v>
      </c>
      <c r="G527" s="135">
        <f>'Пр 6 вед '!H360</f>
        <v>0</v>
      </c>
      <c r="H527" s="135">
        <f>'Пр 6 вед '!I360</f>
        <v>1.2</v>
      </c>
      <c r="I527" s="135">
        <f>'Пр 6 вед '!J360</f>
        <v>0</v>
      </c>
      <c r="J527" s="135">
        <f>'Пр 6 вед '!K360</f>
        <v>1.2</v>
      </c>
      <c r="K527" s="135">
        <f>'Пр 6 вед '!L360</f>
        <v>0</v>
      </c>
      <c r="L527" s="291">
        <f t="shared" si="380"/>
        <v>1.2</v>
      </c>
    </row>
    <row r="528" spans="1:12" s="77" customFormat="1" x14ac:dyDescent="0.2">
      <c r="A528" s="62" t="s">
        <v>443</v>
      </c>
      <c r="B528" s="60" t="s">
        <v>207</v>
      </c>
      <c r="C528" s="59" t="s">
        <v>223</v>
      </c>
      <c r="D528" s="59" t="s">
        <v>230</v>
      </c>
      <c r="E528" s="60">
        <v>853</v>
      </c>
      <c r="F528" s="135">
        <f>'Пр 6 вед '!G361</f>
        <v>24</v>
      </c>
      <c r="G528" s="135">
        <f>'Пр 6 вед '!H361</f>
        <v>0</v>
      </c>
      <c r="H528" s="135">
        <f>'Пр 6 вед '!I361</f>
        <v>24</v>
      </c>
      <c r="I528" s="135">
        <f>'Пр 6 вед '!J361</f>
        <v>16</v>
      </c>
      <c r="J528" s="135">
        <f>'Пр 6 вед '!K361</f>
        <v>40</v>
      </c>
      <c r="K528" s="135">
        <f>'Пр 6 вед '!L361</f>
        <v>-16</v>
      </c>
      <c r="L528" s="291">
        <f t="shared" si="380"/>
        <v>24</v>
      </c>
    </row>
    <row r="529" spans="1:12" s="77" customFormat="1" ht="22.5" x14ac:dyDescent="0.2">
      <c r="A529" s="58" t="s">
        <v>231</v>
      </c>
      <c r="B529" s="60" t="s">
        <v>207</v>
      </c>
      <c r="C529" s="59" t="s">
        <v>223</v>
      </c>
      <c r="D529" s="59" t="s">
        <v>232</v>
      </c>
      <c r="E529" s="60"/>
      <c r="F529" s="135">
        <f>F530+F533</f>
        <v>700</v>
      </c>
      <c r="G529" s="135">
        <f t="shared" ref="G529:H529" si="420">G530+G533</f>
        <v>-59.7</v>
      </c>
      <c r="H529" s="135">
        <f t="shared" si="420"/>
        <v>640.29999999999995</v>
      </c>
      <c r="I529" s="135">
        <f t="shared" ref="I529:J529" si="421">I530+I533</f>
        <v>-153</v>
      </c>
      <c r="J529" s="135">
        <f t="shared" si="421"/>
        <v>487.3</v>
      </c>
      <c r="K529" s="135">
        <f t="shared" ref="K529" si="422">K530+K533</f>
        <v>0</v>
      </c>
      <c r="L529" s="291">
        <f t="shared" si="380"/>
        <v>487.3</v>
      </c>
    </row>
    <row r="530" spans="1:12" s="77" customFormat="1" x14ac:dyDescent="0.2">
      <c r="A530" s="71" t="s">
        <v>451</v>
      </c>
      <c r="B530" s="60" t="s">
        <v>207</v>
      </c>
      <c r="C530" s="59" t="s">
        <v>223</v>
      </c>
      <c r="D530" s="59" t="s">
        <v>232</v>
      </c>
      <c r="E530" s="60">
        <v>200</v>
      </c>
      <c r="F530" s="135">
        <f>F531</f>
        <v>300</v>
      </c>
      <c r="G530" s="135">
        <f t="shared" ref="G530:K531" si="423">G531</f>
        <v>-109.7</v>
      </c>
      <c r="H530" s="135">
        <f t="shared" si="423"/>
        <v>190.3</v>
      </c>
      <c r="I530" s="135">
        <f t="shared" si="423"/>
        <v>0</v>
      </c>
      <c r="J530" s="135">
        <f t="shared" si="423"/>
        <v>190.3</v>
      </c>
      <c r="K530" s="135">
        <f t="shared" si="423"/>
        <v>0</v>
      </c>
      <c r="L530" s="291">
        <f t="shared" si="380"/>
        <v>190.3</v>
      </c>
    </row>
    <row r="531" spans="1:12" ht="22.5" x14ac:dyDescent="0.2">
      <c r="A531" s="71" t="s">
        <v>122</v>
      </c>
      <c r="B531" s="60" t="s">
        <v>207</v>
      </c>
      <c r="C531" s="59" t="s">
        <v>223</v>
      </c>
      <c r="D531" s="59" t="s">
        <v>232</v>
      </c>
      <c r="E531" s="60">
        <v>240</v>
      </c>
      <c r="F531" s="135">
        <f>F532</f>
        <v>300</v>
      </c>
      <c r="G531" s="135">
        <f t="shared" si="423"/>
        <v>-109.7</v>
      </c>
      <c r="H531" s="135">
        <f t="shared" si="423"/>
        <v>190.3</v>
      </c>
      <c r="I531" s="135">
        <f t="shared" si="423"/>
        <v>0</v>
      </c>
      <c r="J531" s="135">
        <f t="shared" si="423"/>
        <v>190.3</v>
      </c>
      <c r="K531" s="135">
        <f t="shared" si="423"/>
        <v>0</v>
      </c>
      <c r="L531" s="291">
        <f t="shared" si="380"/>
        <v>190.3</v>
      </c>
    </row>
    <row r="532" spans="1:12" x14ac:dyDescent="0.2">
      <c r="A532" s="98" t="s">
        <v>474</v>
      </c>
      <c r="B532" s="60" t="s">
        <v>207</v>
      </c>
      <c r="C532" s="59" t="s">
        <v>223</v>
      </c>
      <c r="D532" s="59" t="s">
        <v>232</v>
      </c>
      <c r="E532" s="60">
        <v>244</v>
      </c>
      <c r="F532" s="135">
        <f>'Пр 6 вед '!G365</f>
        <v>300</v>
      </c>
      <c r="G532" s="135">
        <f>'Пр 6 вед '!H365</f>
        <v>-109.7</v>
      </c>
      <c r="H532" s="135">
        <f>'Пр 6 вед '!I365</f>
        <v>190.3</v>
      </c>
      <c r="I532" s="135">
        <f>'Пр 6 вед '!J365</f>
        <v>0</v>
      </c>
      <c r="J532" s="135">
        <f>'Пр 6 вед '!K365</f>
        <v>190.3</v>
      </c>
      <c r="K532" s="135">
        <f>'Пр 6 вед '!L365</f>
        <v>0</v>
      </c>
      <c r="L532" s="291">
        <f t="shared" si="380"/>
        <v>190.3</v>
      </c>
    </row>
    <row r="533" spans="1:12" x14ac:dyDescent="0.2">
      <c r="A533" s="66" t="s">
        <v>162</v>
      </c>
      <c r="B533" s="60" t="s">
        <v>207</v>
      </c>
      <c r="C533" s="59" t="s">
        <v>223</v>
      </c>
      <c r="D533" s="59" t="s">
        <v>232</v>
      </c>
      <c r="E533" s="60">
        <v>300</v>
      </c>
      <c r="F533" s="135">
        <f>F534</f>
        <v>400</v>
      </c>
      <c r="G533" s="135">
        <f t="shared" ref="G533:K533" si="424">G534</f>
        <v>50</v>
      </c>
      <c r="H533" s="135">
        <f t="shared" si="424"/>
        <v>450</v>
      </c>
      <c r="I533" s="135">
        <f t="shared" si="424"/>
        <v>-153</v>
      </c>
      <c r="J533" s="135">
        <f t="shared" si="424"/>
        <v>297</v>
      </c>
      <c r="K533" s="135">
        <f t="shared" si="424"/>
        <v>0</v>
      </c>
      <c r="L533" s="291">
        <f t="shared" si="380"/>
        <v>297</v>
      </c>
    </row>
    <row r="534" spans="1:12" x14ac:dyDescent="0.2">
      <c r="A534" s="58" t="s">
        <v>233</v>
      </c>
      <c r="B534" s="60" t="s">
        <v>207</v>
      </c>
      <c r="C534" s="59" t="s">
        <v>223</v>
      </c>
      <c r="D534" s="59" t="s">
        <v>232</v>
      </c>
      <c r="E534" s="60">
        <v>350</v>
      </c>
      <c r="F534" s="135">
        <f>'Пр 6 вед '!G367</f>
        <v>400</v>
      </c>
      <c r="G534" s="135">
        <f>'Пр 6 вед '!H367</f>
        <v>50</v>
      </c>
      <c r="H534" s="135">
        <f>'Пр 6 вед '!I367</f>
        <v>450</v>
      </c>
      <c r="I534" s="135">
        <f>'Пр 6 вед '!J367</f>
        <v>-153</v>
      </c>
      <c r="J534" s="135">
        <f>'Пр 6 вед '!K367</f>
        <v>297</v>
      </c>
      <c r="K534" s="135">
        <f>'Пр 6 вед '!L367</f>
        <v>0</v>
      </c>
      <c r="L534" s="291">
        <f t="shared" si="380"/>
        <v>297</v>
      </c>
    </row>
    <row r="535" spans="1:12" s="79" customFormat="1" ht="22.5" customHeight="1" x14ac:dyDescent="0.2">
      <c r="A535" s="156" t="s">
        <v>459</v>
      </c>
      <c r="B535" s="83" t="s">
        <v>207</v>
      </c>
      <c r="C535" s="83" t="s">
        <v>223</v>
      </c>
      <c r="D535" s="81" t="s">
        <v>372</v>
      </c>
      <c r="E535" s="84" t="s">
        <v>150</v>
      </c>
      <c r="F535" s="131">
        <f>F536+F541</f>
        <v>463.4</v>
      </c>
      <c r="G535" s="131">
        <f t="shared" ref="G535:H535" si="425">G536+G541</f>
        <v>0</v>
      </c>
      <c r="H535" s="131">
        <f t="shared" si="425"/>
        <v>463.4</v>
      </c>
      <c r="I535" s="131">
        <f t="shared" ref="I535:J535" si="426">I536+I541</f>
        <v>0</v>
      </c>
      <c r="J535" s="131">
        <f t="shared" si="426"/>
        <v>463.4</v>
      </c>
      <c r="K535" s="131">
        <f t="shared" ref="K535" si="427">K536+K541</f>
        <v>0</v>
      </c>
      <c r="L535" s="291">
        <f t="shared" si="380"/>
        <v>463.4</v>
      </c>
    </row>
    <row r="536" spans="1:12" s="65" customFormat="1" ht="33.75" x14ac:dyDescent="0.2">
      <c r="A536" s="71" t="s">
        <v>112</v>
      </c>
      <c r="B536" s="60" t="s">
        <v>207</v>
      </c>
      <c r="C536" s="60" t="s">
        <v>223</v>
      </c>
      <c r="D536" s="59" t="s">
        <v>372</v>
      </c>
      <c r="E536" s="63">
        <v>100</v>
      </c>
      <c r="F536" s="134">
        <f>F537</f>
        <v>440</v>
      </c>
      <c r="G536" s="134">
        <f t="shared" ref="G536:K536" si="428">G537</f>
        <v>0</v>
      </c>
      <c r="H536" s="134">
        <f t="shared" si="428"/>
        <v>440</v>
      </c>
      <c r="I536" s="134">
        <f t="shared" si="428"/>
        <v>0</v>
      </c>
      <c r="J536" s="134">
        <f t="shared" si="428"/>
        <v>440</v>
      </c>
      <c r="K536" s="134">
        <f t="shared" si="428"/>
        <v>0</v>
      </c>
      <c r="L536" s="291">
        <f t="shared" si="380"/>
        <v>440</v>
      </c>
    </row>
    <row r="537" spans="1:12" s="65" customFormat="1" x14ac:dyDescent="0.2">
      <c r="A537" s="71" t="s">
        <v>134</v>
      </c>
      <c r="B537" s="60" t="s">
        <v>207</v>
      </c>
      <c r="C537" s="60" t="s">
        <v>223</v>
      </c>
      <c r="D537" s="59" t="s">
        <v>372</v>
      </c>
      <c r="E537" s="63">
        <v>120</v>
      </c>
      <c r="F537" s="134">
        <f>F538+F539+F540</f>
        <v>440</v>
      </c>
      <c r="G537" s="134">
        <f t="shared" ref="G537:H537" si="429">G538+G539+G540</f>
        <v>0</v>
      </c>
      <c r="H537" s="134">
        <f t="shared" si="429"/>
        <v>440</v>
      </c>
      <c r="I537" s="134">
        <f t="shared" ref="I537:J537" si="430">I538+I539+I540</f>
        <v>0</v>
      </c>
      <c r="J537" s="134">
        <f t="shared" si="430"/>
        <v>440</v>
      </c>
      <c r="K537" s="134">
        <f t="shared" ref="K537" si="431">K538+K539+K540</f>
        <v>0</v>
      </c>
      <c r="L537" s="291">
        <f t="shared" si="380"/>
        <v>440</v>
      </c>
    </row>
    <row r="538" spans="1:12" s="65" customFormat="1" x14ac:dyDescent="0.2">
      <c r="A538" s="97" t="s">
        <v>135</v>
      </c>
      <c r="B538" s="60" t="s">
        <v>207</v>
      </c>
      <c r="C538" s="60" t="s">
        <v>223</v>
      </c>
      <c r="D538" s="59" t="s">
        <v>372</v>
      </c>
      <c r="E538" s="63">
        <v>121</v>
      </c>
      <c r="F538" s="134">
        <f>'Пр 6 вед '!G752</f>
        <v>337.5</v>
      </c>
      <c r="G538" s="134">
        <f>'Пр 6 вед '!H752</f>
        <v>0</v>
      </c>
      <c r="H538" s="134">
        <f>'Пр 6 вед '!I752</f>
        <v>337.5</v>
      </c>
      <c r="I538" s="134">
        <f>'Пр 6 вед '!J752</f>
        <v>0</v>
      </c>
      <c r="J538" s="134">
        <f>'Пр 6 вед '!K752</f>
        <v>337.5</v>
      </c>
      <c r="K538" s="134">
        <f>'Пр 6 вед '!L752</f>
        <v>0</v>
      </c>
      <c r="L538" s="291">
        <f t="shared" si="380"/>
        <v>337.5</v>
      </c>
    </row>
    <row r="539" spans="1:12" ht="22.5" x14ac:dyDescent="0.2">
      <c r="A539" s="61" t="s">
        <v>249</v>
      </c>
      <c r="B539" s="60" t="s">
        <v>207</v>
      </c>
      <c r="C539" s="60" t="s">
        <v>223</v>
      </c>
      <c r="D539" s="59" t="s">
        <v>372</v>
      </c>
      <c r="E539" s="60">
        <v>122</v>
      </c>
      <c r="F539" s="134">
        <f>'Пр 6 вед '!G753</f>
        <v>0.6</v>
      </c>
      <c r="G539" s="134">
        <f>'Пр 6 вед '!H753</f>
        <v>0</v>
      </c>
      <c r="H539" s="134">
        <f>'Пр 6 вед '!I753</f>
        <v>0.6</v>
      </c>
      <c r="I539" s="134">
        <f>'Пр 6 вед '!J753</f>
        <v>0</v>
      </c>
      <c r="J539" s="134">
        <f>'Пр 6 вед '!K753</f>
        <v>0.6</v>
      </c>
      <c r="K539" s="134">
        <f>'Пр 6 вед '!L753</f>
        <v>0</v>
      </c>
      <c r="L539" s="291">
        <f t="shared" si="380"/>
        <v>0.6</v>
      </c>
    </row>
    <row r="540" spans="1:12" ht="33.75" x14ac:dyDescent="0.2">
      <c r="A540" s="97" t="s">
        <v>136</v>
      </c>
      <c r="B540" s="60" t="s">
        <v>207</v>
      </c>
      <c r="C540" s="60" t="s">
        <v>223</v>
      </c>
      <c r="D540" s="59" t="s">
        <v>372</v>
      </c>
      <c r="E540" s="60">
        <v>129</v>
      </c>
      <c r="F540" s="134">
        <f>'Пр 6 вед '!G754</f>
        <v>101.9</v>
      </c>
      <c r="G540" s="134">
        <f>'Пр 6 вед '!H754</f>
        <v>0</v>
      </c>
      <c r="H540" s="134">
        <f>'Пр 6 вед '!I754</f>
        <v>101.9</v>
      </c>
      <c r="I540" s="134">
        <f>'Пр 6 вед '!J754</f>
        <v>0</v>
      </c>
      <c r="J540" s="134">
        <f>'Пр 6 вед '!K754</f>
        <v>101.9</v>
      </c>
      <c r="K540" s="134">
        <f>'Пр 6 вед '!L754</f>
        <v>0</v>
      </c>
      <c r="L540" s="291">
        <f t="shared" si="380"/>
        <v>101.9</v>
      </c>
    </row>
    <row r="541" spans="1:12" x14ac:dyDescent="0.2">
      <c r="A541" s="71" t="s">
        <v>451</v>
      </c>
      <c r="B541" s="60" t="s">
        <v>207</v>
      </c>
      <c r="C541" s="60" t="s">
        <v>223</v>
      </c>
      <c r="D541" s="59" t="s">
        <v>372</v>
      </c>
      <c r="E541" s="60" t="s">
        <v>121</v>
      </c>
      <c r="F541" s="135">
        <f>F542</f>
        <v>23.4</v>
      </c>
      <c r="G541" s="135">
        <f t="shared" ref="G541:K541" si="432">G542</f>
        <v>0</v>
      </c>
      <c r="H541" s="135">
        <f t="shared" si="432"/>
        <v>23.4</v>
      </c>
      <c r="I541" s="135">
        <f t="shared" si="432"/>
        <v>0</v>
      </c>
      <c r="J541" s="135">
        <f t="shared" si="432"/>
        <v>23.4</v>
      </c>
      <c r="K541" s="135">
        <f t="shared" si="432"/>
        <v>0</v>
      </c>
      <c r="L541" s="291">
        <f t="shared" si="380"/>
        <v>23.4</v>
      </c>
    </row>
    <row r="542" spans="1:12" ht="22.5" x14ac:dyDescent="0.2">
      <c r="A542" s="71" t="s">
        <v>122</v>
      </c>
      <c r="B542" s="60" t="s">
        <v>207</v>
      </c>
      <c r="C542" s="60" t="s">
        <v>223</v>
      </c>
      <c r="D542" s="59" t="s">
        <v>372</v>
      </c>
      <c r="E542" s="60" t="s">
        <v>123</v>
      </c>
      <c r="F542" s="135">
        <f>F544+F543</f>
        <v>23.4</v>
      </c>
      <c r="G542" s="135">
        <f t="shared" ref="G542:H542" si="433">G544+G543</f>
        <v>0</v>
      </c>
      <c r="H542" s="135">
        <f t="shared" si="433"/>
        <v>23.4</v>
      </c>
      <c r="I542" s="135">
        <f t="shared" ref="I542:J542" si="434">I544+I543</f>
        <v>0</v>
      </c>
      <c r="J542" s="135">
        <f t="shared" si="434"/>
        <v>23.4</v>
      </c>
      <c r="K542" s="135">
        <f t="shared" ref="K542" si="435">K544+K543</f>
        <v>0</v>
      </c>
      <c r="L542" s="291">
        <f t="shared" si="380"/>
        <v>23.4</v>
      </c>
    </row>
    <row r="543" spans="1:12" ht="22.5" x14ac:dyDescent="0.2">
      <c r="A543" s="98" t="s">
        <v>137</v>
      </c>
      <c r="B543" s="60" t="s">
        <v>207</v>
      </c>
      <c r="C543" s="60" t="s">
        <v>223</v>
      </c>
      <c r="D543" s="59" t="s">
        <v>372</v>
      </c>
      <c r="E543" s="60">
        <v>242</v>
      </c>
      <c r="F543" s="134">
        <f>'Пр 6 вед '!G757</f>
        <v>5</v>
      </c>
      <c r="G543" s="134">
        <f>'Пр 6 вед '!H757</f>
        <v>1</v>
      </c>
      <c r="H543" s="134">
        <f>'Пр 6 вед '!I757</f>
        <v>6</v>
      </c>
      <c r="I543" s="134">
        <f>'Пр 6 вед '!J757</f>
        <v>0</v>
      </c>
      <c r="J543" s="134">
        <f>'Пр 6 вед '!K757</f>
        <v>6</v>
      </c>
      <c r="K543" s="134">
        <f>'Пр 6 вед '!L757</f>
        <v>0</v>
      </c>
      <c r="L543" s="291">
        <f t="shared" si="380"/>
        <v>6</v>
      </c>
    </row>
    <row r="544" spans="1:12" x14ac:dyDescent="0.2">
      <c r="A544" s="98" t="s">
        <v>474</v>
      </c>
      <c r="B544" s="60" t="s">
        <v>207</v>
      </c>
      <c r="C544" s="60" t="s">
        <v>223</v>
      </c>
      <c r="D544" s="59" t="s">
        <v>372</v>
      </c>
      <c r="E544" s="60" t="s">
        <v>125</v>
      </c>
      <c r="F544" s="134">
        <f>'Пр 6 вед '!G758</f>
        <v>18.399999999999999</v>
      </c>
      <c r="G544" s="134">
        <f>'Пр 6 вед '!H758</f>
        <v>-1</v>
      </c>
      <c r="H544" s="134">
        <f>'Пр 6 вед '!I758</f>
        <v>17.399999999999999</v>
      </c>
      <c r="I544" s="134">
        <f>'Пр 6 вед '!J758</f>
        <v>0</v>
      </c>
      <c r="J544" s="134">
        <f>'Пр 6 вед '!K758</f>
        <v>17.399999999999999</v>
      </c>
      <c r="K544" s="134">
        <f>'Пр 6 вед '!L758</f>
        <v>0</v>
      </c>
      <c r="L544" s="291">
        <f t="shared" si="380"/>
        <v>17.399999999999999</v>
      </c>
    </row>
    <row r="545" spans="1:14" x14ac:dyDescent="0.2">
      <c r="A545" s="109" t="s">
        <v>96</v>
      </c>
      <c r="B545" s="86" t="s">
        <v>97</v>
      </c>
      <c r="C545" s="93"/>
      <c r="D545" s="93"/>
      <c r="E545" s="104"/>
      <c r="F545" s="131">
        <f>F546+F583</f>
        <v>44783.3</v>
      </c>
      <c r="G545" s="131">
        <f t="shared" ref="G545:H545" si="436">G546+G583</f>
        <v>-23.299999999999983</v>
      </c>
      <c r="H545" s="131">
        <f t="shared" si="436"/>
        <v>44760.000000000007</v>
      </c>
      <c r="I545" s="131">
        <f t="shared" ref="I545:J545" si="437">I546+I583</f>
        <v>0</v>
      </c>
      <c r="J545" s="131">
        <f t="shared" si="437"/>
        <v>44760.000000000007</v>
      </c>
      <c r="K545" s="131">
        <f t="shared" ref="K545" si="438">K546+K583</f>
        <v>343.91899999999998</v>
      </c>
      <c r="L545" s="291">
        <f t="shared" si="380"/>
        <v>45103.919000000009</v>
      </c>
      <c r="N545" s="284"/>
    </row>
    <row r="546" spans="1:14" x14ac:dyDescent="0.2">
      <c r="A546" s="85" t="s">
        <v>98</v>
      </c>
      <c r="B546" s="86" t="s">
        <v>97</v>
      </c>
      <c r="C546" s="86" t="s">
        <v>99</v>
      </c>
      <c r="D546" s="86"/>
      <c r="E546" s="84"/>
      <c r="F546" s="131">
        <f>F547+F562+F579</f>
        <v>28604.799999999999</v>
      </c>
      <c r="G546" s="131">
        <f t="shared" ref="G546:H546" si="439">G547+G562+G579</f>
        <v>-78.299999999999983</v>
      </c>
      <c r="H546" s="131">
        <f t="shared" si="439"/>
        <v>28526.500000000004</v>
      </c>
      <c r="I546" s="131">
        <f t="shared" ref="I546:J546" si="440">I547+I562+I579</f>
        <v>0</v>
      </c>
      <c r="J546" s="131">
        <f t="shared" si="440"/>
        <v>28526.500000000004</v>
      </c>
      <c r="K546" s="131">
        <f t="shared" ref="K546" si="441">K547+K562+K579</f>
        <v>-55.748999999999995</v>
      </c>
      <c r="L546" s="291">
        <f t="shared" si="380"/>
        <v>28470.751000000004</v>
      </c>
    </row>
    <row r="547" spans="1:14" ht="12" customHeight="1" x14ac:dyDescent="0.2">
      <c r="A547" s="85" t="s">
        <v>481</v>
      </c>
      <c r="B547" s="86" t="s">
        <v>97</v>
      </c>
      <c r="C547" s="86" t="s">
        <v>99</v>
      </c>
      <c r="D547" s="86" t="s">
        <v>100</v>
      </c>
      <c r="E547" s="84"/>
      <c r="F547" s="131">
        <f>F548+F553+F567</f>
        <v>28435</v>
      </c>
      <c r="G547" s="131">
        <f t="shared" ref="G547:H547" si="442">G548+G553+G567</f>
        <v>-153.69999999999999</v>
      </c>
      <c r="H547" s="131">
        <f t="shared" si="442"/>
        <v>28281.300000000003</v>
      </c>
      <c r="I547" s="131">
        <f t="shared" ref="I547:J547" si="443">I548+I553+I567</f>
        <v>0</v>
      </c>
      <c r="J547" s="131">
        <f t="shared" si="443"/>
        <v>28281.300000000003</v>
      </c>
      <c r="K547" s="131">
        <f t="shared" ref="K547" si="444">K548+K553+K567</f>
        <v>-55.748999999999995</v>
      </c>
      <c r="L547" s="291">
        <f t="shared" si="380"/>
        <v>28225.551000000003</v>
      </c>
    </row>
    <row r="548" spans="1:14" ht="13.5" thickBot="1" x14ac:dyDescent="0.25">
      <c r="A548" s="87" t="s">
        <v>101</v>
      </c>
      <c r="B548" s="91" t="s">
        <v>97</v>
      </c>
      <c r="C548" s="91" t="s">
        <v>99</v>
      </c>
      <c r="D548" s="91" t="s">
        <v>102</v>
      </c>
      <c r="E548" s="89"/>
      <c r="F548" s="132">
        <f>F549</f>
        <v>10391.6</v>
      </c>
      <c r="G548" s="132">
        <f t="shared" ref="G548:K551" si="445">G549</f>
        <v>-1.7</v>
      </c>
      <c r="H548" s="132">
        <f t="shared" si="445"/>
        <v>10389.9</v>
      </c>
      <c r="I548" s="132">
        <f t="shared" si="445"/>
        <v>0</v>
      </c>
      <c r="J548" s="132">
        <f t="shared" si="445"/>
        <v>10389.9</v>
      </c>
      <c r="K548" s="132">
        <f t="shared" si="445"/>
        <v>0</v>
      </c>
      <c r="L548" s="291">
        <f t="shared" si="380"/>
        <v>10389.9</v>
      </c>
    </row>
    <row r="549" spans="1:14" s="77" customFormat="1" ht="34.5" thickBot="1" x14ac:dyDescent="0.25">
      <c r="A549" s="194" t="s">
        <v>497</v>
      </c>
      <c r="B549" s="75" t="s">
        <v>97</v>
      </c>
      <c r="C549" s="75" t="s">
        <v>99</v>
      </c>
      <c r="D549" s="75" t="s">
        <v>621</v>
      </c>
      <c r="E549" s="72"/>
      <c r="F549" s="133">
        <f>F550</f>
        <v>10391.6</v>
      </c>
      <c r="G549" s="133">
        <f t="shared" si="445"/>
        <v>-1.7</v>
      </c>
      <c r="H549" s="133">
        <f t="shared" si="445"/>
        <v>10389.9</v>
      </c>
      <c r="I549" s="133">
        <f t="shared" si="445"/>
        <v>0</v>
      </c>
      <c r="J549" s="133">
        <f t="shared" si="445"/>
        <v>10389.9</v>
      </c>
      <c r="K549" s="133">
        <f t="shared" si="445"/>
        <v>0</v>
      </c>
      <c r="L549" s="291">
        <f t="shared" ref="L549:L613" si="446">K549+J549</f>
        <v>10389.9</v>
      </c>
    </row>
    <row r="550" spans="1:14" s="77" customFormat="1" ht="22.5" x14ac:dyDescent="0.2">
      <c r="A550" s="71" t="s">
        <v>103</v>
      </c>
      <c r="B550" s="72" t="s">
        <v>97</v>
      </c>
      <c r="C550" s="75" t="s">
        <v>99</v>
      </c>
      <c r="D550" s="75" t="s">
        <v>621</v>
      </c>
      <c r="E550" s="72" t="s">
        <v>104</v>
      </c>
      <c r="F550" s="133">
        <f>F551</f>
        <v>10391.6</v>
      </c>
      <c r="G550" s="133">
        <f t="shared" si="445"/>
        <v>-1.7</v>
      </c>
      <c r="H550" s="133">
        <f t="shared" si="445"/>
        <v>10389.9</v>
      </c>
      <c r="I550" s="133">
        <f t="shared" si="445"/>
        <v>0</v>
      </c>
      <c r="J550" s="133">
        <f t="shared" si="445"/>
        <v>10389.9</v>
      </c>
      <c r="K550" s="133">
        <f t="shared" si="445"/>
        <v>0</v>
      </c>
      <c r="L550" s="291">
        <f t="shared" si="446"/>
        <v>10389.9</v>
      </c>
    </row>
    <row r="551" spans="1:14" s="77" customFormat="1" x14ac:dyDescent="0.2">
      <c r="A551" s="71" t="s">
        <v>105</v>
      </c>
      <c r="B551" s="72" t="s">
        <v>97</v>
      </c>
      <c r="C551" s="75" t="s">
        <v>99</v>
      </c>
      <c r="D551" s="75" t="s">
        <v>621</v>
      </c>
      <c r="E551" s="72" t="s">
        <v>106</v>
      </c>
      <c r="F551" s="133">
        <f>F552</f>
        <v>10391.6</v>
      </c>
      <c r="G551" s="133">
        <f t="shared" si="445"/>
        <v>-1.7</v>
      </c>
      <c r="H551" s="133">
        <f t="shared" si="445"/>
        <v>10389.9</v>
      </c>
      <c r="I551" s="133">
        <f t="shared" si="445"/>
        <v>0</v>
      </c>
      <c r="J551" s="133">
        <f t="shared" si="445"/>
        <v>10389.9</v>
      </c>
      <c r="K551" s="133">
        <f t="shared" si="445"/>
        <v>0</v>
      </c>
      <c r="L551" s="291">
        <f t="shared" si="446"/>
        <v>10389.9</v>
      </c>
    </row>
    <row r="552" spans="1:14" s="77" customFormat="1" ht="33.75" x14ac:dyDescent="0.2">
      <c r="A552" s="71" t="s">
        <v>107</v>
      </c>
      <c r="B552" s="72" t="s">
        <v>97</v>
      </c>
      <c r="C552" s="75" t="s">
        <v>99</v>
      </c>
      <c r="D552" s="75" t="s">
        <v>621</v>
      </c>
      <c r="E552" s="72" t="s">
        <v>108</v>
      </c>
      <c r="F552" s="133">
        <f>'Пр 6 вед '!G36</f>
        <v>10391.6</v>
      </c>
      <c r="G552" s="133">
        <f>'Пр 6 вед '!H36</f>
        <v>-1.7</v>
      </c>
      <c r="H552" s="133">
        <f>'Пр 6 вед '!I36</f>
        <v>10389.9</v>
      </c>
      <c r="I552" s="133">
        <f>'Пр 6 вед '!J36</f>
        <v>0</v>
      </c>
      <c r="J552" s="133">
        <f>'Пр 6 вед '!K36</f>
        <v>10389.9</v>
      </c>
      <c r="K552" s="133">
        <f>'Пр 6 вед '!L36</f>
        <v>0</v>
      </c>
      <c r="L552" s="291">
        <f t="shared" si="446"/>
        <v>10389.9</v>
      </c>
    </row>
    <row r="553" spans="1:14" s="77" customFormat="1" ht="22.5" x14ac:dyDescent="0.2">
      <c r="A553" s="71" t="s">
        <v>109</v>
      </c>
      <c r="B553" s="75" t="s">
        <v>97</v>
      </c>
      <c r="C553" s="75" t="s">
        <v>99</v>
      </c>
      <c r="D553" s="75" t="s">
        <v>110</v>
      </c>
      <c r="E553" s="72"/>
      <c r="F553" s="133">
        <f>F554</f>
        <v>17693.400000000001</v>
      </c>
      <c r="G553" s="133">
        <f t="shared" ref="G553:K553" si="447">G554</f>
        <v>0</v>
      </c>
      <c r="H553" s="133">
        <f t="shared" si="447"/>
        <v>17693.400000000001</v>
      </c>
      <c r="I553" s="133">
        <f t="shared" si="447"/>
        <v>96</v>
      </c>
      <c r="J553" s="133">
        <f t="shared" si="447"/>
        <v>17789.400000000001</v>
      </c>
      <c r="K553" s="133">
        <f t="shared" si="447"/>
        <v>-55.748999999999995</v>
      </c>
      <c r="L553" s="291">
        <f t="shared" si="446"/>
        <v>17733.651000000002</v>
      </c>
    </row>
    <row r="554" spans="1:14" s="77" customFormat="1" ht="39" customHeight="1" x14ac:dyDescent="0.2">
      <c r="A554" s="189" t="s">
        <v>498</v>
      </c>
      <c r="B554" s="75" t="s">
        <v>97</v>
      </c>
      <c r="C554" s="75" t="s">
        <v>99</v>
      </c>
      <c r="D554" s="75" t="s">
        <v>111</v>
      </c>
      <c r="E554" s="72"/>
      <c r="F554" s="133">
        <f>F555+F559</f>
        <v>17693.400000000001</v>
      </c>
      <c r="G554" s="133">
        <f t="shared" ref="G554:H554" si="448">G555+G559</f>
        <v>0</v>
      </c>
      <c r="H554" s="133">
        <f t="shared" si="448"/>
        <v>17693.400000000001</v>
      </c>
      <c r="I554" s="133">
        <f t="shared" ref="I554:J554" si="449">I555+I559</f>
        <v>96</v>
      </c>
      <c r="J554" s="133">
        <f t="shared" si="449"/>
        <v>17789.400000000001</v>
      </c>
      <c r="K554" s="133">
        <f t="shared" ref="K554" si="450">K555+K559</f>
        <v>-55.748999999999995</v>
      </c>
      <c r="L554" s="291">
        <f t="shared" si="446"/>
        <v>17733.651000000002</v>
      </c>
    </row>
    <row r="555" spans="1:14" s="77" customFormat="1" ht="33.75" x14ac:dyDescent="0.2">
      <c r="A555" s="71" t="s">
        <v>112</v>
      </c>
      <c r="B555" s="75" t="s">
        <v>97</v>
      </c>
      <c r="C555" s="75" t="s">
        <v>99</v>
      </c>
      <c r="D555" s="75" t="s">
        <v>111</v>
      </c>
      <c r="E555" s="72" t="s">
        <v>113</v>
      </c>
      <c r="F555" s="133">
        <f>F556</f>
        <v>2974.2</v>
      </c>
      <c r="G555" s="133">
        <f t="shared" ref="G555:K555" si="451">G556</f>
        <v>0</v>
      </c>
      <c r="H555" s="133">
        <f t="shared" si="451"/>
        <v>2974.2</v>
      </c>
      <c r="I555" s="133">
        <f t="shared" si="451"/>
        <v>0</v>
      </c>
      <c r="J555" s="133">
        <f t="shared" si="451"/>
        <v>2974.2</v>
      </c>
      <c r="K555" s="133">
        <f t="shared" si="451"/>
        <v>-55.748999999999995</v>
      </c>
      <c r="L555" s="291">
        <f t="shared" si="446"/>
        <v>2918.451</v>
      </c>
    </row>
    <row r="556" spans="1:14" s="77" customFormat="1" x14ac:dyDescent="0.2">
      <c r="A556" s="71" t="s">
        <v>114</v>
      </c>
      <c r="B556" s="75" t="s">
        <v>97</v>
      </c>
      <c r="C556" s="75" t="s">
        <v>99</v>
      </c>
      <c r="D556" s="75" t="s">
        <v>111</v>
      </c>
      <c r="E556" s="72">
        <v>110</v>
      </c>
      <c r="F556" s="133">
        <f>F557+F558</f>
        <v>2974.2</v>
      </c>
      <c r="G556" s="133">
        <f t="shared" ref="G556:H556" si="452">G557+G558</f>
        <v>0</v>
      </c>
      <c r="H556" s="133">
        <f t="shared" si="452"/>
        <v>2974.2</v>
      </c>
      <c r="I556" s="133">
        <f t="shared" ref="I556:J556" si="453">I557+I558</f>
        <v>0</v>
      </c>
      <c r="J556" s="133">
        <f t="shared" si="453"/>
        <v>2974.2</v>
      </c>
      <c r="K556" s="133">
        <f t="shared" ref="K556" si="454">K557+K558</f>
        <v>-55.748999999999995</v>
      </c>
      <c r="L556" s="291">
        <f t="shared" si="446"/>
        <v>2918.451</v>
      </c>
    </row>
    <row r="557" spans="1:14" s="77" customFormat="1" x14ac:dyDescent="0.2">
      <c r="A557" s="71" t="s">
        <v>115</v>
      </c>
      <c r="B557" s="75" t="s">
        <v>97</v>
      </c>
      <c r="C557" s="75" t="s">
        <v>99</v>
      </c>
      <c r="D557" s="75" t="s">
        <v>111</v>
      </c>
      <c r="E557" s="72">
        <v>111</v>
      </c>
      <c r="F557" s="133">
        <f>'Пр 6 вед '!G41</f>
        <v>2284.1999999999998</v>
      </c>
      <c r="G557" s="133">
        <f>'Пр 6 вед '!H41</f>
        <v>0</v>
      </c>
      <c r="H557" s="133">
        <f>'Пр 6 вед '!I41</f>
        <v>2284.1999999999998</v>
      </c>
      <c r="I557" s="133">
        <f>'Пр 6 вед '!J41</f>
        <v>0</v>
      </c>
      <c r="J557" s="133">
        <f>'Пр 6 вед '!K41</f>
        <v>2284.1999999999998</v>
      </c>
      <c r="K557" s="133">
        <f>'Пр 6 вед '!L41</f>
        <v>-125.127</v>
      </c>
      <c r="L557" s="291">
        <f t="shared" si="446"/>
        <v>2159.0729999999999</v>
      </c>
    </row>
    <row r="558" spans="1:14" s="77" customFormat="1" ht="22.5" x14ac:dyDescent="0.2">
      <c r="A558" s="97" t="s">
        <v>116</v>
      </c>
      <c r="B558" s="75" t="s">
        <v>97</v>
      </c>
      <c r="C558" s="75" t="s">
        <v>99</v>
      </c>
      <c r="D558" s="75" t="s">
        <v>111</v>
      </c>
      <c r="E558" s="72">
        <v>119</v>
      </c>
      <c r="F558" s="133">
        <f>'Пр 6 вед '!G42</f>
        <v>690</v>
      </c>
      <c r="G558" s="133">
        <f>'Пр 6 вед '!H42</f>
        <v>0</v>
      </c>
      <c r="H558" s="133">
        <f>'Пр 6 вед '!I42</f>
        <v>690</v>
      </c>
      <c r="I558" s="133">
        <f>'Пр 6 вед '!J42</f>
        <v>0</v>
      </c>
      <c r="J558" s="133">
        <f>'Пр 6 вед '!K42</f>
        <v>690</v>
      </c>
      <c r="K558" s="133">
        <f>'Пр 6 вед '!L42</f>
        <v>69.378</v>
      </c>
      <c r="L558" s="291">
        <f t="shared" si="446"/>
        <v>759.37800000000004</v>
      </c>
    </row>
    <row r="559" spans="1:14" s="77" customFormat="1" ht="22.5" x14ac:dyDescent="0.2">
      <c r="A559" s="71" t="s">
        <v>103</v>
      </c>
      <c r="B559" s="72" t="s">
        <v>97</v>
      </c>
      <c r="C559" s="75" t="s">
        <v>99</v>
      </c>
      <c r="D559" s="75" t="s">
        <v>111</v>
      </c>
      <c r="E559" s="72" t="s">
        <v>104</v>
      </c>
      <c r="F559" s="133">
        <f>F560</f>
        <v>14719.2</v>
      </c>
      <c r="G559" s="133">
        <f t="shared" ref="G559:K560" si="455">G560</f>
        <v>0</v>
      </c>
      <c r="H559" s="133">
        <f t="shared" si="455"/>
        <v>14719.2</v>
      </c>
      <c r="I559" s="133">
        <f t="shared" si="455"/>
        <v>96</v>
      </c>
      <c r="J559" s="133">
        <f t="shared" si="455"/>
        <v>14815.2</v>
      </c>
      <c r="K559" s="133">
        <f t="shared" si="455"/>
        <v>0</v>
      </c>
      <c r="L559" s="291">
        <f t="shared" si="446"/>
        <v>14815.2</v>
      </c>
    </row>
    <row r="560" spans="1:14" s="77" customFormat="1" x14ac:dyDescent="0.2">
      <c r="A560" s="71" t="s">
        <v>105</v>
      </c>
      <c r="B560" s="72" t="s">
        <v>97</v>
      </c>
      <c r="C560" s="75" t="s">
        <v>99</v>
      </c>
      <c r="D560" s="75" t="s">
        <v>111</v>
      </c>
      <c r="E560" s="72" t="s">
        <v>106</v>
      </c>
      <c r="F560" s="133">
        <f>F561</f>
        <v>14719.2</v>
      </c>
      <c r="G560" s="133">
        <f t="shared" si="455"/>
        <v>0</v>
      </c>
      <c r="H560" s="133">
        <f t="shared" si="455"/>
        <v>14719.2</v>
      </c>
      <c r="I560" s="133">
        <f t="shared" si="455"/>
        <v>96</v>
      </c>
      <c r="J560" s="133">
        <f t="shared" si="455"/>
        <v>14815.2</v>
      </c>
      <c r="K560" s="133">
        <f t="shared" si="455"/>
        <v>0</v>
      </c>
      <c r="L560" s="291">
        <f t="shared" si="446"/>
        <v>14815.2</v>
      </c>
    </row>
    <row r="561" spans="1:12" s="77" customFormat="1" ht="34.5" thickBot="1" x14ac:dyDescent="0.25">
      <c r="A561" s="71" t="s">
        <v>107</v>
      </c>
      <c r="B561" s="72" t="s">
        <v>97</v>
      </c>
      <c r="C561" s="75" t="s">
        <v>99</v>
      </c>
      <c r="D561" s="75" t="s">
        <v>111</v>
      </c>
      <c r="E561" s="72" t="s">
        <v>108</v>
      </c>
      <c r="F561" s="133">
        <f>'Пр 6 вед '!G45</f>
        <v>14719.2</v>
      </c>
      <c r="G561" s="133">
        <f>'Пр 6 вед '!H45</f>
        <v>0</v>
      </c>
      <c r="H561" s="133">
        <f>'Пр 6 вед '!I45</f>
        <v>14719.2</v>
      </c>
      <c r="I561" s="133">
        <f>'Пр 6 вед '!J45</f>
        <v>96</v>
      </c>
      <c r="J561" s="133">
        <f>'Пр 6 вед '!K45</f>
        <v>14815.2</v>
      </c>
      <c r="K561" s="133">
        <f>'Пр 6 вед '!L45</f>
        <v>0</v>
      </c>
      <c r="L561" s="291">
        <f t="shared" si="446"/>
        <v>14815.2</v>
      </c>
    </row>
    <row r="562" spans="1:12" s="77" customFormat="1" ht="34.5" thickBot="1" x14ac:dyDescent="0.25">
      <c r="A562" s="194" t="s">
        <v>514</v>
      </c>
      <c r="B562" s="91" t="s">
        <v>97</v>
      </c>
      <c r="C562" s="91" t="s">
        <v>99</v>
      </c>
      <c r="D562" s="125" t="s">
        <v>515</v>
      </c>
      <c r="E562" s="89"/>
      <c r="F562" s="132">
        <f>F563+F575</f>
        <v>145.19999999999999</v>
      </c>
      <c r="G562" s="132">
        <f t="shared" ref="G562:H562" si="456">G563+G575</f>
        <v>0</v>
      </c>
      <c r="H562" s="132">
        <f t="shared" si="456"/>
        <v>145.19999999999999</v>
      </c>
      <c r="I562" s="132">
        <f t="shared" ref="I562:J562" si="457">I563+I575</f>
        <v>0</v>
      </c>
      <c r="J562" s="132">
        <f t="shared" si="457"/>
        <v>145.19999999999999</v>
      </c>
      <c r="K562" s="132">
        <f t="shared" ref="K562" si="458">K563+K575</f>
        <v>0</v>
      </c>
      <c r="L562" s="291">
        <f t="shared" si="446"/>
        <v>145.19999999999999</v>
      </c>
    </row>
    <row r="563" spans="1:12" s="77" customFormat="1" x14ac:dyDescent="0.2">
      <c r="A563" s="98" t="s">
        <v>127</v>
      </c>
      <c r="B563" s="75" t="s">
        <v>97</v>
      </c>
      <c r="C563" s="75" t="s">
        <v>99</v>
      </c>
      <c r="D563" s="75" t="s">
        <v>516</v>
      </c>
      <c r="E563" s="72"/>
      <c r="F563" s="133">
        <f>F564</f>
        <v>6.6</v>
      </c>
      <c r="G563" s="133">
        <f t="shared" ref="G563:K565" si="459">G564</f>
        <v>0</v>
      </c>
      <c r="H563" s="133">
        <f t="shared" si="459"/>
        <v>6.6</v>
      </c>
      <c r="I563" s="133">
        <f t="shared" si="459"/>
        <v>0</v>
      </c>
      <c r="J563" s="133">
        <f t="shared" si="459"/>
        <v>6.6</v>
      </c>
      <c r="K563" s="133">
        <f t="shared" si="459"/>
        <v>0</v>
      </c>
      <c r="L563" s="291">
        <f t="shared" si="446"/>
        <v>6.6</v>
      </c>
    </row>
    <row r="564" spans="1:12" s="77" customFormat="1" ht="33.75" x14ac:dyDescent="0.2">
      <c r="A564" s="71" t="s">
        <v>112</v>
      </c>
      <c r="B564" s="75" t="s">
        <v>97</v>
      </c>
      <c r="C564" s="75" t="s">
        <v>99</v>
      </c>
      <c r="D564" s="75" t="s">
        <v>516</v>
      </c>
      <c r="E564" s="72">
        <v>100</v>
      </c>
      <c r="F564" s="133">
        <f>F565</f>
        <v>6.6</v>
      </c>
      <c r="G564" s="133">
        <f t="shared" si="459"/>
        <v>0</v>
      </c>
      <c r="H564" s="133">
        <f t="shared" si="459"/>
        <v>6.6</v>
      </c>
      <c r="I564" s="133">
        <f t="shared" si="459"/>
        <v>0</v>
      </c>
      <c r="J564" s="133">
        <f t="shared" si="459"/>
        <v>6.6</v>
      </c>
      <c r="K564" s="133">
        <f t="shared" si="459"/>
        <v>0</v>
      </c>
      <c r="L564" s="291">
        <f t="shared" si="446"/>
        <v>6.6</v>
      </c>
    </row>
    <row r="565" spans="1:12" s="77" customFormat="1" x14ac:dyDescent="0.2">
      <c r="A565" s="71" t="s">
        <v>114</v>
      </c>
      <c r="B565" s="75" t="s">
        <v>97</v>
      </c>
      <c r="C565" s="75" t="s">
        <v>99</v>
      </c>
      <c r="D565" s="75" t="s">
        <v>516</v>
      </c>
      <c r="E565" s="72">
        <v>110</v>
      </c>
      <c r="F565" s="133">
        <f>F566</f>
        <v>6.6</v>
      </c>
      <c r="G565" s="133">
        <f t="shared" si="459"/>
        <v>0</v>
      </c>
      <c r="H565" s="133">
        <f t="shared" si="459"/>
        <v>6.6</v>
      </c>
      <c r="I565" s="133">
        <f t="shared" si="459"/>
        <v>0</v>
      </c>
      <c r="J565" s="133">
        <f t="shared" si="459"/>
        <v>6.6</v>
      </c>
      <c r="K565" s="133">
        <f t="shared" si="459"/>
        <v>0</v>
      </c>
      <c r="L565" s="291">
        <f t="shared" si="446"/>
        <v>6.6</v>
      </c>
    </row>
    <row r="566" spans="1:12" s="77" customFormat="1" x14ac:dyDescent="0.2">
      <c r="A566" s="98" t="s">
        <v>444</v>
      </c>
      <c r="B566" s="75" t="s">
        <v>97</v>
      </c>
      <c r="C566" s="75" t="s">
        <v>99</v>
      </c>
      <c r="D566" s="75" t="s">
        <v>516</v>
      </c>
      <c r="E566" s="72">
        <v>112</v>
      </c>
      <c r="F566" s="133">
        <f>'Пр 6 вед '!G58</f>
        <v>6.6</v>
      </c>
      <c r="G566" s="133">
        <f>'Пр 6 вед '!H58</f>
        <v>0</v>
      </c>
      <c r="H566" s="133">
        <f>'Пр 6 вед '!I58</f>
        <v>6.6</v>
      </c>
      <c r="I566" s="133">
        <f>'Пр 6 вед '!J58</f>
        <v>0</v>
      </c>
      <c r="J566" s="133">
        <f>'Пр 6 вед '!K58</f>
        <v>6.6</v>
      </c>
      <c r="K566" s="133">
        <f>'Пр 6 вед '!L58</f>
        <v>0</v>
      </c>
      <c r="L566" s="291">
        <f t="shared" si="446"/>
        <v>6.6</v>
      </c>
    </row>
    <row r="567" spans="1:12" s="77" customFormat="1" ht="22.5" x14ac:dyDescent="0.2">
      <c r="A567" s="71" t="s">
        <v>117</v>
      </c>
      <c r="B567" s="75" t="s">
        <v>97</v>
      </c>
      <c r="C567" s="75" t="s">
        <v>99</v>
      </c>
      <c r="D567" s="75" t="s">
        <v>118</v>
      </c>
      <c r="E567" s="72"/>
      <c r="F567" s="133">
        <f>F568</f>
        <v>350</v>
      </c>
      <c r="G567" s="133">
        <f t="shared" ref="G567:K567" si="460">G568</f>
        <v>-152</v>
      </c>
      <c r="H567" s="133">
        <f t="shared" si="460"/>
        <v>198</v>
      </c>
      <c r="I567" s="133">
        <f t="shared" si="460"/>
        <v>-96</v>
      </c>
      <c r="J567" s="133">
        <f t="shared" si="460"/>
        <v>102</v>
      </c>
      <c r="K567" s="133">
        <f t="shared" si="460"/>
        <v>0</v>
      </c>
      <c r="L567" s="291">
        <f t="shared" si="446"/>
        <v>102</v>
      </c>
    </row>
    <row r="568" spans="1:12" s="77" customFormat="1" ht="22.5" x14ac:dyDescent="0.2">
      <c r="A568" s="71" t="s">
        <v>119</v>
      </c>
      <c r="B568" s="75" t="s">
        <v>97</v>
      </c>
      <c r="C568" s="75" t="s">
        <v>99</v>
      </c>
      <c r="D568" s="75" t="s">
        <v>120</v>
      </c>
      <c r="E568" s="72"/>
      <c r="F568" s="133">
        <f>F569+F572</f>
        <v>350</v>
      </c>
      <c r="G568" s="133">
        <f t="shared" ref="G568:H568" si="461">G569+G572</f>
        <v>-152</v>
      </c>
      <c r="H568" s="133">
        <f t="shared" si="461"/>
        <v>198</v>
      </c>
      <c r="I568" s="133">
        <f t="shared" ref="I568:J568" si="462">I569+I572</f>
        <v>-96</v>
      </c>
      <c r="J568" s="133">
        <f t="shared" si="462"/>
        <v>102</v>
      </c>
      <c r="K568" s="133">
        <f t="shared" ref="K568" si="463">K569+K572</f>
        <v>0</v>
      </c>
      <c r="L568" s="291">
        <f t="shared" si="446"/>
        <v>102</v>
      </c>
    </row>
    <row r="569" spans="1:12" s="77" customFormat="1" ht="33.75" x14ac:dyDescent="0.2">
      <c r="A569" s="71" t="s">
        <v>112</v>
      </c>
      <c r="B569" s="75" t="s">
        <v>97</v>
      </c>
      <c r="C569" s="75" t="s">
        <v>99</v>
      </c>
      <c r="D569" s="75" t="s">
        <v>120</v>
      </c>
      <c r="E569" s="72">
        <v>100</v>
      </c>
      <c r="F569" s="133">
        <f>F570</f>
        <v>0</v>
      </c>
      <c r="G569" s="133">
        <f t="shared" ref="G569:K569" si="464">G570</f>
        <v>0</v>
      </c>
      <c r="H569" s="133">
        <f t="shared" si="464"/>
        <v>0</v>
      </c>
      <c r="I569" s="133">
        <f t="shared" si="464"/>
        <v>0</v>
      </c>
      <c r="J569" s="133">
        <f t="shared" si="464"/>
        <v>0</v>
      </c>
      <c r="K569" s="133">
        <f t="shared" si="464"/>
        <v>0</v>
      </c>
      <c r="L569" s="291">
        <f t="shared" si="446"/>
        <v>0</v>
      </c>
    </row>
    <row r="570" spans="1:12" s="77" customFormat="1" x14ac:dyDescent="0.2">
      <c r="A570" s="71" t="s">
        <v>114</v>
      </c>
      <c r="B570" s="75" t="s">
        <v>97</v>
      </c>
      <c r="C570" s="75" t="s">
        <v>99</v>
      </c>
      <c r="D570" s="75" t="s">
        <v>120</v>
      </c>
      <c r="E570" s="72">
        <v>110</v>
      </c>
      <c r="F570" s="133">
        <f>+F571</f>
        <v>0</v>
      </c>
      <c r="G570" s="133">
        <f t="shared" ref="G570:K570" si="465">+G571</f>
        <v>0</v>
      </c>
      <c r="H570" s="133">
        <f t="shared" si="465"/>
        <v>0</v>
      </c>
      <c r="I570" s="133">
        <f t="shared" si="465"/>
        <v>0</v>
      </c>
      <c r="J570" s="133">
        <f t="shared" si="465"/>
        <v>0</v>
      </c>
      <c r="K570" s="133">
        <f t="shared" si="465"/>
        <v>0</v>
      </c>
      <c r="L570" s="291">
        <f t="shared" si="446"/>
        <v>0</v>
      </c>
    </row>
    <row r="571" spans="1:12" s="77" customFormat="1" x14ac:dyDescent="0.2">
      <c r="A571" s="98" t="s">
        <v>444</v>
      </c>
      <c r="B571" s="75" t="s">
        <v>97</v>
      </c>
      <c r="C571" s="75" t="s">
        <v>99</v>
      </c>
      <c r="D571" s="75" t="s">
        <v>120</v>
      </c>
      <c r="E571" s="72">
        <v>112</v>
      </c>
      <c r="F571" s="133">
        <f>'Пр 6 вед '!G50</f>
        <v>0</v>
      </c>
      <c r="G571" s="133">
        <f>'Пр 6 вед '!H50</f>
        <v>0</v>
      </c>
      <c r="H571" s="133">
        <f>'Пр 6 вед '!I50</f>
        <v>0</v>
      </c>
      <c r="I571" s="133">
        <f>'Пр 6 вед '!J50</f>
        <v>0</v>
      </c>
      <c r="J571" s="133">
        <f>'Пр 6 вед '!K50</f>
        <v>0</v>
      </c>
      <c r="K571" s="133">
        <f>'Пр 6 вед '!L50</f>
        <v>0</v>
      </c>
      <c r="L571" s="291">
        <f t="shared" si="446"/>
        <v>0</v>
      </c>
    </row>
    <row r="572" spans="1:12" s="77" customFormat="1" x14ac:dyDescent="0.2">
      <c r="A572" s="71" t="s">
        <v>451</v>
      </c>
      <c r="B572" s="75" t="s">
        <v>97</v>
      </c>
      <c r="C572" s="75" t="s">
        <v>99</v>
      </c>
      <c r="D572" s="75" t="s">
        <v>120</v>
      </c>
      <c r="E572" s="72" t="s">
        <v>121</v>
      </c>
      <c r="F572" s="133">
        <f>F573</f>
        <v>350</v>
      </c>
      <c r="G572" s="133">
        <f t="shared" ref="G572:K573" si="466">G573</f>
        <v>-152</v>
      </c>
      <c r="H572" s="133">
        <f t="shared" si="466"/>
        <v>198</v>
      </c>
      <c r="I572" s="133">
        <f t="shared" si="466"/>
        <v>-96</v>
      </c>
      <c r="J572" s="133">
        <f t="shared" si="466"/>
        <v>102</v>
      </c>
      <c r="K572" s="133">
        <f t="shared" si="466"/>
        <v>0</v>
      </c>
      <c r="L572" s="291">
        <f t="shared" si="446"/>
        <v>102</v>
      </c>
    </row>
    <row r="573" spans="1:12" s="77" customFormat="1" ht="22.5" x14ac:dyDescent="0.2">
      <c r="A573" s="71" t="s">
        <v>122</v>
      </c>
      <c r="B573" s="75" t="s">
        <v>97</v>
      </c>
      <c r="C573" s="75" t="s">
        <v>99</v>
      </c>
      <c r="D573" s="75" t="s">
        <v>120</v>
      </c>
      <c r="E573" s="72" t="s">
        <v>123</v>
      </c>
      <c r="F573" s="133">
        <f>F574</f>
        <v>350</v>
      </c>
      <c r="G573" s="133">
        <f t="shared" si="466"/>
        <v>-152</v>
      </c>
      <c r="H573" s="133">
        <f t="shared" si="466"/>
        <v>198</v>
      </c>
      <c r="I573" s="133">
        <f t="shared" si="466"/>
        <v>-96</v>
      </c>
      <c r="J573" s="133">
        <f t="shared" si="466"/>
        <v>102</v>
      </c>
      <c r="K573" s="133">
        <f t="shared" si="466"/>
        <v>0</v>
      </c>
      <c r="L573" s="291">
        <f t="shared" si="446"/>
        <v>102</v>
      </c>
    </row>
    <row r="574" spans="1:12" s="77" customFormat="1" x14ac:dyDescent="0.2">
      <c r="A574" s="98" t="s">
        <v>474</v>
      </c>
      <c r="B574" s="75" t="s">
        <v>97</v>
      </c>
      <c r="C574" s="75" t="s">
        <v>99</v>
      </c>
      <c r="D574" s="75" t="s">
        <v>120</v>
      </c>
      <c r="E574" s="72" t="s">
        <v>125</v>
      </c>
      <c r="F574" s="133">
        <f>'Пр 6 вед '!G53</f>
        <v>350</v>
      </c>
      <c r="G574" s="133">
        <f>'Пр 6 вед '!H53</f>
        <v>-152</v>
      </c>
      <c r="H574" s="133">
        <f>'Пр 6 вед '!I53</f>
        <v>198</v>
      </c>
      <c r="I574" s="133">
        <f>'Пр 6 вед '!J53</f>
        <v>-96</v>
      </c>
      <c r="J574" s="133">
        <f>'Пр 6 вед '!K53</f>
        <v>102</v>
      </c>
      <c r="K574" s="133">
        <f>'Пр 6 вед '!L53</f>
        <v>0</v>
      </c>
      <c r="L574" s="291">
        <f t="shared" si="446"/>
        <v>102</v>
      </c>
    </row>
    <row r="575" spans="1:12" s="77" customFormat="1" x14ac:dyDescent="0.2">
      <c r="A575" s="98" t="s">
        <v>127</v>
      </c>
      <c r="B575" s="75" t="s">
        <v>97</v>
      </c>
      <c r="C575" s="75" t="s">
        <v>99</v>
      </c>
      <c r="D575" s="75" t="s">
        <v>516</v>
      </c>
      <c r="E575" s="72"/>
      <c r="F575" s="133">
        <f>F576</f>
        <v>138.6</v>
      </c>
      <c r="G575" s="133">
        <f t="shared" ref="G575:K577" si="467">G576</f>
        <v>0</v>
      </c>
      <c r="H575" s="133">
        <f t="shared" si="467"/>
        <v>138.6</v>
      </c>
      <c r="I575" s="133">
        <f t="shared" si="467"/>
        <v>0</v>
      </c>
      <c r="J575" s="133">
        <f t="shared" si="467"/>
        <v>138.6</v>
      </c>
      <c r="K575" s="133">
        <f t="shared" si="467"/>
        <v>0</v>
      </c>
      <c r="L575" s="291">
        <f t="shared" si="446"/>
        <v>138.6</v>
      </c>
    </row>
    <row r="576" spans="1:12" s="77" customFormat="1" ht="22.5" x14ac:dyDescent="0.2">
      <c r="A576" s="71" t="s">
        <v>103</v>
      </c>
      <c r="B576" s="75" t="s">
        <v>97</v>
      </c>
      <c r="C576" s="75" t="s">
        <v>99</v>
      </c>
      <c r="D576" s="75" t="s">
        <v>516</v>
      </c>
      <c r="E576" s="72">
        <v>600</v>
      </c>
      <c r="F576" s="133">
        <f>F577</f>
        <v>138.6</v>
      </c>
      <c r="G576" s="133">
        <f t="shared" si="467"/>
        <v>0</v>
      </c>
      <c r="H576" s="133">
        <f t="shared" si="467"/>
        <v>138.6</v>
      </c>
      <c r="I576" s="133">
        <f t="shared" si="467"/>
        <v>0</v>
      </c>
      <c r="J576" s="133">
        <f t="shared" si="467"/>
        <v>138.6</v>
      </c>
      <c r="K576" s="133">
        <f t="shared" si="467"/>
        <v>0</v>
      </c>
      <c r="L576" s="291">
        <f t="shared" si="446"/>
        <v>138.6</v>
      </c>
    </row>
    <row r="577" spans="1:12" s="77" customFormat="1" x14ac:dyDescent="0.2">
      <c r="A577" s="71" t="s">
        <v>105</v>
      </c>
      <c r="B577" s="75" t="s">
        <v>97</v>
      </c>
      <c r="C577" s="75" t="s">
        <v>99</v>
      </c>
      <c r="D577" s="75" t="s">
        <v>516</v>
      </c>
      <c r="E577" s="72">
        <v>610</v>
      </c>
      <c r="F577" s="133">
        <f>F578</f>
        <v>138.6</v>
      </c>
      <c r="G577" s="133">
        <f t="shared" si="467"/>
        <v>0</v>
      </c>
      <c r="H577" s="133">
        <f t="shared" si="467"/>
        <v>138.6</v>
      </c>
      <c r="I577" s="133">
        <f t="shared" si="467"/>
        <v>0</v>
      </c>
      <c r="J577" s="133">
        <f t="shared" si="467"/>
        <v>138.6</v>
      </c>
      <c r="K577" s="133">
        <f t="shared" si="467"/>
        <v>0</v>
      </c>
      <c r="L577" s="291">
        <f t="shared" si="446"/>
        <v>138.6</v>
      </c>
    </row>
    <row r="578" spans="1:12" s="77" customFormat="1" ht="33.75" x14ac:dyDescent="0.2">
      <c r="A578" s="71" t="s">
        <v>107</v>
      </c>
      <c r="B578" s="75" t="s">
        <v>97</v>
      </c>
      <c r="C578" s="75" t="s">
        <v>99</v>
      </c>
      <c r="D578" s="75" t="s">
        <v>516</v>
      </c>
      <c r="E578" s="72">
        <v>611</v>
      </c>
      <c r="F578" s="133">
        <f>'Пр 6 вед '!G62</f>
        <v>138.6</v>
      </c>
      <c r="G578" s="133">
        <f>'Пр 6 вед '!H62</f>
        <v>0</v>
      </c>
      <c r="H578" s="133">
        <f>'Пр 6 вед '!I62</f>
        <v>138.6</v>
      </c>
      <c r="I578" s="133">
        <f>'Пр 6 вед '!J62</f>
        <v>0</v>
      </c>
      <c r="J578" s="133">
        <f>'Пр 6 вед '!K62</f>
        <v>138.6</v>
      </c>
      <c r="K578" s="133">
        <f>'Пр 6 вед '!L62</f>
        <v>0</v>
      </c>
      <c r="L578" s="291">
        <f t="shared" si="446"/>
        <v>138.6</v>
      </c>
    </row>
    <row r="579" spans="1:12" x14ac:dyDescent="0.2">
      <c r="A579" s="71" t="s">
        <v>639</v>
      </c>
      <c r="B579" s="75" t="s">
        <v>97</v>
      </c>
      <c r="C579" s="75" t="s">
        <v>99</v>
      </c>
      <c r="D579" s="75" t="s">
        <v>716</v>
      </c>
      <c r="E579" s="200"/>
      <c r="F579" s="133">
        <f>F580</f>
        <v>24.6</v>
      </c>
      <c r="G579" s="133">
        <f t="shared" ref="G579:K581" si="468">G580</f>
        <v>75.400000000000006</v>
      </c>
      <c r="H579" s="133">
        <f t="shared" si="468"/>
        <v>100</v>
      </c>
      <c r="I579" s="133">
        <f t="shared" si="468"/>
        <v>0</v>
      </c>
      <c r="J579" s="133">
        <f t="shared" si="468"/>
        <v>100</v>
      </c>
      <c r="K579" s="133">
        <f t="shared" si="468"/>
        <v>0</v>
      </c>
      <c r="L579" s="291">
        <f t="shared" si="446"/>
        <v>100</v>
      </c>
    </row>
    <row r="580" spans="1:12" ht="22.5" x14ac:dyDescent="0.2">
      <c r="A580" s="71" t="s">
        <v>103</v>
      </c>
      <c r="B580" s="75" t="s">
        <v>97</v>
      </c>
      <c r="C580" s="75" t="s">
        <v>99</v>
      </c>
      <c r="D580" s="75" t="s">
        <v>716</v>
      </c>
      <c r="E580" s="200">
        <v>600</v>
      </c>
      <c r="F580" s="133">
        <f>F581</f>
        <v>24.6</v>
      </c>
      <c r="G580" s="133">
        <f t="shared" si="468"/>
        <v>75.400000000000006</v>
      </c>
      <c r="H580" s="133">
        <f t="shared" si="468"/>
        <v>100</v>
      </c>
      <c r="I580" s="133">
        <f t="shared" si="468"/>
        <v>0</v>
      </c>
      <c r="J580" s="133">
        <f t="shared" si="468"/>
        <v>100</v>
      </c>
      <c r="K580" s="133">
        <f t="shared" si="468"/>
        <v>0</v>
      </c>
      <c r="L580" s="291">
        <f t="shared" si="446"/>
        <v>100</v>
      </c>
    </row>
    <row r="581" spans="1:12" x14ac:dyDescent="0.2">
      <c r="A581" s="71" t="s">
        <v>105</v>
      </c>
      <c r="B581" s="75" t="s">
        <v>97</v>
      </c>
      <c r="C581" s="75" t="s">
        <v>99</v>
      </c>
      <c r="D581" s="75" t="s">
        <v>716</v>
      </c>
      <c r="E581" s="200">
        <v>610</v>
      </c>
      <c r="F581" s="133">
        <f>F582</f>
        <v>24.6</v>
      </c>
      <c r="G581" s="133">
        <f t="shared" si="468"/>
        <v>75.400000000000006</v>
      </c>
      <c r="H581" s="133">
        <f t="shared" si="468"/>
        <v>100</v>
      </c>
      <c r="I581" s="133">
        <f t="shared" si="468"/>
        <v>0</v>
      </c>
      <c r="J581" s="133">
        <f t="shared" si="468"/>
        <v>100</v>
      </c>
      <c r="K581" s="133">
        <f t="shared" si="468"/>
        <v>0</v>
      </c>
      <c r="L581" s="291">
        <f t="shared" si="446"/>
        <v>100</v>
      </c>
    </row>
    <row r="582" spans="1:12" x14ac:dyDescent="0.2">
      <c r="A582" s="71" t="s">
        <v>640</v>
      </c>
      <c r="B582" s="75" t="s">
        <v>97</v>
      </c>
      <c r="C582" s="75" t="s">
        <v>99</v>
      </c>
      <c r="D582" s="75" t="s">
        <v>716</v>
      </c>
      <c r="E582" s="200">
        <v>612</v>
      </c>
      <c r="F582" s="133">
        <f>'Пр 6 вед '!G66</f>
        <v>24.6</v>
      </c>
      <c r="G582" s="133">
        <f>'Пр 6 вед '!H66</f>
        <v>75.400000000000006</v>
      </c>
      <c r="H582" s="133">
        <f>'Пр 6 вед '!I66</f>
        <v>100</v>
      </c>
      <c r="I582" s="133">
        <f>'Пр 6 вед '!J66</f>
        <v>0</v>
      </c>
      <c r="J582" s="133">
        <f>'Пр 6 вед '!K66</f>
        <v>100</v>
      </c>
      <c r="K582" s="133">
        <f>'Пр 6 вед '!L66</f>
        <v>0</v>
      </c>
      <c r="L582" s="291">
        <f t="shared" si="446"/>
        <v>100</v>
      </c>
    </row>
    <row r="583" spans="1:12" s="77" customFormat="1" x14ac:dyDescent="0.2">
      <c r="A583" s="85" t="s">
        <v>128</v>
      </c>
      <c r="B583" s="84" t="s">
        <v>97</v>
      </c>
      <c r="C583" s="86" t="s">
        <v>129</v>
      </c>
      <c r="D583" s="86"/>
      <c r="E583" s="84"/>
      <c r="F583" s="131">
        <f>F591+F584</f>
        <v>16178.500000000002</v>
      </c>
      <c r="G583" s="131">
        <f t="shared" ref="G583:H583" si="469">G591+G584</f>
        <v>55</v>
      </c>
      <c r="H583" s="131">
        <f t="shared" si="469"/>
        <v>16233.500000000002</v>
      </c>
      <c r="I583" s="131">
        <f t="shared" ref="I583:J583" si="470">I591+I584</f>
        <v>0</v>
      </c>
      <c r="J583" s="131">
        <f t="shared" si="470"/>
        <v>16233.500000000002</v>
      </c>
      <c r="K583" s="131">
        <f t="shared" ref="K583" si="471">K591+K584</f>
        <v>399.66800000000001</v>
      </c>
      <c r="L583" s="291">
        <f t="shared" si="446"/>
        <v>16633.168000000001</v>
      </c>
    </row>
    <row r="584" spans="1:12" s="77" customFormat="1" x14ac:dyDescent="0.2">
      <c r="A584" s="97" t="s">
        <v>130</v>
      </c>
      <c r="B584" s="75" t="s">
        <v>97</v>
      </c>
      <c r="C584" s="75" t="s">
        <v>129</v>
      </c>
      <c r="D584" s="75" t="s">
        <v>687</v>
      </c>
      <c r="E584" s="72"/>
      <c r="F584" s="133">
        <f>F585</f>
        <v>500</v>
      </c>
      <c r="G584" s="133">
        <f t="shared" ref="G584:K584" si="472">G585</f>
        <v>0</v>
      </c>
      <c r="H584" s="133">
        <f t="shared" si="472"/>
        <v>500</v>
      </c>
      <c r="I584" s="133">
        <f t="shared" si="472"/>
        <v>0</v>
      </c>
      <c r="J584" s="133">
        <f t="shared" si="472"/>
        <v>500</v>
      </c>
      <c r="K584" s="133">
        <f t="shared" si="472"/>
        <v>0</v>
      </c>
      <c r="L584" s="291">
        <f t="shared" si="446"/>
        <v>500</v>
      </c>
    </row>
    <row r="585" spans="1:12" s="77" customFormat="1" ht="22.5" x14ac:dyDescent="0.2">
      <c r="A585" s="97" t="s">
        <v>493</v>
      </c>
      <c r="B585" s="75" t="s">
        <v>97</v>
      </c>
      <c r="C585" s="75" t="s">
        <v>129</v>
      </c>
      <c r="D585" s="75" t="s">
        <v>688</v>
      </c>
      <c r="E585" s="72"/>
      <c r="F585" s="133">
        <f>F586+F589</f>
        <v>500</v>
      </c>
      <c r="G585" s="133">
        <f t="shared" ref="G585:H585" si="473">G586+G589</f>
        <v>0</v>
      </c>
      <c r="H585" s="133">
        <f t="shared" si="473"/>
        <v>500</v>
      </c>
      <c r="I585" s="133">
        <f t="shared" ref="I585:J585" si="474">I586+I589</f>
        <v>0</v>
      </c>
      <c r="J585" s="133">
        <f t="shared" si="474"/>
        <v>500</v>
      </c>
      <c r="K585" s="133">
        <f t="shared" ref="K585" si="475">K586+K589</f>
        <v>0</v>
      </c>
      <c r="L585" s="291">
        <f t="shared" si="446"/>
        <v>500</v>
      </c>
    </row>
    <row r="586" spans="1:12" s="77" customFormat="1" x14ac:dyDescent="0.2">
      <c r="A586" s="71" t="s">
        <v>451</v>
      </c>
      <c r="B586" s="75" t="s">
        <v>97</v>
      </c>
      <c r="C586" s="75" t="s">
        <v>129</v>
      </c>
      <c r="D586" s="75" t="s">
        <v>688</v>
      </c>
      <c r="E586" s="72" t="s">
        <v>121</v>
      </c>
      <c r="F586" s="133">
        <f>F587</f>
        <v>500</v>
      </c>
      <c r="G586" s="133">
        <f t="shared" ref="G586:L587" si="476">G587</f>
        <v>0</v>
      </c>
      <c r="H586" s="133">
        <f t="shared" si="476"/>
        <v>500</v>
      </c>
      <c r="I586" s="133">
        <f t="shared" si="476"/>
        <v>0</v>
      </c>
      <c r="J586" s="133">
        <f t="shared" si="476"/>
        <v>500</v>
      </c>
      <c r="K586" s="133">
        <f t="shared" si="476"/>
        <v>0</v>
      </c>
      <c r="L586" s="291">
        <f t="shared" si="446"/>
        <v>500</v>
      </c>
    </row>
    <row r="587" spans="1:12" s="77" customFormat="1" ht="22.5" x14ac:dyDescent="0.2">
      <c r="A587" s="71" t="s">
        <v>122</v>
      </c>
      <c r="B587" s="75" t="s">
        <v>97</v>
      </c>
      <c r="C587" s="75" t="s">
        <v>129</v>
      </c>
      <c r="D587" s="75" t="s">
        <v>688</v>
      </c>
      <c r="E587" s="72" t="s">
        <v>123</v>
      </c>
      <c r="F587" s="133">
        <f>F588</f>
        <v>500</v>
      </c>
      <c r="G587" s="133">
        <f t="shared" si="476"/>
        <v>0</v>
      </c>
      <c r="H587" s="133">
        <f t="shared" si="476"/>
        <v>500</v>
      </c>
      <c r="I587" s="133">
        <f t="shared" si="476"/>
        <v>0</v>
      </c>
      <c r="J587" s="133">
        <f t="shared" si="476"/>
        <v>500</v>
      </c>
      <c r="K587" s="133">
        <f t="shared" si="476"/>
        <v>0</v>
      </c>
      <c r="L587" s="133">
        <f t="shared" si="476"/>
        <v>500</v>
      </c>
    </row>
    <row r="588" spans="1:12" s="77" customFormat="1" x14ac:dyDescent="0.2">
      <c r="A588" s="98" t="s">
        <v>474</v>
      </c>
      <c r="B588" s="75" t="s">
        <v>97</v>
      </c>
      <c r="C588" s="75" t="s">
        <v>129</v>
      </c>
      <c r="D588" s="75" t="s">
        <v>688</v>
      </c>
      <c r="E588" s="72" t="s">
        <v>125</v>
      </c>
      <c r="F588" s="133">
        <f>'Пр 6 вед '!G72</f>
        <v>500</v>
      </c>
      <c r="G588" s="133">
        <f>'Пр 6 вед '!H72</f>
        <v>0</v>
      </c>
      <c r="H588" s="133">
        <f>'Пр 6 вед '!I72</f>
        <v>500</v>
      </c>
      <c r="I588" s="133">
        <f>'Пр 6 вед '!J72</f>
        <v>0</v>
      </c>
      <c r="J588" s="133">
        <f>'Пр 6 вед '!K72</f>
        <v>500</v>
      </c>
      <c r="K588" s="133">
        <f>'Пр 6 вед '!L72</f>
        <v>0</v>
      </c>
      <c r="L588" s="291">
        <f t="shared" si="446"/>
        <v>500</v>
      </c>
    </row>
    <row r="589" spans="1:12" s="77" customFormat="1" x14ac:dyDescent="0.2">
      <c r="A589" s="66" t="s">
        <v>162</v>
      </c>
      <c r="B589" s="75" t="s">
        <v>97</v>
      </c>
      <c r="C589" s="75" t="s">
        <v>129</v>
      </c>
      <c r="D589" s="75" t="s">
        <v>688</v>
      </c>
      <c r="E589" s="72">
        <v>300</v>
      </c>
      <c r="F589" s="133">
        <f>F590</f>
        <v>0</v>
      </c>
      <c r="G589" s="133">
        <f t="shared" ref="G589:K589" si="477">G590</f>
        <v>0</v>
      </c>
      <c r="H589" s="133">
        <f t="shared" si="477"/>
        <v>0</v>
      </c>
      <c r="I589" s="133">
        <f t="shared" si="477"/>
        <v>0</v>
      </c>
      <c r="J589" s="133">
        <f t="shared" si="477"/>
        <v>0</v>
      </c>
      <c r="K589" s="133">
        <f t="shared" si="477"/>
        <v>0</v>
      </c>
      <c r="L589" s="291">
        <f t="shared" si="446"/>
        <v>0</v>
      </c>
    </row>
    <row r="590" spans="1:12" s="77" customFormat="1" x14ac:dyDescent="0.2">
      <c r="A590" s="58" t="s">
        <v>233</v>
      </c>
      <c r="B590" s="75" t="s">
        <v>97</v>
      </c>
      <c r="C590" s="75" t="s">
        <v>129</v>
      </c>
      <c r="D590" s="75" t="s">
        <v>688</v>
      </c>
      <c r="E590" s="72">
        <v>350</v>
      </c>
      <c r="F590" s="133">
        <f>'Пр 6 вед '!G74</f>
        <v>0</v>
      </c>
      <c r="G590" s="133">
        <f>'Пр 6 вед '!H74</f>
        <v>0</v>
      </c>
      <c r="H590" s="133">
        <f>'Пр 6 вед '!I74</f>
        <v>0</v>
      </c>
      <c r="I590" s="133">
        <f>'Пр 6 вед '!J74</f>
        <v>0</v>
      </c>
      <c r="J590" s="133">
        <f>'Пр 6 вед '!K74</f>
        <v>0</v>
      </c>
      <c r="K590" s="133">
        <f>'Пр 6 вед '!L74</f>
        <v>0</v>
      </c>
      <c r="L590" s="291">
        <f t="shared" si="446"/>
        <v>0</v>
      </c>
    </row>
    <row r="591" spans="1:12" s="77" customFormat="1" ht="22.5" x14ac:dyDescent="0.2">
      <c r="A591" s="71" t="s">
        <v>117</v>
      </c>
      <c r="B591" s="75" t="s">
        <v>97</v>
      </c>
      <c r="C591" s="75" t="s">
        <v>129</v>
      </c>
      <c r="D591" s="75" t="s">
        <v>118</v>
      </c>
      <c r="E591" s="72"/>
      <c r="F591" s="133">
        <f>F592+F597</f>
        <v>15678.500000000002</v>
      </c>
      <c r="G591" s="133">
        <f t="shared" ref="G591:H591" si="478">G592+G597</f>
        <v>55</v>
      </c>
      <c r="H591" s="133">
        <f t="shared" si="478"/>
        <v>15733.500000000002</v>
      </c>
      <c r="I591" s="133">
        <f t="shared" ref="I591:J591" si="479">I592+I597</f>
        <v>0</v>
      </c>
      <c r="J591" s="133">
        <f t="shared" si="479"/>
        <v>15733.500000000002</v>
      </c>
      <c r="K591" s="133">
        <f t="shared" ref="K591" si="480">K592+K597</f>
        <v>399.66800000000001</v>
      </c>
      <c r="L591" s="291">
        <f t="shared" si="446"/>
        <v>16133.168000000001</v>
      </c>
    </row>
    <row r="592" spans="1:12" s="77" customFormat="1" ht="22.5" x14ac:dyDescent="0.2">
      <c r="A592" s="87" t="s">
        <v>131</v>
      </c>
      <c r="B592" s="89" t="s">
        <v>97</v>
      </c>
      <c r="C592" s="91" t="s">
        <v>129</v>
      </c>
      <c r="D592" s="91" t="s">
        <v>132</v>
      </c>
      <c r="E592" s="89"/>
      <c r="F592" s="132">
        <f>F593</f>
        <v>561</v>
      </c>
      <c r="G592" s="132">
        <f t="shared" ref="G592:K593" si="481">G593</f>
        <v>0</v>
      </c>
      <c r="H592" s="132">
        <f t="shared" si="481"/>
        <v>561</v>
      </c>
      <c r="I592" s="132">
        <f t="shared" si="481"/>
        <v>0</v>
      </c>
      <c r="J592" s="132">
        <f t="shared" si="481"/>
        <v>561</v>
      </c>
      <c r="K592" s="132">
        <f t="shared" si="481"/>
        <v>55.749000000000002</v>
      </c>
      <c r="L592" s="291">
        <f t="shared" si="446"/>
        <v>616.74900000000002</v>
      </c>
    </row>
    <row r="593" spans="1:12" s="77" customFormat="1" ht="33.75" x14ac:dyDescent="0.2">
      <c r="A593" s="71" t="s">
        <v>112</v>
      </c>
      <c r="B593" s="72" t="s">
        <v>97</v>
      </c>
      <c r="C593" s="75" t="s">
        <v>129</v>
      </c>
      <c r="D593" s="75" t="s">
        <v>133</v>
      </c>
      <c r="E593" s="72">
        <v>100</v>
      </c>
      <c r="F593" s="133">
        <f>F594</f>
        <v>561</v>
      </c>
      <c r="G593" s="133">
        <f t="shared" si="481"/>
        <v>0</v>
      </c>
      <c r="H593" s="133">
        <f t="shared" si="481"/>
        <v>561</v>
      </c>
      <c r="I593" s="133">
        <f t="shared" si="481"/>
        <v>0</v>
      </c>
      <c r="J593" s="133">
        <f t="shared" si="481"/>
        <v>561</v>
      </c>
      <c r="K593" s="133">
        <f t="shared" si="481"/>
        <v>55.749000000000002</v>
      </c>
      <c r="L593" s="291">
        <f t="shared" si="446"/>
        <v>616.74900000000002</v>
      </c>
    </row>
    <row r="594" spans="1:12" s="77" customFormat="1" x14ac:dyDescent="0.2">
      <c r="A594" s="71" t="s">
        <v>134</v>
      </c>
      <c r="B594" s="72" t="s">
        <v>97</v>
      </c>
      <c r="C594" s="75" t="s">
        <v>129</v>
      </c>
      <c r="D594" s="75" t="s">
        <v>133</v>
      </c>
      <c r="E594" s="72">
        <v>120</v>
      </c>
      <c r="F594" s="133">
        <f>F595+F596</f>
        <v>561</v>
      </c>
      <c r="G594" s="133">
        <f t="shared" ref="G594:H594" si="482">G595+G596</f>
        <v>0</v>
      </c>
      <c r="H594" s="133">
        <f t="shared" si="482"/>
        <v>561</v>
      </c>
      <c r="I594" s="133">
        <f t="shared" ref="I594:J594" si="483">I595+I596</f>
        <v>0</v>
      </c>
      <c r="J594" s="133">
        <f t="shared" si="483"/>
        <v>561</v>
      </c>
      <c r="K594" s="133">
        <f t="shared" ref="K594" si="484">K595+K596</f>
        <v>55.749000000000002</v>
      </c>
      <c r="L594" s="291">
        <f t="shared" si="446"/>
        <v>616.74900000000002</v>
      </c>
    </row>
    <row r="595" spans="1:12" s="77" customFormat="1" x14ac:dyDescent="0.2">
      <c r="A595" s="97" t="s">
        <v>135</v>
      </c>
      <c r="B595" s="72" t="s">
        <v>97</v>
      </c>
      <c r="C595" s="75" t="s">
        <v>129</v>
      </c>
      <c r="D595" s="75" t="s">
        <v>133</v>
      </c>
      <c r="E595" s="72">
        <v>121</v>
      </c>
      <c r="F595" s="133">
        <f>'Пр 6 вед '!G79</f>
        <v>431</v>
      </c>
      <c r="G595" s="133">
        <f>'Пр 6 вед '!H79</f>
        <v>0</v>
      </c>
      <c r="H595" s="133">
        <f>'Пр 6 вед '!I79</f>
        <v>431</v>
      </c>
      <c r="I595" s="133">
        <f>'Пр 6 вед '!J79</f>
        <v>0</v>
      </c>
      <c r="J595" s="133">
        <f>'Пр 6 вед '!K79</f>
        <v>431</v>
      </c>
      <c r="K595" s="133">
        <f>'Пр 6 вед '!L79</f>
        <v>0</v>
      </c>
      <c r="L595" s="291">
        <f t="shared" si="446"/>
        <v>431</v>
      </c>
    </row>
    <row r="596" spans="1:12" s="77" customFormat="1" ht="33.75" x14ac:dyDescent="0.2">
      <c r="A596" s="97" t="s">
        <v>136</v>
      </c>
      <c r="B596" s="72" t="s">
        <v>97</v>
      </c>
      <c r="C596" s="75" t="s">
        <v>129</v>
      </c>
      <c r="D596" s="75" t="s">
        <v>133</v>
      </c>
      <c r="E596" s="72">
        <v>129</v>
      </c>
      <c r="F596" s="133">
        <f>'Пр 6 вед '!G80</f>
        <v>130</v>
      </c>
      <c r="G596" s="133">
        <f>'Пр 6 вед '!H80</f>
        <v>0</v>
      </c>
      <c r="H596" s="133">
        <f>'Пр 6 вед '!I80</f>
        <v>130</v>
      </c>
      <c r="I596" s="133">
        <f>'Пр 6 вед '!J80</f>
        <v>0</v>
      </c>
      <c r="J596" s="133">
        <f>'Пр 6 вед '!K80</f>
        <v>130</v>
      </c>
      <c r="K596" s="133">
        <f>'Пр 6 вед '!L80</f>
        <v>55.749000000000002</v>
      </c>
      <c r="L596" s="291">
        <f t="shared" si="446"/>
        <v>185.749</v>
      </c>
    </row>
    <row r="597" spans="1:12" s="77" customFormat="1" ht="22.5" x14ac:dyDescent="0.2">
      <c r="A597" s="87" t="s">
        <v>119</v>
      </c>
      <c r="B597" s="89" t="s">
        <v>97</v>
      </c>
      <c r="C597" s="91" t="s">
        <v>129</v>
      </c>
      <c r="D597" s="91" t="s">
        <v>143</v>
      </c>
      <c r="E597" s="89"/>
      <c r="F597" s="132">
        <f t="shared" ref="F597:K597" si="485">F598+F602+F607</f>
        <v>15117.500000000002</v>
      </c>
      <c r="G597" s="132">
        <f t="shared" si="485"/>
        <v>55</v>
      </c>
      <c r="H597" s="132">
        <f t="shared" si="485"/>
        <v>15172.500000000002</v>
      </c>
      <c r="I597" s="132">
        <f t="shared" si="485"/>
        <v>0</v>
      </c>
      <c r="J597" s="132">
        <f t="shared" si="485"/>
        <v>15172.500000000002</v>
      </c>
      <c r="K597" s="132">
        <f t="shared" si="485"/>
        <v>343.91899999999998</v>
      </c>
      <c r="L597" s="291">
        <f t="shared" si="446"/>
        <v>15516.419000000002</v>
      </c>
    </row>
    <row r="598" spans="1:12" s="77" customFormat="1" ht="33.75" x14ac:dyDescent="0.2">
      <c r="A598" s="71" t="s">
        <v>112</v>
      </c>
      <c r="B598" s="72" t="s">
        <v>97</v>
      </c>
      <c r="C598" s="75" t="s">
        <v>129</v>
      </c>
      <c r="D598" s="75" t="s">
        <v>144</v>
      </c>
      <c r="E598" s="72">
        <v>100</v>
      </c>
      <c r="F598" s="133">
        <f>F599</f>
        <v>14822.7</v>
      </c>
      <c r="G598" s="133">
        <f t="shared" ref="G598:K598" si="486">G599</f>
        <v>0</v>
      </c>
      <c r="H598" s="133">
        <f t="shared" si="486"/>
        <v>14822.7</v>
      </c>
      <c r="I598" s="133">
        <f t="shared" si="486"/>
        <v>0</v>
      </c>
      <c r="J598" s="133">
        <f t="shared" si="486"/>
        <v>14822.7</v>
      </c>
      <c r="K598" s="133">
        <f t="shared" si="486"/>
        <v>333.20499999999998</v>
      </c>
      <c r="L598" s="291">
        <f t="shared" si="446"/>
        <v>15155.905000000001</v>
      </c>
    </row>
    <row r="599" spans="1:12" s="77" customFormat="1" x14ac:dyDescent="0.2">
      <c r="A599" s="71" t="s">
        <v>114</v>
      </c>
      <c r="B599" s="72" t="s">
        <v>97</v>
      </c>
      <c r="C599" s="75" t="s">
        <v>129</v>
      </c>
      <c r="D599" s="75" t="s">
        <v>144</v>
      </c>
      <c r="E599" s="72">
        <v>110</v>
      </c>
      <c r="F599" s="133">
        <f>F600+F601</f>
        <v>14822.7</v>
      </c>
      <c r="G599" s="133">
        <f t="shared" ref="G599:H599" si="487">G600+G601</f>
        <v>0</v>
      </c>
      <c r="H599" s="133">
        <f t="shared" si="487"/>
        <v>14822.7</v>
      </c>
      <c r="I599" s="133">
        <f t="shared" ref="I599:J599" si="488">I600+I601</f>
        <v>0</v>
      </c>
      <c r="J599" s="133">
        <f t="shared" si="488"/>
        <v>14822.7</v>
      </c>
      <c r="K599" s="133">
        <f t="shared" ref="K599" si="489">K600+K601</f>
        <v>333.20499999999998</v>
      </c>
      <c r="L599" s="291">
        <f t="shared" si="446"/>
        <v>15155.905000000001</v>
      </c>
    </row>
    <row r="600" spans="1:12" s="77" customFormat="1" x14ac:dyDescent="0.2">
      <c r="A600" s="71" t="s">
        <v>115</v>
      </c>
      <c r="B600" s="72" t="s">
        <v>97</v>
      </c>
      <c r="C600" s="75" t="s">
        <v>129</v>
      </c>
      <c r="D600" s="75" t="s">
        <v>144</v>
      </c>
      <c r="E600" s="72">
        <v>111</v>
      </c>
      <c r="F600" s="133">
        <f>'Пр 6 вед '!G84</f>
        <v>11384.7</v>
      </c>
      <c r="G600" s="133">
        <f>'Пр 6 вед '!H84</f>
        <v>0</v>
      </c>
      <c r="H600" s="133">
        <f>'Пр 6 вед '!I84</f>
        <v>11384.7</v>
      </c>
      <c r="I600" s="133">
        <f>'Пр 6 вед '!J84</f>
        <v>0</v>
      </c>
      <c r="J600" s="133">
        <f>'Пр 6 вед '!K84</f>
        <v>11384.7</v>
      </c>
      <c r="K600" s="133">
        <f>'Пр 6 вед '!L84</f>
        <v>-63.1</v>
      </c>
      <c r="L600" s="291">
        <f t="shared" si="446"/>
        <v>11321.6</v>
      </c>
    </row>
    <row r="601" spans="1:12" s="77" customFormat="1" ht="22.5" x14ac:dyDescent="0.2">
      <c r="A601" s="97" t="s">
        <v>116</v>
      </c>
      <c r="B601" s="72" t="s">
        <v>97</v>
      </c>
      <c r="C601" s="75" t="s">
        <v>129</v>
      </c>
      <c r="D601" s="75" t="s">
        <v>144</v>
      </c>
      <c r="E601" s="72">
        <v>119</v>
      </c>
      <c r="F601" s="133">
        <f>'Пр 6 вед '!G85</f>
        <v>3438</v>
      </c>
      <c r="G601" s="133">
        <f>'Пр 6 вед '!H85</f>
        <v>0</v>
      </c>
      <c r="H601" s="133">
        <f>'Пр 6 вед '!I85</f>
        <v>3438</v>
      </c>
      <c r="I601" s="133">
        <f>'Пр 6 вед '!J85</f>
        <v>0</v>
      </c>
      <c r="J601" s="133">
        <f>'Пр 6 вед '!K85</f>
        <v>3438</v>
      </c>
      <c r="K601" s="133">
        <f>'Пр 6 вед '!L85</f>
        <v>396.30500000000001</v>
      </c>
      <c r="L601" s="291">
        <f t="shared" si="446"/>
        <v>3834.3049999999998</v>
      </c>
    </row>
    <row r="602" spans="1:12" s="77" customFormat="1" x14ac:dyDescent="0.2">
      <c r="A602" s="71" t="s">
        <v>451</v>
      </c>
      <c r="B602" s="72" t="s">
        <v>97</v>
      </c>
      <c r="C602" s="75" t="s">
        <v>129</v>
      </c>
      <c r="D602" s="75" t="s">
        <v>145</v>
      </c>
      <c r="E602" s="72" t="s">
        <v>121</v>
      </c>
      <c r="F602" s="133">
        <f>SUM(F603)</f>
        <v>284.70000000000005</v>
      </c>
      <c r="G602" s="133">
        <f t="shared" ref="G602:K602" si="490">SUM(G603)</f>
        <v>55</v>
      </c>
      <c r="H602" s="133">
        <f t="shared" si="490"/>
        <v>339.70000000000005</v>
      </c>
      <c r="I602" s="133">
        <f t="shared" si="490"/>
        <v>0</v>
      </c>
      <c r="J602" s="133">
        <f t="shared" si="490"/>
        <v>339.70000000000005</v>
      </c>
      <c r="K602" s="133">
        <f t="shared" si="490"/>
        <v>10.713999999999999</v>
      </c>
      <c r="L602" s="291">
        <f t="shared" si="446"/>
        <v>350.41400000000004</v>
      </c>
    </row>
    <row r="603" spans="1:12" ht="22.5" x14ac:dyDescent="0.2">
      <c r="A603" s="71" t="s">
        <v>122</v>
      </c>
      <c r="B603" s="72" t="s">
        <v>97</v>
      </c>
      <c r="C603" s="75" t="s">
        <v>129</v>
      </c>
      <c r="D603" s="75" t="s">
        <v>145</v>
      </c>
      <c r="E603" s="72" t="s">
        <v>123</v>
      </c>
      <c r="F603" s="133">
        <f>F606+F604+F605</f>
        <v>284.70000000000005</v>
      </c>
      <c r="G603" s="133">
        <f t="shared" ref="G603:L603" si="491">G606+G604+G605</f>
        <v>55</v>
      </c>
      <c r="H603" s="133">
        <f t="shared" si="491"/>
        <v>339.70000000000005</v>
      </c>
      <c r="I603" s="133">
        <f t="shared" si="491"/>
        <v>0</v>
      </c>
      <c r="J603" s="133">
        <f t="shared" si="491"/>
        <v>339.70000000000005</v>
      </c>
      <c r="K603" s="133">
        <f t="shared" si="491"/>
        <v>10.713999999999999</v>
      </c>
      <c r="L603" s="133">
        <f t="shared" si="491"/>
        <v>350.41399999999999</v>
      </c>
    </row>
    <row r="604" spans="1:12" ht="22.5" x14ac:dyDescent="0.2">
      <c r="A604" s="98" t="s">
        <v>137</v>
      </c>
      <c r="B604" s="72" t="s">
        <v>97</v>
      </c>
      <c r="C604" s="75" t="s">
        <v>129</v>
      </c>
      <c r="D604" s="75" t="s">
        <v>145</v>
      </c>
      <c r="E604" s="72">
        <v>242</v>
      </c>
      <c r="F604" s="133">
        <f>'Пр 6 вед '!G88</f>
        <v>103.9</v>
      </c>
      <c r="G604" s="133">
        <f>'Пр 6 вед '!H88</f>
        <v>0</v>
      </c>
      <c r="H604" s="133">
        <f>'Пр 6 вед '!I88</f>
        <v>103.9</v>
      </c>
      <c r="I604" s="133">
        <f>'Пр 6 вед '!J88</f>
        <v>0</v>
      </c>
      <c r="J604" s="133">
        <f>'Пр 6 вед '!K88</f>
        <v>103.9</v>
      </c>
      <c r="K604" s="133">
        <f>'Пр 6 вед '!L88</f>
        <v>10.714</v>
      </c>
      <c r="L604" s="133">
        <f>'Пр 6 вед '!M88</f>
        <v>114.614</v>
      </c>
    </row>
    <row r="605" spans="1:12" ht="22.5" x14ac:dyDescent="0.2">
      <c r="A605" s="98" t="s">
        <v>752</v>
      </c>
      <c r="B605" s="205" t="s">
        <v>97</v>
      </c>
      <c r="C605" s="75" t="s">
        <v>129</v>
      </c>
      <c r="D605" s="75" t="s">
        <v>145</v>
      </c>
      <c r="E605" s="205">
        <v>243</v>
      </c>
      <c r="F605" s="133">
        <f>'Пр 6 вед '!G89</f>
        <v>0</v>
      </c>
      <c r="G605" s="133">
        <f>'Пр 6 вед '!H89</f>
        <v>0</v>
      </c>
      <c r="H605" s="133">
        <f>'Пр 6 вед '!I89</f>
        <v>0</v>
      </c>
      <c r="I605" s="133">
        <f>'Пр 6 вед '!J89</f>
        <v>0</v>
      </c>
      <c r="J605" s="133">
        <f>'Пр 6 вед '!K89</f>
        <v>0</v>
      </c>
      <c r="K605" s="133">
        <f>'Пр 6 вед '!L89</f>
        <v>55</v>
      </c>
      <c r="L605" s="133">
        <f>'Пр 6 вед '!M89</f>
        <v>55</v>
      </c>
    </row>
    <row r="606" spans="1:12" x14ac:dyDescent="0.2">
      <c r="A606" s="98" t="s">
        <v>474</v>
      </c>
      <c r="B606" s="72" t="s">
        <v>97</v>
      </c>
      <c r="C606" s="75" t="s">
        <v>129</v>
      </c>
      <c r="D606" s="75" t="s">
        <v>145</v>
      </c>
      <c r="E606" s="72" t="s">
        <v>125</v>
      </c>
      <c r="F606" s="133">
        <f>'Пр 6 вед '!G90</f>
        <v>180.8</v>
      </c>
      <c r="G606" s="133">
        <f>'Пр 6 вед '!H90</f>
        <v>55</v>
      </c>
      <c r="H606" s="133">
        <f>'Пр 6 вед '!I90</f>
        <v>235.8</v>
      </c>
      <c r="I606" s="133">
        <f>'Пр 6 вед '!J90</f>
        <v>0</v>
      </c>
      <c r="J606" s="133">
        <f>'Пр 6 вед '!K90</f>
        <v>235.8</v>
      </c>
      <c r="K606" s="133">
        <f>'Пр 6 вед '!L90</f>
        <v>-55</v>
      </c>
      <c r="L606" s="291">
        <f t="shared" si="446"/>
        <v>180.8</v>
      </c>
    </row>
    <row r="607" spans="1:12" x14ac:dyDescent="0.2">
      <c r="A607" s="62" t="s">
        <v>138</v>
      </c>
      <c r="B607" s="72" t="s">
        <v>97</v>
      </c>
      <c r="C607" s="75" t="s">
        <v>129</v>
      </c>
      <c r="D607" s="75" t="s">
        <v>145</v>
      </c>
      <c r="E607" s="60" t="s">
        <v>200</v>
      </c>
      <c r="F607" s="135">
        <f>F608</f>
        <v>10.1</v>
      </c>
      <c r="G607" s="135">
        <f t="shared" ref="G607:K607" si="492">G608</f>
        <v>0</v>
      </c>
      <c r="H607" s="135">
        <f t="shared" si="492"/>
        <v>10.1</v>
      </c>
      <c r="I607" s="135">
        <f t="shared" si="492"/>
        <v>0</v>
      </c>
      <c r="J607" s="135">
        <f t="shared" si="492"/>
        <v>10.1</v>
      </c>
      <c r="K607" s="135">
        <f t="shared" si="492"/>
        <v>0</v>
      </c>
      <c r="L607" s="291">
        <f t="shared" si="446"/>
        <v>10.1</v>
      </c>
    </row>
    <row r="608" spans="1:12" x14ac:dyDescent="0.2">
      <c r="A608" s="62" t="s">
        <v>139</v>
      </c>
      <c r="B608" s="72" t="s">
        <v>97</v>
      </c>
      <c r="C608" s="75" t="s">
        <v>129</v>
      </c>
      <c r="D608" s="75" t="s">
        <v>145</v>
      </c>
      <c r="E608" s="60" t="s">
        <v>140</v>
      </c>
      <c r="F608" s="135">
        <f>F609+F611+F610</f>
        <v>10.1</v>
      </c>
      <c r="G608" s="135">
        <f t="shared" ref="G608:H608" si="493">G609+G611+G610</f>
        <v>0</v>
      </c>
      <c r="H608" s="135">
        <f t="shared" si="493"/>
        <v>10.1</v>
      </c>
      <c r="I608" s="135">
        <f t="shared" ref="I608:J608" si="494">I609+I611+I610</f>
        <v>0</v>
      </c>
      <c r="J608" s="135">
        <f t="shared" si="494"/>
        <v>10.1</v>
      </c>
      <c r="K608" s="135">
        <f t="shared" ref="K608" si="495">K609+K611+K610</f>
        <v>0</v>
      </c>
      <c r="L608" s="291">
        <f t="shared" si="446"/>
        <v>10.1</v>
      </c>
    </row>
    <row r="609" spans="1:12" x14ac:dyDescent="0.2">
      <c r="A609" s="66" t="s">
        <v>141</v>
      </c>
      <c r="B609" s="72" t="s">
        <v>97</v>
      </c>
      <c r="C609" s="75" t="s">
        <v>129</v>
      </c>
      <c r="D609" s="75" t="s">
        <v>145</v>
      </c>
      <c r="E609" s="60" t="s">
        <v>142</v>
      </c>
      <c r="F609" s="133">
        <f>'Пр 6 вед '!G93</f>
        <v>0</v>
      </c>
      <c r="G609" s="133">
        <f>'Пр 6 вед '!H93</f>
        <v>0</v>
      </c>
      <c r="H609" s="133">
        <f>'Пр 6 вед '!I93</f>
        <v>0</v>
      </c>
      <c r="I609" s="133">
        <f>'Пр 6 вед '!J93</f>
        <v>0</v>
      </c>
      <c r="J609" s="133">
        <f>'Пр 6 вед '!K93</f>
        <v>0</v>
      </c>
      <c r="K609" s="133">
        <f>'Пр 6 вед '!L93</f>
        <v>0</v>
      </c>
      <c r="L609" s="291">
        <f t="shared" si="446"/>
        <v>0</v>
      </c>
    </row>
    <row r="610" spans="1:12" x14ac:dyDescent="0.2">
      <c r="A610" s="62" t="s">
        <v>201</v>
      </c>
      <c r="B610" s="72" t="s">
        <v>97</v>
      </c>
      <c r="C610" s="75" t="s">
        <v>129</v>
      </c>
      <c r="D610" s="75" t="s">
        <v>145</v>
      </c>
      <c r="E610" s="60">
        <v>852</v>
      </c>
      <c r="F610" s="133">
        <f>'Пр 6 вед '!G94</f>
        <v>0</v>
      </c>
      <c r="G610" s="133">
        <f>'Пр 6 вед '!H94</f>
        <v>0</v>
      </c>
      <c r="H610" s="133">
        <f>'Пр 6 вед '!I94</f>
        <v>0</v>
      </c>
      <c r="I610" s="133">
        <f>'Пр 6 вед '!J94</f>
        <v>0</v>
      </c>
      <c r="J610" s="133">
        <f>'Пр 6 вед '!K94</f>
        <v>0</v>
      </c>
      <c r="K610" s="133">
        <f>'Пр 6 вед '!L94</f>
        <v>0</v>
      </c>
      <c r="L610" s="291">
        <f t="shared" si="446"/>
        <v>0</v>
      </c>
    </row>
    <row r="611" spans="1:12" x14ac:dyDescent="0.2">
      <c r="A611" s="62" t="s">
        <v>443</v>
      </c>
      <c r="B611" s="72" t="s">
        <v>97</v>
      </c>
      <c r="C611" s="75" t="s">
        <v>129</v>
      </c>
      <c r="D611" s="75" t="s">
        <v>145</v>
      </c>
      <c r="E611" s="60">
        <v>853</v>
      </c>
      <c r="F611" s="133">
        <f>'Пр 6 вед '!G95</f>
        <v>10.1</v>
      </c>
      <c r="G611" s="133">
        <f>'Пр 6 вед '!H95</f>
        <v>0</v>
      </c>
      <c r="H611" s="133">
        <f>'Пр 6 вед '!I95</f>
        <v>10.1</v>
      </c>
      <c r="I611" s="133">
        <f>'Пр 6 вед '!J95</f>
        <v>0</v>
      </c>
      <c r="J611" s="133">
        <f>'Пр 6 вед '!K95</f>
        <v>10.1</v>
      </c>
      <c r="K611" s="133">
        <f>'Пр 6 вед '!L95</f>
        <v>0</v>
      </c>
      <c r="L611" s="291">
        <f t="shared" si="446"/>
        <v>10.1</v>
      </c>
    </row>
    <row r="612" spans="1:12" x14ac:dyDescent="0.2">
      <c r="A612" s="85" t="s">
        <v>380</v>
      </c>
      <c r="B612" s="84" t="s">
        <v>223</v>
      </c>
      <c r="C612" s="86" t="s">
        <v>148</v>
      </c>
      <c r="D612" s="86" t="s">
        <v>149</v>
      </c>
      <c r="E612" s="84" t="s">
        <v>150</v>
      </c>
      <c r="F612" s="131">
        <f t="shared" ref="F612:K618" si="496">F613</f>
        <v>250</v>
      </c>
      <c r="G612" s="131">
        <f t="shared" si="496"/>
        <v>0</v>
      </c>
      <c r="H612" s="131">
        <f t="shared" si="496"/>
        <v>250</v>
      </c>
      <c r="I612" s="131">
        <f t="shared" si="496"/>
        <v>0</v>
      </c>
      <c r="J612" s="131">
        <f t="shared" si="496"/>
        <v>250</v>
      </c>
      <c r="K612" s="131">
        <f t="shared" si="496"/>
        <v>0</v>
      </c>
      <c r="L612" s="291">
        <f t="shared" si="446"/>
        <v>250</v>
      </c>
    </row>
    <row r="613" spans="1:12" x14ac:dyDescent="0.2">
      <c r="A613" s="85" t="s">
        <v>381</v>
      </c>
      <c r="B613" s="84" t="s">
        <v>223</v>
      </c>
      <c r="C613" s="86" t="s">
        <v>223</v>
      </c>
      <c r="D613" s="86" t="s">
        <v>149</v>
      </c>
      <c r="E613" s="84" t="s">
        <v>150</v>
      </c>
      <c r="F613" s="131">
        <f t="shared" si="496"/>
        <v>250</v>
      </c>
      <c r="G613" s="131">
        <f t="shared" si="496"/>
        <v>0</v>
      </c>
      <c r="H613" s="131">
        <f t="shared" si="496"/>
        <v>250</v>
      </c>
      <c r="I613" s="131">
        <f t="shared" si="496"/>
        <v>0</v>
      </c>
      <c r="J613" s="131">
        <f t="shared" si="496"/>
        <v>250</v>
      </c>
      <c r="K613" s="131">
        <f t="shared" si="496"/>
        <v>0</v>
      </c>
      <c r="L613" s="291">
        <f t="shared" si="446"/>
        <v>250</v>
      </c>
    </row>
    <row r="614" spans="1:12" ht="31.5" x14ac:dyDescent="0.2">
      <c r="A614" s="101" t="s">
        <v>509</v>
      </c>
      <c r="B614" s="84" t="s">
        <v>223</v>
      </c>
      <c r="C614" s="86" t="s">
        <v>223</v>
      </c>
      <c r="D614" s="86" t="s">
        <v>382</v>
      </c>
      <c r="E614" s="84"/>
      <c r="F614" s="131">
        <f>F615</f>
        <v>250</v>
      </c>
      <c r="G614" s="131">
        <f t="shared" si="496"/>
        <v>0</v>
      </c>
      <c r="H614" s="131">
        <f t="shared" si="496"/>
        <v>250</v>
      </c>
      <c r="I614" s="131">
        <f t="shared" si="496"/>
        <v>0</v>
      </c>
      <c r="J614" s="131">
        <f t="shared" si="496"/>
        <v>250</v>
      </c>
      <c r="K614" s="131">
        <f t="shared" si="496"/>
        <v>0</v>
      </c>
      <c r="L614" s="291">
        <f t="shared" ref="L614:L677" si="497">K614+J614</f>
        <v>250</v>
      </c>
    </row>
    <row r="615" spans="1:12" ht="33.75" x14ac:dyDescent="0.2">
      <c r="A615" s="71" t="s">
        <v>383</v>
      </c>
      <c r="B615" s="72" t="s">
        <v>223</v>
      </c>
      <c r="C615" s="75" t="s">
        <v>223</v>
      </c>
      <c r="D615" s="75" t="s">
        <v>384</v>
      </c>
      <c r="E615" s="72" t="s">
        <v>150</v>
      </c>
      <c r="F615" s="133">
        <f>F616</f>
        <v>250</v>
      </c>
      <c r="G615" s="133">
        <f t="shared" si="496"/>
        <v>0</v>
      </c>
      <c r="H615" s="133">
        <f t="shared" si="496"/>
        <v>250</v>
      </c>
      <c r="I615" s="133">
        <f t="shared" si="496"/>
        <v>0</v>
      </c>
      <c r="J615" s="133">
        <f t="shared" si="496"/>
        <v>250</v>
      </c>
      <c r="K615" s="133">
        <f t="shared" si="496"/>
        <v>0</v>
      </c>
      <c r="L615" s="291">
        <f t="shared" si="497"/>
        <v>250</v>
      </c>
    </row>
    <row r="616" spans="1:12" ht="33.75" x14ac:dyDescent="0.2">
      <c r="A616" s="87" t="s">
        <v>385</v>
      </c>
      <c r="B616" s="89" t="s">
        <v>223</v>
      </c>
      <c r="C616" s="91" t="s">
        <v>223</v>
      </c>
      <c r="D616" s="91" t="s">
        <v>386</v>
      </c>
      <c r="E616" s="89"/>
      <c r="F616" s="132">
        <f>F617</f>
        <v>250</v>
      </c>
      <c r="G616" s="132">
        <f t="shared" si="496"/>
        <v>0</v>
      </c>
      <c r="H616" s="132">
        <f t="shared" si="496"/>
        <v>250</v>
      </c>
      <c r="I616" s="132">
        <f t="shared" si="496"/>
        <v>0</v>
      </c>
      <c r="J616" s="132">
        <f t="shared" si="496"/>
        <v>250</v>
      </c>
      <c r="K616" s="132">
        <f t="shared" si="496"/>
        <v>0</v>
      </c>
      <c r="L616" s="291">
        <f t="shared" si="497"/>
        <v>250</v>
      </c>
    </row>
    <row r="617" spans="1:12" x14ac:dyDescent="0.2">
      <c r="A617" s="71" t="s">
        <v>451</v>
      </c>
      <c r="B617" s="72" t="s">
        <v>223</v>
      </c>
      <c r="C617" s="75" t="s">
        <v>223</v>
      </c>
      <c r="D617" s="75" t="s">
        <v>386</v>
      </c>
      <c r="E617" s="72" t="s">
        <v>121</v>
      </c>
      <c r="F617" s="133">
        <f t="shared" si="496"/>
        <v>250</v>
      </c>
      <c r="G617" s="133">
        <f t="shared" si="496"/>
        <v>0</v>
      </c>
      <c r="H617" s="133">
        <f t="shared" si="496"/>
        <v>250</v>
      </c>
      <c r="I617" s="133">
        <f t="shared" si="496"/>
        <v>0</v>
      </c>
      <c r="J617" s="133">
        <f t="shared" si="496"/>
        <v>250</v>
      </c>
      <c r="K617" s="133">
        <f t="shared" si="496"/>
        <v>0</v>
      </c>
      <c r="L617" s="291">
        <f t="shared" si="497"/>
        <v>250</v>
      </c>
    </row>
    <row r="618" spans="1:12" ht="22.5" x14ac:dyDescent="0.2">
      <c r="A618" s="71" t="s">
        <v>122</v>
      </c>
      <c r="B618" s="72" t="s">
        <v>223</v>
      </c>
      <c r="C618" s="75" t="s">
        <v>223</v>
      </c>
      <c r="D618" s="75" t="s">
        <v>386</v>
      </c>
      <c r="E618" s="72" t="s">
        <v>123</v>
      </c>
      <c r="F618" s="133">
        <f t="shared" si="496"/>
        <v>250</v>
      </c>
      <c r="G618" s="133">
        <f t="shared" si="496"/>
        <v>0</v>
      </c>
      <c r="H618" s="133">
        <f t="shared" si="496"/>
        <v>250</v>
      </c>
      <c r="I618" s="133">
        <f t="shared" si="496"/>
        <v>0</v>
      </c>
      <c r="J618" s="133">
        <f t="shared" si="496"/>
        <v>250</v>
      </c>
      <c r="K618" s="133">
        <f t="shared" si="496"/>
        <v>0</v>
      </c>
      <c r="L618" s="291">
        <f t="shared" si="497"/>
        <v>250</v>
      </c>
    </row>
    <row r="619" spans="1:12" x14ac:dyDescent="0.2">
      <c r="A619" s="98" t="s">
        <v>474</v>
      </c>
      <c r="B619" s="72" t="s">
        <v>223</v>
      </c>
      <c r="C619" s="75" t="s">
        <v>223</v>
      </c>
      <c r="D619" s="75" t="s">
        <v>386</v>
      </c>
      <c r="E619" s="72" t="s">
        <v>125</v>
      </c>
      <c r="F619" s="144">
        <f>'Пр 6 вед '!G766</f>
        <v>250</v>
      </c>
      <c r="G619" s="144">
        <f>'Пр 6 вед '!H766</f>
        <v>0</v>
      </c>
      <c r="H619" s="144">
        <f>'Пр 6 вед '!I766</f>
        <v>250</v>
      </c>
      <c r="I619" s="144">
        <f>'Пр 6 вед '!J766</f>
        <v>0</v>
      </c>
      <c r="J619" s="144">
        <f>'Пр 6 вед '!K766</f>
        <v>250</v>
      </c>
      <c r="K619" s="144">
        <f>'Пр 6 вед '!L766</f>
        <v>0</v>
      </c>
      <c r="L619" s="291">
        <f t="shared" si="497"/>
        <v>250</v>
      </c>
    </row>
    <row r="620" spans="1:12" x14ac:dyDescent="0.2">
      <c r="A620" s="56" t="s">
        <v>151</v>
      </c>
      <c r="B620" s="83" t="s">
        <v>152</v>
      </c>
      <c r="C620" s="81" t="s">
        <v>148</v>
      </c>
      <c r="D620" s="81" t="s">
        <v>149</v>
      </c>
      <c r="E620" s="83" t="s">
        <v>150</v>
      </c>
      <c r="F620" s="130">
        <f>F621+F732+F765</f>
        <v>107853.8</v>
      </c>
      <c r="G620" s="130">
        <f>G621+G732+G765</f>
        <v>3699.4730999999992</v>
      </c>
      <c r="H620" s="130">
        <f>H621+H732+H765</f>
        <v>111553.27310000001</v>
      </c>
      <c r="I620" s="130">
        <f t="shared" ref="I620:J620" si="498">I621+I732+I765</f>
        <v>53445.019830000005</v>
      </c>
      <c r="J620" s="130">
        <f t="shared" si="498"/>
        <v>164998.29293</v>
      </c>
      <c r="K620" s="130">
        <f t="shared" ref="K620" si="499">K621+K732+K765</f>
        <v>29875.615110000002</v>
      </c>
      <c r="L620" s="291">
        <f t="shared" si="497"/>
        <v>194873.90804000001</v>
      </c>
    </row>
    <row r="621" spans="1:12" x14ac:dyDescent="0.2">
      <c r="A621" s="56" t="s">
        <v>153</v>
      </c>
      <c r="B621" s="83" t="s">
        <v>152</v>
      </c>
      <c r="C621" s="81" t="s">
        <v>154</v>
      </c>
      <c r="D621" s="81"/>
      <c r="E621" s="83"/>
      <c r="F621" s="130">
        <f>F622+F627+F678+F719+F674+F728</f>
        <v>37771.000000000007</v>
      </c>
      <c r="G621" s="130">
        <f t="shared" ref="G621:J621" si="500">G622+G627+G678+G719+G674+G728</f>
        <v>-2386.4269000000004</v>
      </c>
      <c r="H621" s="130">
        <f t="shared" si="500"/>
        <v>35384.573100000001</v>
      </c>
      <c r="I621" s="130">
        <f t="shared" si="500"/>
        <v>-1144.2730999999999</v>
      </c>
      <c r="J621" s="130">
        <f t="shared" si="500"/>
        <v>34240.300000000003</v>
      </c>
      <c r="K621" s="130">
        <f t="shared" ref="K621" si="501">K622+K627+K678+K719+K674+K728</f>
        <v>-3465.4</v>
      </c>
      <c r="L621" s="291">
        <f t="shared" si="497"/>
        <v>30774.9</v>
      </c>
    </row>
    <row r="622" spans="1:12" s="77" customFormat="1" ht="22.5" x14ac:dyDescent="0.2">
      <c r="A622" s="71" t="s">
        <v>269</v>
      </c>
      <c r="B622" s="75" t="s">
        <v>152</v>
      </c>
      <c r="C622" s="75" t="s">
        <v>154</v>
      </c>
      <c r="D622" s="75" t="s">
        <v>270</v>
      </c>
      <c r="E622" s="72"/>
      <c r="F622" s="141">
        <f>F623</f>
        <v>3671.3</v>
      </c>
      <c r="G622" s="141">
        <f t="shared" ref="G622:K625" si="502">G623</f>
        <v>-3371.3</v>
      </c>
      <c r="H622" s="141">
        <f t="shared" si="502"/>
        <v>300</v>
      </c>
      <c r="I622" s="141">
        <f t="shared" si="502"/>
        <v>-300</v>
      </c>
      <c r="J622" s="141">
        <f t="shared" si="502"/>
        <v>0</v>
      </c>
      <c r="K622" s="141">
        <f t="shared" si="502"/>
        <v>0</v>
      </c>
      <c r="L622" s="291">
        <f t="shared" si="497"/>
        <v>0</v>
      </c>
    </row>
    <row r="623" spans="1:12" s="77" customFormat="1" ht="22.5" x14ac:dyDescent="0.2">
      <c r="A623" s="71" t="s">
        <v>271</v>
      </c>
      <c r="B623" s="75" t="s">
        <v>152</v>
      </c>
      <c r="C623" s="75" t="s">
        <v>154</v>
      </c>
      <c r="D623" s="75" t="s">
        <v>272</v>
      </c>
      <c r="E623" s="72"/>
      <c r="F623" s="141">
        <f>F624</f>
        <v>3671.3</v>
      </c>
      <c r="G623" s="141">
        <f t="shared" si="502"/>
        <v>-3371.3</v>
      </c>
      <c r="H623" s="141">
        <f t="shared" si="502"/>
        <v>300</v>
      </c>
      <c r="I623" s="141">
        <f t="shared" si="502"/>
        <v>-300</v>
      </c>
      <c r="J623" s="141">
        <f t="shared" si="502"/>
        <v>0</v>
      </c>
      <c r="K623" s="141">
        <f t="shared" si="502"/>
        <v>0</v>
      </c>
      <c r="L623" s="291">
        <f t="shared" si="497"/>
        <v>0</v>
      </c>
    </row>
    <row r="624" spans="1:12" s="77" customFormat="1" x14ac:dyDescent="0.2">
      <c r="A624" s="66" t="s">
        <v>162</v>
      </c>
      <c r="B624" s="75" t="s">
        <v>152</v>
      </c>
      <c r="C624" s="75" t="s">
        <v>154</v>
      </c>
      <c r="D624" s="75" t="s">
        <v>272</v>
      </c>
      <c r="E624" s="72">
        <v>300</v>
      </c>
      <c r="F624" s="141">
        <f>F625</f>
        <v>3671.3</v>
      </c>
      <c r="G624" s="141">
        <f t="shared" si="502"/>
        <v>-3371.3</v>
      </c>
      <c r="H624" s="141">
        <f t="shared" si="502"/>
        <v>300</v>
      </c>
      <c r="I624" s="141">
        <f t="shared" si="502"/>
        <v>-300</v>
      </c>
      <c r="J624" s="141">
        <f t="shared" si="502"/>
        <v>0</v>
      </c>
      <c r="K624" s="141">
        <f t="shared" si="502"/>
        <v>0</v>
      </c>
      <c r="L624" s="291">
        <f t="shared" si="497"/>
        <v>0</v>
      </c>
    </row>
    <row r="625" spans="1:12" s="77" customFormat="1" ht="33.75" x14ac:dyDescent="0.2">
      <c r="A625" s="71" t="s">
        <v>448</v>
      </c>
      <c r="B625" s="75" t="s">
        <v>152</v>
      </c>
      <c r="C625" s="75" t="s">
        <v>154</v>
      </c>
      <c r="D625" s="75" t="s">
        <v>272</v>
      </c>
      <c r="E625" s="72">
        <v>320</v>
      </c>
      <c r="F625" s="141">
        <f>F626</f>
        <v>3671.3</v>
      </c>
      <c r="G625" s="141">
        <f t="shared" si="502"/>
        <v>-3371.3</v>
      </c>
      <c r="H625" s="141">
        <f t="shared" si="502"/>
        <v>300</v>
      </c>
      <c r="I625" s="141">
        <f t="shared" si="502"/>
        <v>-300</v>
      </c>
      <c r="J625" s="141">
        <f t="shared" si="502"/>
        <v>0</v>
      </c>
      <c r="K625" s="141">
        <f t="shared" si="502"/>
        <v>0</v>
      </c>
      <c r="L625" s="291">
        <f t="shared" si="497"/>
        <v>0</v>
      </c>
    </row>
    <row r="626" spans="1:12" s="77" customFormat="1" x14ac:dyDescent="0.2">
      <c r="A626" s="98" t="s">
        <v>389</v>
      </c>
      <c r="B626" s="75" t="s">
        <v>152</v>
      </c>
      <c r="C626" s="75" t="s">
        <v>154</v>
      </c>
      <c r="D626" s="75" t="s">
        <v>272</v>
      </c>
      <c r="E626" s="72">
        <v>322</v>
      </c>
      <c r="F626" s="141">
        <f>'Пр 6 вед '!G441</f>
        <v>3671.3</v>
      </c>
      <c r="G626" s="141">
        <f>'Пр 6 вед '!H441</f>
        <v>-3371.3</v>
      </c>
      <c r="H626" s="141">
        <f>'Пр 6 вед '!I441</f>
        <v>300</v>
      </c>
      <c r="I626" s="141">
        <f>'Пр 6 вед '!J441</f>
        <v>-300</v>
      </c>
      <c r="J626" s="141">
        <f>'Пр 6 вед '!K441</f>
        <v>0</v>
      </c>
      <c r="K626" s="141">
        <f>'Пр 6 вед '!L441</f>
        <v>0</v>
      </c>
      <c r="L626" s="291">
        <f t="shared" si="497"/>
        <v>0</v>
      </c>
    </row>
    <row r="627" spans="1:12" ht="21" x14ac:dyDescent="0.2">
      <c r="A627" s="56" t="s">
        <v>499</v>
      </c>
      <c r="B627" s="83">
        <v>10</v>
      </c>
      <c r="C627" s="81" t="s">
        <v>154</v>
      </c>
      <c r="D627" s="81" t="s">
        <v>155</v>
      </c>
      <c r="E627" s="83"/>
      <c r="F627" s="130">
        <f>F628+F652</f>
        <v>30194.400000000001</v>
      </c>
      <c r="G627" s="130">
        <f t="shared" ref="G627:H627" si="503">G628+G652</f>
        <v>-2161</v>
      </c>
      <c r="H627" s="130">
        <f t="shared" si="503"/>
        <v>28033.4</v>
      </c>
      <c r="I627" s="130">
        <f t="shared" ref="I627:J627" si="504">I628+I652</f>
        <v>0</v>
      </c>
      <c r="J627" s="130">
        <f t="shared" si="504"/>
        <v>28033.4</v>
      </c>
      <c r="K627" s="130">
        <f t="shared" ref="K627" si="505">K628+K652</f>
        <v>0</v>
      </c>
      <c r="L627" s="291">
        <f t="shared" si="497"/>
        <v>28033.4</v>
      </c>
    </row>
    <row r="628" spans="1:12" ht="22.5" x14ac:dyDescent="0.2">
      <c r="A628" s="58" t="s">
        <v>156</v>
      </c>
      <c r="B628" s="64" t="s">
        <v>152</v>
      </c>
      <c r="C628" s="64" t="s">
        <v>154</v>
      </c>
      <c r="D628" s="64" t="s">
        <v>157</v>
      </c>
      <c r="E628" s="67"/>
      <c r="F628" s="134">
        <f>F629+F634+F642+F647</f>
        <v>19493.400000000001</v>
      </c>
      <c r="G628" s="134">
        <f t="shared" ref="G628:H628" si="506">G629+G634+G642+G647</f>
        <v>-2161</v>
      </c>
      <c r="H628" s="134">
        <f t="shared" si="506"/>
        <v>17332.400000000001</v>
      </c>
      <c r="I628" s="134">
        <f t="shared" ref="I628:J628" si="507">I629+I634+I642+I647</f>
        <v>0</v>
      </c>
      <c r="J628" s="134">
        <f t="shared" si="507"/>
        <v>17332.400000000001</v>
      </c>
      <c r="K628" s="134">
        <f t="shared" ref="K628" si="508">K629+K634+K642+K647</f>
        <v>0</v>
      </c>
      <c r="L628" s="291">
        <f t="shared" si="497"/>
        <v>17332.400000000001</v>
      </c>
    </row>
    <row r="629" spans="1:12" s="68" customFormat="1" ht="22.5" x14ac:dyDescent="0.2">
      <c r="A629" s="58" t="s">
        <v>158</v>
      </c>
      <c r="B629" s="64" t="s">
        <v>152</v>
      </c>
      <c r="C629" s="64" t="s">
        <v>154</v>
      </c>
      <c r="D629" s="64" t="s">
        <v>159</v>
      </c>
      <c r="E629" s="67"/>
      <c r="F629" s="134">
        <f>F630</f>
        <v>7180.9</v>
      </c>
      <c r="G629" s="134">
        <f t="shared" ref="G629:K632" si="509">G630</f>
        <v>0</v>
      </c>
      <c r="H629" s="134">
        <f t="shared" si="509"/>
        <v>7180.9</v>
      </c>
      <c r="I629" s="134">
        <f t="shared" si="509"/>
        <v>0</v>
      </c>
      <c r="J629" s="134">
        <f t="shared" si="509"/>
        <v>7180.9</v>
      </c>
      <c r="K629" s="134">
        <f t="shared" si="509"/>
        <v>0</v>
      </c>
      <c r="L629" s="291">
        <f t="shared" si="497"/>
        <v>7180.9</v>
      </c>
    </row>
    <row r="630" spans="1:12" s="68" customFormat="1" ht="11.25" x14ac:dyDescent="0.2">
      <c r="A630" s="66" t="s">
        <v>160</v>
      </c>
      <c r="B630" s="64" t="s">
        <v>152</v>
      </c>
      <c r="C630" s="64" t="s">
        <v>154</v>
      </c>
      <c r="D630" s="64" t="s">
        <v>161</v>
      </c>
      <c r="E630" s="67"/>
      <c r="F630" s="134">
        <f>F631</f>
        <v>7180.9</v>
      </c>
      <c r="G630" s="134">
        <f t="shared" si="509"/>
        <v>0</v>
      </c>
      <c r="H630" s="134">
        <f t="shared" si="509"/>
        <v>7180.9</v>
      </c>
      <c r="I630" s="134">
        <f t="shared" si="509"/>
        <v>0</v>
      </c>
      <c r="J630" s="134">
        <f t="shared" si="509"/>
        <v>7180.9</v>
      </c>
      <c r="K630" s="134">
        <f t="shared" si="509"/>
        <v>0</v>
      </c>
      <c r="L630" s="291">
        <f t="shared" si="497"/>
        <v>7180.9</v>
      </c>
    </row>
    <row r="631" spans="1:12" s="68" customFormat="1" ht="11.25" x14ac:dyDescent="0.2">
      <c r="A631" s="66" t="s">
        <v>162</v>
      </c>
      <c r="B631" s="64" t="s">
        <v>152</v>
      </c>
      <c r="C631" s="64" t="s">
        <v>154</v>
      </c>
      <c r="D631" s="64" t="s">
        <v>161</v>
      </c>
      <c r="E631" s="64" t="s">
        <v>163</v>
      </c>
      <c r="F631" s="134">
        <f>F632</f>
        <v>7180.9</v>
      </c>
      <c r="G631" s="134">
        <f t="shared" si="509"/>
        <v>0</v>
      </c>
      <c r="H631" s="134">
        <f t="shared" si="509"/>
        <v>7180.9</v>
      </c>
      <c r="I631" s="134">
        <f t="shared" si="509"/>
        <v>0</v>
      </c>
      <c r="J631" s="134">
        <f t="shared" si="509"/>
        <v>7180.9</v>
      </c>
      <c r="K631" s="134">
        <f t="shared" si="509"/>
        <v>0</v>
      </c>
      <c r="L631" s="291">
        <f t="shared" si="497"/>
        <v>7180.9</v>
      </c>
    </row>
    <row r="632" spans="1:12" s="68" customFormat="1" ht="11.25" x14ac:dyDescent="0.2">
      <c r="A632" s="66" t="s">
        <v>164</v>
      </c>
      <c r="B632" s="64" t="s">
        <v>152</v>
      </c>
      <c r="C632" s="64" t="s">
        <v>154</v>
      </c>
      <c r="D632" s="64" t="s">
        <v>161</v>
      </c>
      <c r="E632" s="67">
        <v>310</v>
      </c>
      <c r="F632" s="134">
        <f>F633</f>
        <v>7180.9</v>
      </c>
      <c r="G632" s="134">
        <f t="shared" si="509"/>
        <v>0</v>
      </c>
      <c r="H632" s="134">
        <f t="shared" si="509"/>
        <v>7180.9</v>
      </c>
      <c r="I632" s="134">
        <f t="shared" si="509"/>
        <v>0</v>
      </c>
      <c r="J632" s="134">
        <f t="shared" si="509"/>
        <v>7180.9</v>
      </c>
      <c r="K632" s="134">
        <f t="shared" si="509"/>
        <v>0</v>
      </c>
      <c r="L632" s="291">
        <f t="shared" si="497"/>
        <v>7180.9</v>
      </c>
    </row>
    <row r="633" spans="1:12" s="68" customFormat="1" ht="32.25" customHeight="1" x14ac:dyDescent="0.2">
      <c r="A633" s="62" t="s">
        <v>448</v>
      </c>
      <c r="B633" s="64" t="s">
        <v>152</v>
      </c>
      <c r="C633" s="64" t="s">
        <v>154</v>
      </c>
      <c r="D633" s="64" t="s">
        <v>161</v>
      </c>
      <c r="E633" s="67">
        <v>313</v>
      </c>
      <c r="F633" s="134">
        <f>'Пр 6 вед '!G117</f>
        <v>7180.9</v>
      </c>
      <c r="G633" s="134">
        <f>'Пр 6 вед '!H117</f>
        <v>0</v>
      </c>
      <c r="H633" s="134">
        <f>'Пр 6 вед '!I117</f>
        <v>7180.9</v>
      </c>
      <c r="I633" s="134">
        <f>'Пр 6 вед '!J117</f>
        <v>0</v>
      </c>
      <c r="J633" s="134">
        <f>'Пр 6 вед '!K117</f>
        <v>7180.9</v>
      </c>
      <c r="K633" s="134">
        <f>'Пр 6 вед '!L117</f>
        <v>0</v>
      </c>
      <c r="L633" s="291">
        <f t="shared" si="497"/>
        <v>7180.9</v>
      </c>
    </row>
    <row r="634" spans="1:12" s="68" customFormat="1" ht="22.5" x14ac:dyDescent="0.2">
      <c r="A634" s="58" t="s">
        <v>169</v>
      </c>
      <c r="B634" s="60">
        <v>10</v>
      </c>
      <c r="C634" s="59" t="s">
        <v>154</v>
      </c>
      <c r="D634" s="59" t="s">
        <v>170</v>
      </c>
      <c r="E634" s="60" t="s">
        <v>150</v>
      </c>
      <c r="F634" s="135">
        <f>F635</f>
        <v>12000</v>
      </c>
      <c r="G634" s="135">
        <f t="shared" ref="G634:K634" si="510">G635</f>
        <v>-2161</v>
      </c>
      <c r="H634" s="135">
        <f t="shared" si="510"/>
        <v>9839</v>
      </c>
      <c r="I634" s="135">
        <f t="shared" si="510"/>
        <v>0</v>
      </c>
      <c r="J634" s="135">
        <f t="shared" si="510"/>
        <v>9839</v>
      </c>
      <c r="K634" s="135">
        <f t="shared" si="510"/>
        <v>0</v>
      </c>
      <c r="L634" s="291">
        <f t="shared" si="497"/>
        <v>9839</v>
      </c>
    </row>
    <row r="635" spans="1:12" s="68" customFormat="1" ht="22.5" x14ac:dyDescent="0.2">
      <c r="A635" s="58" t="s">
        <v>67</v>
      </c>
      <c r="B635" s="60" t="s">
        <v>152</v>
      </c>
      <c r="C635" s="59" t="s">
        <v>154</v>
      </c>
      <c r="D635" s="59" t="s">
        <v>171</v>
      </c>
      <c r="E635" s="60"/>
      <c r="F635" s="135">
        <f>F636+F639</f>
        <v>12000</v>
      </c>
      <c r="G635" s="135">
        <f t="shared" ref="G635:H635" si="511">G636+G639</f>
        <v>-2161</v>
      </c>
      <c r="H635" s="135">
        <f t="shared" si="511"/>
        <v>9839</v>
      </c>
      <c r="I635" s="135">
        <f t="shared" ref="I635:J635" si="512">I636+I639</f>
        <v>0</v>
      </c>
      <c r="J635" s="135">
        <f t="shared" si="512"/>
        <v>9839</v>
      </c>
      <c r="K635" s="135">
        <f t="shared" ref="K635" si="513">K636+K639</f>
        <v>0</v>
      </c>
      <c r="L635" s="291">
        <f t="shared" si="497"/>
        <v>9839</v>
      </c>
    </row>
    <row r="636" spans="1:12" x14ac:dyDescent="0.2">
      <c r="A636" s="71" t="s">
        <v>451</v>
      </c>
      <c r="B636" s="60" t="s">
        <v>152</v>
      </c>
      <c r="C636" s="59" t="s">
        <v>154</v>
      </c>
      <c r="D636" s="59" t="s">
        <v>171</v>
      </c>
      <c r="E636" s="60" t="s">
        <v>121</v>
      </c>
      <c r="F636" s="135">
        <f>SUM(F637)</f>
        <v>10</v>
      </c>
      <c r="G636" s="135">
        <f t="shared" ref="G636:K636" si="514">SUM(G637)</f>
        <v>0</v>
      </c>
      <c r="H636" s="135">
        <f t="shared" si="514"/>
        <v>10</v>
      </c>
      <c r="I636" s="135">
        <f t="shared" si="514"/>
        <v>0</v>
      </c>
      <c r="J636" s="135">
        <f t="shared" si="514"/>
        <v>10</v>
      </c>
      <c r="K636" s="135">
        <f t="shared" si="514"/>
        <v>0</v>
      </c>
      <c r="L636" s="291">
        <f t="shared" si="497"/>
        <v>10</v>
      </c>
    </row>
    <row r="637" spans="1:12" s="68" customFormat="1" ht="22.5" x14ac:dyDescent="0.2">
      <c r="A637" s="71" t="s">
        <v>122</v>
      </c>
      <c r="B637" s="60" t="s">
        <v>152</v>
      </c>
      <c r="C637" s="59" t="s">
        <v>154</v>
      </c>
      <c r="D637" s="59" t="s">
        <v>171</v>
      </c>
      <c r="E637" s="60" t="s">
        <v>123</v>
      </c>
      <c r="F637" s="135">
        <f>F638</f>
        <v>10</v>
      </c>
      <c r="G637" s="135">
        <f t="shared" ref="G637:K637" si="515">G638</f>
        <v>0</v>
      </c>
      <c r="H637" s="135">
        <f t="shared" si="515"/>
        <v>10</v>
      </c>
      <c r="I637" s="135">
        <f t="shared" si="515"/>
        <v>0</v>
      </c>
      <c r="J637" s="135">
        <f t="shared" si="515"/>
        <v>10</v>
      </c>
      <c r="K637" s="135">
        <f t="shared" si="515"/>
        <v>0</v>
      </c>
      <c r="L637" s="291">
        <f t="shared" si="497"/>
        <v>10</v>
      </c>
    </row>
    <row r="638" spans="1:12" s="68" customFormat="1" ht="11.25" x14ac:dyDescent="0.2">
      <c r="A638" s="98" t="s">
        <v>474</v>
      </c>
      <c r="B638" s="60" t="s">
        <v>152</v>
      </c>
      <c r="C638" s="59" t="s">
        <v>154</v>
      </c>
      <c r="D638" s="59" t="s">
        <v>171</v>
      </c>
      <c r="E638" s="60" t="s">
        <v>125</v>
      </c>
      <c r="F638" s="134">
        <f>'Пр 6 вед '!G122</f>
        <v>10</v>
      </c>
      <c r="G638" s="134">
        <f>'Пр 6 вед '!H122</f>
        <v>0</v>
      </c>
      <c r="H638" s="134">
        <f>'Пр 6 вед '!I122</f>
        <v>10</v>
      </c>
      <c r="I638" s="134">
        <f>'Пр 6 вед '!J122</f>
        <v>0</v>
      </c>
      <c r="J638" s="134">
        <f>'Пр 6 вед '!K122</f>
        <v>10</v>
      </c>
      <c r="K638" s="134">
        <f>'Пр 6 вед '!L122</f>
        <v>0</v>
      </c>
      <c r="L638" s="291">
        <f t="shared" si="497"/>
        <v>10</v>
      </c>
    </row>
    <row r="639" spans="1:12" s="68" customFormat="1" ht="11.25" x14ac:dyDescent="0.2">
      <c r="A639" s="66" t="s">
        <v>162</v>
      </c>
      <c r="B639" s="60" t="s">
        <v>152</v>
      </c>
      <c r="C639" s="59" t="s">
        <v>154</v>
      </c>
      <c r="D639" s="59" t="s">
        <v>171</v>
      </c>
      <c r="E639" s="60">
        <v>300</v>
      </c>
      <c r="F639" s="135">
        <f>F640</f>
        <v>11990</v>
      </c>
      <c r="G639" s="135">
        <f t="shared" ref="G639:K640" si="516">G640</f>
        <v>-2161</v>
      </c>
      <c r="H639" s="135">
        <f t="shared" si="516"/>
        <v>9829</v>
      </c>
      <c r="I639" s="135">
        <f t="shared" si="516"/>
        <v>0</v>
      </c>
      <c r="J639" s="135">
        <f t="shared" si="516"/>
        <v>9829</v>
      </c>
      <c r="K639" s="135">
        <f t="shared" si="516"/>
        <v>0</v>
      </c>
      <c r="L639" s="291">
        <f t="shared" si="497"/>
        <v>9829</v>
      </c>
    </row>
    <row r="640" spans="1:12" x14ac:dyDescent="0.2">
      <c r="A640" s="66" t="s">
        <v>164</v>
      </c>
      <c r="B640" s="60" t="s">
        <v>152</v>
      </c>
      <c r="C640" s="59" t="s">
        <v>154</v>
      </c>
      <c r="D640" s="59" t="s">
        <v>171</v>
      </c>
      <c r="E640" s="60">
        <v>310</v>
      </c>
      <c r="F640" s="135">
        <f>F641</f>
        <v>11990</v>
      </c>
      <c r="G640" s="135">
        <f t="shared" si="516"/>
        <v>-2161</v>
      </c>
      <c r="H640" s="135">
        <f t="shared" si="516"/>
        <v>9829</v>
      </c>
      <c r="I640" s="135">
        <f t="shared" si="516"/>
        <v>0</v>
      </c>
      <c r="J640" s="135">
        <f t="shared" si="516"/>
        <v>9829</v>
      </c>
      <c r="K640" s="135">
        <f t="shared" si="516"/>
        <v>0</v>
      </c>
      <c r="L640" s="291">
        <f t="shared" si="497"/>
        <v>9829</v>
      </c>
    </row>
    <row r="641" spans="1:12" ht="22.5" x14ac:dyDescent="0.2">
      <c r="A641" s="62" t="s">
        <v>165</v>
      </c>
      <c r="B641" s="60">
        <v>10</v>
      </c>
      <c r="C641" s="59" t="s">
        <v>154</v>
      </c>
      <c r="D641" s="59" t="s">
        <v>171</v>
      </c>
      <c r="E641" s="60">
        <v>313</v>
      </c>
      <c r="F641" s="134">
        <f>'Пр 6 вед '!G125</f>
        <v>11990</v>
      </c>
      <c r="G641" s="134">
        <f>'Пр 6 вед '!H125</f>
        <v>-2161</v>
      </c>
      <c r="H641" s="134">
        <f>'Пр 6 вед '!I125</f>
        <v>9829</v>
      </c>
      <c r="I641" s="134">
        <f>'Пр 6 вед '!J125</f>
        <v>0</v>
      </c>
      <c r="J641" s="134">
        <f>'Пр 6 вед '!K125</f>
        <v>9829</v>
      </c>
      <c r="K641" s="134">
        <f>'Пр 6 вед '!L125</f>
        <v>0</v>
      </c>
      <c r="L641" s="291">
        <f t="shared" si="497"/>
        <v>9829</v>
      </c>
    </row>
    <row r="642" spans="1:12" ht="22.5" x14ac:dyDescent="0.2">
      <c r="A642" s="66" t="s">
        <v>172</v>
      </c>
      <c r="B642" s="64" t="s">
        <v>152</v>
      </c>
      <c r="C642" s="64" t="s">
        <v>154</v>
      </c>
      <c r="D642" s="64" t="s">
        <v>173</v>
      </c>
      <c r="E642" s="64"/>
      <c r="F642" s="134">
        <f>F644</f>
        <v>212</v>
      </c>
      <c r="G642" s="134">
        <f t="shared" ref="G642:H642" si="517">G644</f>
        <v>0</v>
      </c>
      <c r="H642" s="134">
        <f t="shared" si="517"/>
        <v>212</v>
      </c>
      <c r="I642" s="134">
        <f t="shared" ref="I642:J642" si="518">I644</f>
        <v>0</v>
      </c>
      <c r="J642" s="134">
        <f t="shared" si="518"/>
        <v>212</v>
      </c>
      <c r="K642" s="134">
        <f t="shared" ref="K642" si="519">K644</f>
        <v>0</v>
      </c>
      <c r="L642" s="291">
        <f t="shared" si="497"/>
        <v>212</v>
      </c>
    </row>
    <row r="643" spans="1:12" ht="22.5" x14ac:dyDescent="0.2">
      <c r="A643" s="66" t="s">
        <v>460</v>
      </c>
      <c r="B643" s="64" t="s">
        <v>152</v>
      </c>
      <c r="C643" s="64" t="s">
        <v>154</v>
      </c>
      <c r="D643" s="64" t="s">
        <v>174</v>
      </c>
      <c r="E643" s="64"/>
      <c r="F643" s="134">
        <f>F644</f>
        <v>212</v>
      </c>
      <c r="G643" s="134">
        <f t="shared" ref="G643:K645" si="520">G644</f>
        <v>0</v>
      </c>
      <c r="H643" s="134">
        <f t="shared" si="520"/>
        <v>212</v>
      </c>
      <c r="I643" s="134">
        <f t="shared" si="520"/>
        <v>0</v>
      </c>
      <c r="J643" s="134">
        <f t="shared" si="520"/>
        <v>212</v>
      </c>
      <c r="K643" s="134">
        <f t="shared" si="520"/>
        <v>0</v>
      </c>
      <c r="L643" s="291">
        <f t="shared" si="497"/>
        <v>212</v>
      </c>
    </row>
    <row r="644" spans="1:12" x14ac:dyDescent="0.2">
      <c r="A644" s="66" t="s">
        <v>162</v>
      </c>
      <c r="B644" s="64" t="s">
        <v>152</v>
      </c>
      <c r="C644" s="64" t="s">
        <v>154</v>
      </c>
      <c r="D644" s="64" t="s">
        <v>174</v>
      </c>
      <c r="E644" s="64" t="s">
        <v>163</v>
      </c>
      <c r="F644" s="134">
        <f>F645</f>
        <v>212</v>
      </c>
      <c r="G644" s="134">
        <f t="shared" si="520"/>
        <v>0</v>
      </c>
      <c r="H644" s="134">
        <f t="shared" si="520"/>
        <v>212</v>
      </c>
      <c r="I644" s="134">
        <f t="shared" si="520"/>
        <v>0</v>
      </c>
      <c r="J644" s="134">
        <f t="shared" si="520"/>
        <v>212</v>
      </c>
      <c r="K644" s="134">
        <f t="shared" si="520"/>
        <v>0</v>
      </c>
      <c r="L644" s="291">
        <f t="shared" si="497"/>
        <v>212</v>
      </c>
    </row>
    <row r="645" spans="1:12" x14ac:dyDescent="0.2">
      <c r="A645" s="66" t="s">
        <v>164</v>
      </c>
      <c r="B645" s="64" t="s">
        <v>152</v>
      </c>
      <c r="C645" s="64" t="s">
        <v>154</v>
      </c>
      <c r="D645" s="64" t="s">
        <v>174</v>
      </c>
      <c r="E645" s="67">
        <v>310</v>
      </c>
      <c r="F645" s="134">
        <f>F646</f>
        <v>212</v>
      </c>
      <c r="G645" s="134">
        <f t="shared" si="520"/>
        <v>0</v>
      </c>
      <c r="H645" s="134">
        <f t="shared" si="520"/>
        <v>212</v>
      </c>
      <c r="I645" s="134">
        <f t="shared" si="520"/>
        <v>0</v>
      </c>
      <c r="J645" s="134">
        <f t="shared" si="520"/>
        <v>212</v>
      </c>
      <c r="K645" s="134">
        <f t="shared" si="520"/>
        <v>0</v>
      </c>
      <c r="L645" s="291">
        <f t="shared" si="497"/>
        <v>212</v>
      </c>
    </row>
    <row r="646" spans="1:12" ht="22.5" x14ac:dyDescent="0.2">
      <c r="A646" s="62" t="s">
        <v>165</v>
      </c>
      <c r="B646" s="64" t="s">
        <v>152</v>
      </c>
      <c r="C646" s="64" t="s">
        <v>154</v>
      </c>
      <c r="D646" s="64" t="s">
        <v>174</v>
      </c>
      <c r="E646" s="67">
        <v>313</v>
      </c>
      <c r="F646" s="134">
        <f>'Пр 6 вед '!G130</f>
        <v>212</v>
      </c>
      <c r="G646" s="134">
        <f>'Пр 6 вед '!H130</f>
        <v>0</v>
      </c>
      <c r="H646" s="134">
        <f>'Пр 6 вед '!I130</f>
        <v>212</v>
      </c>
      <c r="I646" s="134">
        <f>'Пр 6 вед '!J130</f>
        <v>0</v>
      </c>
      <c r="J646" s="134">
        <f>'Пр 6 вед '!K130</f>
        <v>212</v>
      </c>
      <c r="K646" s="134">
        <f>'Пр 6 вед '!L130</f>
        <v>0</v>
      </c>
      <c r="L646" s="291">
        <f t="shared" si="497"/>
        <v>212</v>
      </c>
    </row>
    <row r="647" spans="1:12" ht="22.5" x14ac:dyDescent="0.2">
      <c r="A647" s="62" t="s">
        <v>526</v>
      </c>
      <c r="B647" s="64" t="s">
        <v>152</v>
      </c>
      <c r="C647" s="64" t="s">
        <v>154</v>
      </c>
      <c r="D647" s="59" t="s">
        <v>517</v>
      </c>
      <c r="E647" s="67"/>
      <c r="F647" s="134">
        <f>F648</f>
        <v>100.5</v>
      </c>
      <c r="G647" s="134">
        <f t="shared" ref="G647:K648" si="521">G648</f>
        <v>0</v>
      </c>
      <c r="H647" s="134">
        <f t="shared" si="521"/>
        <v>100.5</v>
      </c>
      <c r="I647" s="134">
        <f t="shared" si="521"/>
        <v>0</v>
      </c>
      <c r="J647" s="134">
        <f t="shared" si="521"/>
        <v>100.5</v>
      </c>
      <c r="K647" s="134">
        <f t="shared" si="521"/>
        <v>0</v>
      </c>
      <c r="L647" s="291">
        <f t="shared" si="497"/>
        <v>100.5</v>
      </c>
    </row>
    <row r="648" spans="1:12" ht="22.5" x14ac:dyDescent="0.2">
      <c r="A648" s="62" t="s">
        <v>513</v>
      </c>
      <c r="B648" s="64" t="s">
        <v>152</v>
      </c>
      <c r="C648" s="64" t="s">
        <v>154</v>
      </c>
      <c r="D648" s="59" t="s">
        <v>525</v>
      </c>
      <c r="E648" s="67"/>
      <c r="F648" s="134">
        <f>F649</f>
        <v>100.5</v>
      </c>
      <c r="G648" s="134">
        <f t="shared" si="521"/>
        <v>0</v>
      </c>
      <c r="H648" s="134">
        <f t="shared" si="521"/>
        <v>100.5</v>
      </c>
      <c r="I648" s="134">
        <f t="shared" si="521"/>
        <v>0</v>
      </c>
      <c r="J648" s="134">
        <f t="shared" si="521"/>
        <v>100.5</v>
      </c>
      <c r="K648" s="134">
        <f t="shared" si="521"/>
        <v>0</v>
      </c>
      <c r="L648" s="291">
        <f t="shared" si="497"/>
        <v>100.5</v>
      </c>
    </row>
    <row r="649" spans="1:12" s="68" customFormat="1" ht="11.25" x14ac:dyDescent="0.2">
      <c r="A649" s="66" t="s">
        <v>162</v>
      </c>
      <c r="B649" s="64" t="s">
        <v>152</v>
      </c>
      <c r="C649" s="64" t="s">
        <v>154</v>
      </c>
      <c r="D649" s="59" t="s">
        <v>525</v>
      </c>
      <c r="E649" s="64" t="s">
        <v>163</v>
      </c>
      <c r="F649" s="134">
        <f>F651</f>
        <v>100.5</v>
      </c>
      <c r="G649" s="134">
        <f t="shared" ref="G649:H649" si="522">G651</f>
        <v>0</v>
      </c>
      <c r="H649" s="134">
        <f t="shared" si="522"/>
        <v>100.5</v>
      </c>
      <c r="I649" s="134">
        <f t="shared" ref="I649:J649" si="523">I651</f>
        <v>0</v>
      </c>
      <c r="J649" s="134">
        <f t="shared" si="523"/>
        <v>100.5</v>
      </c>
      <c r="K649" s="134">
        <f t="shared" ref="K649" si="524">K651</f>
        <v>0</v>
      </c>
      <c r="L649" s="291">
        <f t="shared" si="497"/>
        <v>100.5</v>
      </c>
    </row>
    <row r="650" spans="1:12" s="68" customFormat="1" ht="11.25" x14ac:dyDescent="0.2">
      <c r="A650" s="66" t="s">
        <v>164</v>
      </c>
      <c r="B650" s="64" t="s">
        <v>152</v>
      </c>
      <c r="C650" s="64" t="s">
        <v>154</v>
      </c>
      <c r="D650" s="59" t="s">
        <v>525</v>
      </c>
      <c r="E650" s="67">
        <v>310</v>
      </c>
      <c r="F650" s="134">
        <f>F651</f>
        <v>100.5</v>
      </c>
      <c r="G650" s="134">
        <f t="shared" ref="G650:K650" si="525">G651</f>
        <v>0</v>
      </c>
      <c r="H650" s="134">
        <f t="shared" si="525"/>
        <v>100.5</v>
      </c>
      <c r="I650" s="134">
        <f t="shared" si="525"/>
        <v>0</v>
      </c>
      <c r="J650" s="134">
        <f t="shared" si="525"/>
        <v>100.5</v>
      </c>
      <c r="K650" s="134">
        <f t="shared" si="525"/>
        <v>0</v>
      </c>
      <c r="L650" s="291">
        <f t="shared" si="497"/>
        <v>100.5</v>
      </c>
    </row>
    <row r="651" spans="1:12" ht="22.5" x14ac:dyDescent="0.2">
      <c r="A651" s="62" t="s">
        <v>165</v>
      </c>
      <c r="B651" s="64" t="s">
        <v>152</v>
      </c>
      <c r="C651" s="64" t="s">
        <v>154</v>
      </c>
      <c r="D651" s="59" t="s">
        <v>525</v>
      </c>
      <c r="E651" s="67">
        <v>313</v>
      </c>
      <c r="F651" s="134">
        <f>'Пр 6 вед '!G135</f>
        <v>100.5</v>
      </c>
      <c r="G651" s="134">
        <f>'Пр 6 вед '!H135</f>
        <v>0</v>
      </c>
      <c r="H651" s="134">
        <f>'Пр 6 вед '!I135</f>
        <v>100.5</v>
      </c>
      <c r="I651" s="134">
        <f>'Пр 6 вед '!J135</f>
        <v>0</v>
      </c>
      <c r="J651" s="134">
        <f>'Пр 6 вед '!K135</f>
        <v>100.5</v>
      </c>
      <c r="K651" s="134">
        <f>'Пр 6 вед '!L135</f>
        <v>0</v>
      </c>
      <c r="L651" s="291">
        <f t="shared" si="497"/>
        <v>100.5</v>
      </c>
    </row>
    <row r="652" spans="1:12" ht="22.5" x14ac:dyDescent="0.2">
      <c r="A652" s="71" t="s">
        <v>175</v>
      </c>
      <c r="B652" s="60">
        <v>10</v>
      </c>
      <c r="C652" s="59" t="s">
        <v>154</v>
      </c>
      <c r="D652" s="59" t="s">
        <v>176</v>
      </c>
      <c r="E652" s="60"/>
      <c r="F652" s="135">
        <f>F653+F661+F666</f>
        <v>10701</v>
      </c>
      <c r="G652" s="135">
        <f t="shared" ref="G652:H652" si="526">G653+G661+G666</f>
        <v>0</v>
      </c>
      <c r="H652" s="135">
        <f t="shared" si="526"/>
        <v>10701</v>
      </c>
      <c r="I652" s="135">
        <f t="shared" ref="I652:J652" si="527">I653+I661+I666</f>
        <v>0</v>
      </c>
      <c r="J652" s="135">
        <f t="shared" si="527"/>
        <v>10701</v>
      </c>
      <c r="K652" s="135">
        <f t="shared" ref="K652" si="528">K653+K661+K666</f>
        <v>0</v>
      </c>
      <c r="L652" s="291">
        <f t="shared" si="497"/>
        <v>10701</v>
      </c>
    </row>
    <row r="653" spans="1:12" s="68" customFormat="1" ht="22.5" x14ac:dyDescent="0.2">
      <c r="A653" s="66" t="s">
        <v>177</v>
      </c>
      <c r="B653" s="64" t="s">
        <v>152</v>
      </c>
      <c r="C653" s="64" t="s">
        <v>154</v>
      </c>
      <c r="D653" s="64" t="s">
        <v>178</v>
      </c>
      <c r="E653" s="64"/>
      <c r="F653" s="134">
        <f>F654</f>
        <v>5230.3</v>
      </c>
      <c r="G653" s="134">
        <f t="shared" ref="G653:K653" si="529">G654</f>
        <v>0</v>
      </c>
      <c r="H653" s="134">
        <f t="shared" si="529"/>
        <v>5230.3</v>
      </c>
      <c r="I653" s="134">
        <f t="shared" si="529"/>
        <v>0</v>
      </c>
      <c r="J653" s="134">
        <f t="shared" si="529"/>
        <v>5230.3</v>
      </c>
      <c r="K653" s="134">
        <f t="shared" si="529"/>
        <v>0</v>
      </c>
      <c r="L653" s="291">
        <f t="shared" si="497"/>
        <v>5230.3</v>
      </c>
    </row>
    <row r="654" spans="1:12" s="68" customFormat="1" ht="22.5" x14ac:dyDescent="0.2">
      <c r="A654" s="66" t="s">
        <v>72</v>
      </c>
      <c r="B654" s="64" t="s">
        <v>152</v>
      </c>
      <c r="C654" s="64" t="s">
        <v>154</v>
      </c>
      <c r="D654" s="64" t="s">
        <v>179</v>
      </c>
      <c r="E654" s="64"/>
      <c r="F654" s="134">
        <f>F655+F658</f>
        <v>5230.3</v>
      </c>
      <c r="G654" s="134">
        <f t="shared" ref="G654:H654" si="530">G655+G658</f>
        <v>0</v>
      </c>
      <c r="H654" s="134">
        <f t="shared" si="530"/>
        <v>5230.3</v>
      </c>
      <c r="I654" s="134">
        <f t="shared" ref="I654:J654" si="531">I655+I658</f>
        <v>0</v>
      </c>
      <c r="J654" s="134">
        <f t="shared" si="531"/>
        <v>5230.3</v>
      </c>
      <c r="K654" s="134">
        <f t="shared" ref="K654" si="532">K655+K658</f>
        <v>0</v>
      </c>
      <c r="L654" s="291">
        <f t="shared" si="497"/>
        <v>5230.3</v>
      </c>
    </row>
    <row r="655" spans="1:12" s="68" customFormat="1" ht="11.25" x14ac:dyDescent="0.2">
      <c r="A655" s="71" t="s">
        <v>451</v>
      </c>
      <c r="B655" s="60" t="s">
        <v>152</v>
      </c>
      <c r="C655" s="59" t="s">
        <v>154</v>
      </c>
      <c r="D655" s="64" t="s">
        <v>179</v>
      </c>
      <c r="E655" s="60" t="s">
        <v>121</v>
      </c>
      <c r="F655" s="135">
        <f>SUM(F656)</f>
        <v>96</v>
      </c>
      <c r="G655" s="135">
        <f t="shared" ref="G655:K655" si="533">SUM(G656)</f>
        <v>0</v>
      </c>
      <c r="H655" s="135">
        <f t="shared" si="533"/>
        <v>96</v>
      </c>
      <c r="I655" s="135">
        <f t="shared" si="533"/>
        <v>0</v>
      </c>
      <c r="J655" s="135">
        <f t="shared" si="533"/>
        <v>96</v>
      </c>
      <c r="K655" s="135">
        <f t="shared" si="533"/>
        <v>0</v>
      </c>
      <c r="L655" s="291">
        <f t="shared" si="497"/>
        <v>96</v>
      </c>
    </row>
    <row r="656" spans="1:12" s="68" customFormat="1" ht="22.5" x14ac:dyDescent="0.2">
      <c r="A656" s="71" t="s">
        <v>122</v>
      </c>
      <c r="B656" s="60" t="s">
        <v>152</v>
      </c>
      <c r="C656" s="59" t="s">
        <v>154</v>
      </c>
      <c r="D656" s="64" t="s">
        <v>179</v>
      </c>
      <c r="E656" s="60" t="s">
        <v>123</v>
      </c>
      <c r="F656" s="135">
        <f>F657</f>
        <v>96</v>
      </c>
      <c r="G656" s="135">
        <f t="shared" ref="G656:K656" si="534">G657</f>
        <v>0</v>
      </c>
      <c r="H656" s="135">
        <f t="shared" si="534"/>
        <v>96</v>
      </c>
      <c r="I656" s="135">
        <f t="shared" si="534"/>
        <v>0</v>
      </c>
      <c r="J656" s="135">
        <f t="shared" si="534"/>
        <v>96</v>
      </c>
      <c r="K656" s="135">
        <f t="shared" si="534"/>
        <v>0</v>
      </c>
      <c r="L656" s="291">
        <f t="shared" si="497"/>
        <v>96</v>
      </c>
    </row>
    <row r="657" spans="1:12" s="68" customFormat="1" ht="11.25" x14ac:dyDescent="0.2">
      <c r="A657" s="98" t="s">
        <v>474</v>
      </c>
      <c r="B657" s="60" t="s">
        <v>152</v>
      </c>
      <c r="C657" s="59" t="s">
        <v>154</v>
      </c>
      <c r="D657" s="64" t="s">
        <v>179</v>
      </c>
      <c r="E657" s="60" t="s">
        <v>125</v>
      </c>
      <c r="F657" s="134">
        <f>'Пр 6 вед '!G141</f>
        <v>96</v>
      </c>
      <c r="G657" s="134">
        <f>'Пр 6 вед '!H141</f>
        <v>0</v>
      </c>
      <c r="H657" s="134">
        <f>'Пр 6 вед '!I141</f>
        <v>96</v>
      </c>
      <c r="I657" s="134">
        <f>'Пр 6 вед '!J141</f>
        <v>0</v>
      </c>
      <c r="J657" s="134">
        <f>'Пр 6 вед '!K141</f>
        <v>96</v>
      </c>
      <c r="K657" s="134">
        <f>'Пр 6 вед '!L141</f>
        <v>0</v>
      </c>
      <c r="L657" s="291">
        <f t="shared" si="497"/>
        <v>96</v>
      </c>
    </row>
    <row r="658" spans="1:12" x14ac:dyDescent="0.2">
      <c r="A658" s="66" t="s">
        <v>162</v>
      </c>
      <c r="B658" s="64" t="s">
        <v>152</v>
      </c>
      <c r="C658" s="64" t="s">
        <v>154</v>
      </c>
      <c r="D658" s="64" t="s">
        <v>179</v>
      </c>
      <c r="E658" s="64" t="s">
        <v>163</v>
      </c>
      <c r="F658" s="134">
        <f>F659</f>
        <v>5134.3</v>
      </c>
      <c r="G658" s="134">
        <f t="shared" ref="G658:K659" si="535">G659</f>
        <v>0</v>
      </c>
      <c r="H658" s="134">
        <f t="shared" si="535"/>
        <v>5134.3</v>
      </c>
      <c r="I658" s="134">
        <f t="shared" si="535"/>
        <v>0</v>
      </c>
      <c r="J658" s="134">
        <f t="shared" si="535"/>
        <v>5134.3</v>
      </c>
      <c r="K658" s="134">
        <f t="shared" si="535"/>
        <v>0</v>
      </c>
      <c r="L658" s="291">
        <f t="shared" si="497"/>
        <v>5134.3</v>
      </c>
    </row>
    <row r="659" spans="1:12" s="68" customFormat="1" ht="11.25" x14ac:dyDescent="0.2">
      <c r="A659" s="66" t="s">
        <v>164</v>
      </c>
      <c r="B659" s="64" t="s">
        <v>152</v>
      </c>
      <c r="C659" s="64" t="s">
        <v>154</v>
      </c>
      <c r="D659" s="64" t="s">
        <v>179</v>
      </c>
      <c r="E659" s="67">
        <v>310</v>
      </c>
      <c r="F659" s="134">
        <f>F660</f>
        <v>5134.3</v>
      </c>
      <c r="G659" s="134">
        <f t="shared" si="535"/>
        <v>0</v>
      </c>
      <c r="H659" s="134">
        <f t="shared" si="535"/>
        <v>5134.3</v>
      </c>
      <c r="I659" s="134">
        <f t="shared" si="535"/>
        <v>0</v>
      </c>
      <c r="J659" s="134">
        <f t="shared" si="535"/>
        <v>5134.3</v>
      </c>
      <c r="K659" s="134">
        <f t="shared" si="535"/>
        <v>0</v>
      </c>
      <c r="L659" s="291">
        <f t="shared" si="497"/>
        <v>5134.3</v>
      </c>
    </row>
    <row r="660" spans="1:12" s="68" customFormat="1" ht="22.5" x14ac:dyDescent="0.2">
      <c r="A660" s="62" t="s">
        <v>165</v>
      </c>
      <c r="B660" s="64" t="s">
        <v>152</v>
      </c>
      <c r="C660" s="64" t="s">
        <v>154</v>
      </c>
      <c r="D660" s="64" t="s">
        <v>179</v>
      </c>
      <c r="E660" s="67">
        <v>313</v>
      </c>
      <c r="F660" s="134">
        <f>'Пр 6 вед '!G144</f>
        <v>5134.3</v>
      </c>
      <c r="G660" s="134">
        <f>'Пр 6 вед '!H144</f>
        <v>0</v>
      </c>
      <c r="H660" s="134">
        <f>'Пр 6 вед '!I144</f>
        <v>5134.3</v>
      </c>
      <c r="I660" s="134">
        <f>'Пр 6 вед '!J144</f>
        <v>0</v>
      </c>
      <c r="J660" s="134">
        <f>'Пр 6 вед '!K144</f>
        <v>5134.3</v>
      </c>
      <c r="K660" s="134">
        <f>'Пр 6 вед '!L144</f>
        <v>0</v>
      </c>
      <c r="L660" s="291">
        <f t="shared" si="497"/>
        <v>5134.3</v>
      </c>
    </row>
    <row r="661" spans="1:12" ht="33.75" x14ac:dyDescent="0.2">
      <c r="A661" s="66" t="s">
        <v>180</v>
      </c>
      <c r="B661" s="64" t="s">
        <v>152</v>
      </c>
      <c r="C661" s="64" t="s">
        <v>154</v>
      </c>
      <c r="D661" s="64" t="s">
        <v>181</v>
      </c>
      <c r="E661" s="64"/>
      <c r="F661" s="134">
        <f>F662</f>
        <v>49.7</v>
      </c>
      <c r="G661" s="134">
        <f t="shared" ref="G661:K664" si="536">G662</f>
        <v>0</v>
      </c>
      <c r="H661" s="134">
        <f t="shared" si="536"/>
        <v>49.7</v>
      </c>
      <c r="I661" s="134">
        <f t="shared" si="536"/>
        <v>0</v>
      </c>
      <c r="J661" s="134">
        <f t="shared" si="536"/>
        <v>49.7</v>
      </c>
      <c r="K661" s="134">
        <f t="shared" si="536"/>
        <v>0</v>
      </c>
      <c r="L661" s="291">
        <f t="shared" si="497"/>
        <v>49.7</v>
      </c>
    </row>
    <row r="662" spans="1:12" ht="33.75" x14ac:dyDescent="0.2">
      <c r="A662" s="66" t="s">
        <v>65</v>
      </c>
      <c r="B662" s="64" t="s">
        <v>152</v>
      </c>
      <c r="C662" s="64" t="s">
        <v>154</v>
      </c>
      <c r="D662" s="64" t="s">
        <v>182</v>
      </c>
      <c r="E662" s="64"/>
      <c r="F662" s="134">
        <f>F663</f>
        <v>49.7</v>
      </c>
      <c r="G662" s="134">
        <f t="shared" si="536"/>
        <v>0</v>
      </c>
      <c r="H662" s="134">
        <f t="shared" si="536"/>
        <v>49.7</v>
      </c>
      <c r="I662" s="134">
        <f t="shared" si="536"/>
        <v>0</v>
      </c>
      <c r="J662" s="134">
        <f t="shared" si="536"/>
        <v>49.7</v>
      </c>
      <c r="K662" s="134">
        <f t="shared" si="536"/>
        <v>0</v>
      </c>
      <c r="L662" s="291">
        <f t="shared" si="497"/>
        <v>49.7</v>
      </c>
    </row>
    <row r="663" spans="1:12" x14ac:dyDescent="0.2">
      <c r="A663" s="66" t="s">
        <v>162</v>
      </c>
      <c r="B663" s="64" t="s">
        <v>152</v>
      </c>
      <c r="C663" s="64" t="s">
        <v>154</v>
      </c>
      <c r="D663" s="64" t="s">
        <v>182</v>
      </c>
      <c r="E663" s="64" t="s">
        <v>163</v>
      </c>
      <c r="F663" s="134">
        <f>F664</f>
        <v>49.7</v>
      </c>
      <c r="G663" s="134">
        <f t="shared" si="536"/>
        <v>0</v>
      </c>
      <c r="H663" s="134">
        <f t="shared" si="536"/>
        <v>49.7</v>
      </c>
      <c r="I663" s="134">
        <f t="shared" si="536"/>
        <v>0</v>
      </c>
      <c r="J663" s="134">
        <f t="shared" si="536"/>
        <v>49.7</v>
      </c>
      <c r="K663" s="134">
        <f t="shared" si="536"/>
        <v>0</v>
      </c>
      <c r="L663" s="291">
        <f t="shared" si="497"/>
        <v>49.7</v>
      </c>
    </row>
    <row r="664" spans="1:12" s="68" customFormat="1" ht="11.25" x14ac:dyDescent="0.2">
      <c r="A664" s="66" t="s">
        <v>164</v>
      </c>
      <c r="B664" s="64" t="s">
        <v>152</v>
      </c>
      <c r="C664" s="64" t="s">
        <v>154</v>
      </c>
      <c r="D664" s="64" t="s">
        <v>182</v>
      </c>
      <c r="E664" s="67">
        <v>310</v>
      </c>
      <c r="F664" s="134">
        <f>F665</f>
        <v>49.7</v>
      </c>
      <c r="G664" s="134">
        <f t="shared" si="536"/>
        <v>0</v>
      </c>
      <c r="H664" s="134">
        <f t="shared" si="536"/>
        <v>49.7</v>
      </c>
      <c r="I664" s="134">
        <f t="shared" si="536"/>
        <v>0</v>
      </c>
      <c r="J664" s="134">
        <f t="shared" si="536"/>
        <v>49.7</v>
      </c>
      <c r="K664" s="134">
        <f t="shared" si="536"/>
        <v>0</v>
      </c>
      <c r="L664" s="291">
        <f t="shared" si="497"/>
        <v>49.7</v>
      </c>
    </row>
    <row r="665" spans="1:12" s="68" customFormat="1" ht="22.5" x14ac:dyDescent="0.2">
      <c r="A665" s="62" t="s">
        <v>165</v>
      </c>
      <c r="B665" s="64" t="s">
        <v>152</v>
      </c>
      <c r="C665" s="64" t="s">
        <v>154</v>
      </c>
      <c r="D665" s="64" t="s">
        <v>182</v>
      </c>
      <c r="E665" s="67">
        <v>313</v>
      </c>
      <c r="F665" s="134">
        <f>'Пр 6 вед '!G149</f>
        <v>49.7</v>
      </c>
      <c r="G665" s="134">
        <f>'Пр 6 вед '!H149</f>
        <v>0</v>
      </c>
      <c r="H665" s="134">
        <f>'Пр 6 вед '!I149</f>
        <v>49.7</v>
      </c>
      <c r="I665" s="134">
        <f>'Пр 6 вед '!J149</f>
        <v>0</v>
      </c>
      <c r="J665" s="134">
        <f>'Пр 6 вед '!K149</f>
        <v>49.7</v>
      </c>
      <c r="K665" s="134">
        <f>'Пр 6 вед '!L149</f>
        <v>0</v>
      </c>
      <c r="L665" s="291">
        <f t="shared" si="497"/>
        <v>49.7</v>
      </c>
    </row>
    <row r="666" spans="1:12" s="68" customFormat="1" ht="22.5" x14ac:dyDescent="0.2">
      <c r="A666" s="58" t="s">
        <v>183</v>
      </c>
      <c r="B666" s="64" t="s">
        <v>152</v>
      </c>
      <c r="C666" s="64" t="s">
        <v>154</v>
      </c>
      <c r="D666" s="64" t="s">
        <v>184</v>
      </c>
      <c r="E666" s="67"/>
      <c r="F666" s="134">
        <f>F667</f>
        <v>5421</v>
      </c>
      <c r="G666" s="134">
        <f t="shared" ref="G666:K666" si="537">G667</f>
        <v>0</v>
      </c>
      <c r="H666" s="134">
        <f t="shared" si="537"/>
        <v>5421</v>
      </c>
      <c r="I666" s="134">
        <f t="shared" si="537"/>
        <v>0</v>
      </c>
      <c r="J666" s="134">
        <f t="shared" si="537"/>
        <v>5421</v>
      </c>
      <c r="K666" s="134">
        <f t="shared" si="537"/>
        <v>0</v>
      </c>
      <c r="L666" s="291">
        <f t="shared" si="497"/>
        <v>5421</v>
      </c>
    </row>
    <row r="667" spans="1:12" s="69" customFormat="1" ht="22.5" x14ac:dyDescent="0.2">
      <c r="A667" s="70" t="s">
        <v>64</v>
      </c>
      <c r="B667" s="64" t="s">
        <v>152</v>
      </c>
      <c r="C667" s="64" t="s">
        <v>154</v>
      </c>
      <c r="D667" s="59" t="s">
        <v>185</v>
      </c>
      <c r="E667" s="60"/>
      <c r="F667" s="135">
        <f>F668+F671</f>
        <v>5421</v>
      </c>
      <c r="G667" s="135">
        <f t="shared" ref="G667:H667" si="538">G668+G671</f>
        <v>0</v>
      </c>
      <c r="H667" s="135">
        <f t="shared" si="538"/>
        <v>5421</v>
      </c>
      <c r="I667" s="135">
        <f t="shared" ref="I667:J667" si="539">I668+I671</f>
        <v>0</v>
      </c>
      <c r="J667" s="135">
        <f t="shared" si="539"/>
        <v>5421</v>
      </c>
      <c r="K667" s="135">
        <f t="shared" ref="K667" si="540">K668+K671</f>
        <v>0</v>
      </c>
      <c r="L667" s="291">
        <f t="shared" si="497"/>
        <v>5421</v>
      </c>
    </row>
    <row r="668" spans="1:12" s="69" customFormat="1" ht="11.25" x14ac:dyDescent="0.2">
      <c r="A668" s="71" t="s">
        <v>451</v>
      </c>
      <c r="B668" s="60" t="s">
        <v>152</v>
      </c>
      <c r="C668" s="59" t="s">
        <v>154</v>
      </c>
      <c r="D668" s="59" t="s">
        <v>185</v>
      </c>
      <c r="E668" s="60" t="s">
        <v>121</v>
      </c>
      <c r="F668" s="135">
        <f>SUM(F669)</f>
        <v>92</v>
      </c>
      <c r="G668" s="135">
        <f t="shared" ref="G668:K668" si="541">SUM(G669)</f>
        <v>0</v>
      </c>
      <c r="H668" s="135">
        <f t="shared" si="541"/>
        <v>92</v>
      </c>
      <c r="I668" s="135">
        <f t="shared" si="541"/>
        <v>0</v>
      </c>
      <c r="J668" s="135">
        <f t="shared" si="541"/>
        <v>92</v>
      </c>
      <c r="K668" s="135">
        <f t="shared" si="541"/>
        <v>0</v>
      </c>
      <c r="L668" s="291">
        <f t="shared" si="497"/>
        <v>92</v>
      </c>
    </row>
    <row r="669" spans="1:12" s="68" customFormat="1" ht="22.5" x14ac:dyDescent="0.2">
      <c r="A669" s="71" t="s">
        <v>122</v>
      </c>
      <c r="B669" s="60" t="s">
        <v>152</v>
      </c>
      <c r="C669" s="59" t="s">
        <v>154</v>
      </c>
      <c r="D669" s="59" t="s">
        <v>185</v>
      </c>
      <c r="E669" s="60" t="s">
        <v>123</v>
      </c>
      <c r="F669" s="135">
        <f>F670</f>
        <v>92</v>
      </c>
      <c r="G669" s="135">
        <f t="shared" ref="G669:K669" si="542">G670</f>
        <v>0</v>
      </c>
      <c r="H669" s="135">
        <f t="shared" si="542"/>
        <v>92</v>
      </c>
      <c r="I669" s="135">
        <f t="shared" si="542"/>
        <v>0</v>
      </c>
      <c r="J669" s="135">
        <f t="shared" si="542"/>
        <v>92</v>
      </c>
      <c r="K669" s="135">
        <f t="shared" si="542"/>
        <v>0</v>
      </c>
      <c r="L669" s="291">
        <f t="shared" si="497"/>
        <v>92</v>
      </c>
    </row>
    <row r="670" spans="1:12" s="68" customFormat="1" ht="11.25" x14ac:dyDescent="0.2">
      <c r="A670" s="98" t="s">
        <v>474</v>
      </c>
      <c r="B670" s="60" t="s">
        <v>152</v>
      </c>
      <c r="C670" s="59" t="s">
        <v>154</v>
      </c>
      <c r="D670" s="59" t="s">
        <v>185</v>
      </c>
      <c r="E670" s="60" t="s">
        <v>125</v>
      </c>
      <c r="F670" s="134">
        <f>'Пр 6 вед '!G154</f>
        <v>92</v>
      </c>
      <c r="G670" s="134">
        <f>'Пр 6 вед '!H154</f>
        <v>0</v>
      </c>
      <c r="H670" s="134">
        <f>'Пр 6 вед '!I154</f>
        <v>92</v>
      </c>
      <c r="I670" s="134">
        <f>'Пр 6 вед '!J154</f>
        <v>0</v>
      </c>
      <c r="J670" s="134">
        <f>'Пр 6 вед '!K154</f>
        <v>92</v>
      </c>
      <c r="K670" s="134">
        <f>'Пр 6 вед '!L154</f>
        <v>0</v>
      </c>
      <c r="L670" s="291">
        <f t="shared" si="497"/>
        <v>92</v>
      </c>
    </row>
    <row r="671" spans="1:12" s="68" customFormat="1" ht="11.25" x14ac:dyDescent="0.2">
      <c r="A671" s="66" t="s">
        <v>162</v>
      </c>
      <c r="B671" s="64" t="s">
        <v>152</v>
      </c>
      <c r="C671" s="64" t="s">
        <v>154</v>
      </c>
      <c r="D671" s="59" t="s">
        <v>185</v>
      </c>
      <c r="E671" s="64" t="s">
        <v>163</v>
      </c>
      <c r="F671" s="134">
        <f>F672</f>
        <v>5329</v>
      </c>
      <c r="G671" s="134">
        <f t="shared" ref="G671:K672" si="543">G672</f>
        <v>0</v>
      </c>
      <c r="H671" s="134">
        <f t="shared" si="543"/>
        <v>5329</v>
      </c>
      <c r="I671" s="134">
        <f t="shared" si="543"/>
        <v>0</v>
      </c>
      <c r="J671" s="134">
        <f t="shared" si="543"/>
        <v>5329</v>
      </c>
      <c r="K671" s="134">
        <f t="shared" si="543"/>
        <v>0</v>
      </c>
      <c r="L671" s="291">
        <f t="shared" si="497"/>
        <v>5329</v>
      </c>
    </row>
    <row r="672" spans="1:12" s="68" customFormat="1" ht="30" customHeight="1" x14ac:dyDescent="0.2">
      <c r="A672" s="71" t="s">
        <v>448</v>
      </c>
      <c r="B672" s="64" t="s">
        <v>152</v>
      </c>
      <c r="C672" s="64" t="s">
        <v>154</v>
      </c>
      <c r="D672" s="59" t="s">
        <v>185</v>
      </c>
      <c r="E672" s="67">
        <v>320</v>
      </c>
      <c r="F672" s="134">
        <f>F673</f>
        <v>5329</v>
      </c>
      <c r="G672" s="134">
        <f t="shared" si="543"/>
        <v>0</v>
      </c>
      <c r="H672" s="134">
        <f t="shared" si="543"/>
        <v>5329</v>
      </c>
      <c r="I672" s="134">
        <f t="shared" si="543"/>
        <v>0</v>
      </c>
      <c r="J672" s="134">
        <f t="shared" si="543"/>
        <v>5329</v>
      </c>
      <c r="K672" s="134">
        <f t="shared" si="543"/>
        <v>0</v>
      </c>
      <c r="L672" s="291">
        <f t="shared" si="497"/>
        <v>5329</v>
      </c>
    </row>
    <row r="673" spans="1:12" s="68" customFormat="1" ht="21.75" customHeight="1" x14ac:dyDescent="0.2">
      <c r="A673" s="62" t="s">
        <v>638</v>
      </c>
      <c r="B673" s="64" t="s">
        <v>152</v>
      </c>
      <c r="C673" s="64" t="s">
        <v>154</v>
      </c>
      <c r="D673" s="59" t="s">
        <v>185</v>
      </c>
      <c r="E673" s="67">
        <v>321</v>
      </c>
      <c r="F673" s="134">
        <f>'Пр 6 вед '!G157</f>
        <v>5329</v>
      </c>
      <c r="G673" s="134">
        <f>'Пр 6 вед '!H157</f>
        <v>0</v>
      </c>
      <c r="H673" s="134">
        <f>'Пр 6 вед '!I157</f>
        <v>5329</v>
      </c>
      <c r="I673" s="134">
        <f>'Пр 6 вед '!J157</f>
        <v>0</v>
      </c>
      <c r="J673" s="134">
        <f>'Пр 6 вед '!K157</f>
        <v>5329</v>
      </c>
      <c r="K673" s="134">
        <f>'Пр 6 вед '!L157</f>
        <v>0</v>
      </c>
      <c r="L673" s="291">
        <f t="shared" si="497"/>
        <v>5329</v>
      </c>
    </row>
    <row r="674" spans="1:12" ht="22.5" x14ac:dyDescent="0.2">
      <c r="A674" s="62" t="s">
        <v>529</v>
      </c>
      <c r="B674" s="64" t="s">
        <v>152</v>
      </c>
      <c r="C674" s="64" t="s">
        <v>154</v>
      </c>
      <c r="D674" s="59" t="s">
        <v>530</v>
      </c>
      <c r="E674" s="67"/>
      <c r="F674" s="134">
        <f>F675</f>
        <v>365.3</v>
      </c>
      <c r="G674" s="134">
        <f t="shared" ref="G674:K676" si="544">G675</f>
        <v>-365.3</v>
      </c>
      <c r="H674" s="134">
        <f t="shared" si="544"/>
        <v>0</v>
      </c>
      <c r="I674" s="134">
        <f t="shared" si="544"/>
        <v>0</v>
      </c>
      <c r="J674" s="134">
        <f t="shared" si="544"/>
        <v>0</v>
      </c>
      <c r="K674" s="134">
        <f t="shared" si="544"/>
        <v>0</v>
      </c>
      <c r="L674" s="291">
        <f t="shared" si="497"/>
        <v>0</v>
      </c>
    </row>
    <row r="675" spans="1:12" s="68" customFormat="1" ht="11.25" x14ac:dyDescent="0.2">
      <c r="A675" s="66" t="s">
        <v>162</v>
      </c>
      <c r="B675" s="64" t="s">
        <v>152</v>
      </c>
      <c r="C675" s="64" t="s">
        <v>154</v>
      </c>
      <c r="D675" s="59" t="s">
        <v>530</v>
      </c>
      <c r="E675" s="64" t="s">
        <v>163</v>
      </c>
      <c r="F675" s="134">
        <f>F676</f>
        <v>365.3</v>
      </c>
      <c r="G675" s="134">
        <f t="shared" si="544"/>
        <v>-365.3</v>
      </c>
      <c r="H675" s="134">
        <f t="shared" si="544"/>
        <v>0</v>
      </c>
      <c r="I675" s="134">
        <f t="shared" si="544"/>
        <v>0</v>
      </c>
      <c r="J675" s="134">
        <f t="shared" si="544"/>
        <v>0</v>
      </c>
      <c r="K675" s="134">
        <f t="shared" si="544"/>
        <v>0</v>
      </c>
      <c r="L675" s="291">
        <f t="shared" si="497"/>
        <v>0</v>
      </c>
    </row>
    <row r="676" spans="1:12" ht="33.75" x14ac:dyDescent="0.2">
      <c r="A676" s="71" t="s">
        <v>448</v>
      </c>
      <c r="B676" s="64" t="s">
        <v>152</v>
      </c>
      <c r="C676" s="64" t="s">
        <v>154</v>
      </c>
      <c r="D676" s="59" t="s">
        <v>530</v>
      </c>
      <c r="E676" s="67">
        <v>320</v>
      </c>
      <c r="F676" s="134">
        <f>F677</f>
        <v>365.3</v>
      </c>
      <c r="G676" s="134">
        <f t="shared" si="544"/>
        <v>-365.3</v>
      </c>
      <c r="H676" s="134">
        <f t="shared" si="544"/>
        <v>0</v>
      </c>
      <c r="I676" s="134">
        <f t="shared" si="544"/>
        <v>0</v>
      </c>
      <c r="J676" s="134">
        <f t="shared" si="544"/>
        <v>0</v>
      </c>
      <c r="K676" s="134">
        <f t="shared" si="544"/>
        <v>0</v>
      </c>
      <c r="L676" s="291">
        <f t="shared" si="497"/>
        <v>0</v>
      </c>
    </row>
    <row r="677" spans="1:12" ht="22.5" x14ac:dyDescent="0.2">
      <c r="A677" s="62" t="s">
        <v>638</v>
      </c>
      <c r="B677" s="64" t="s">
        <v>152</v>
      </c>
      <c r="C677" s="64" t="s">
        <v>154</v>
      </c>
      <c r="D677" s="59" t="s">
        <v>530</v>
      </c>
      <c r="E677" s="67">
        <v>321</v>
      </c>
      <c r="F677" s="134">
        <f>'Пр 6 вед '!G161</f>
        <v>365.3</v>
      </c>
      <c r="G677" s="134">
        <f>'Пр 6 вед '!H161</f>
        <v>-365.3</v>
      </c>
      <c r="H677" s="134">
        <f>'Пр 6 вед '!I161</f>
        <v>0</v>
      </c>
      <c r="I677" s="134">
        <f>'Пр 6 вед '!J161</f>
        <v>0</v>
      </c>
      <c r="J677" s="134">
        <f>'Пр 6 вед '!K161</f>
        <v>0</v>
      </c>
      <c r="K677" s="134">
        <f>'Пр 6 вед '!L161</f>
        <v>0</v>
      </c>
      <c r="L677" s="291">
        <f t="shared" si="497"/>
        <v>0</v>
      </c>
    </row>
    <row r="678" spans="1:12" s="77" customFormat="1" ht="21.75" customHeight="1" x14ac:dyDescent="0.2">
      <c r="A678" s="85" t="s">
        <v>510</v>
      </c>
      <c r="B678" s="84">
        <v>10</v>
      </c>
      <c r="C678" s="86" t="s">
        <v>154</v>
      </c>
      <c r="D678" s="86" t="s">
        <v>398</v>
      </c>
      <c r="E678" s="84"/>
      <c r="F678" s="131">
        <f>+F683+F691+F695+F699+F703+F707+F711+F715+F679</f>
        <v>466</v>
      </c>
      <c r="G678" s="131">
        <f t="shared" ref="G678:H678" si="545">+G683+G691+G695+G699+G703+G707+G711+G715+G679</f>
        <v>-55</v>
      </c>
      <c r="H678" s="131">
        <f t="shared" si="545"/>
        <v>411</v>
      </c>
      <c r="I678" s="131">
        <f t="shared" ref="I678:J678" si="546">+I683+I691+I695+I699+I703+I707+I711+I715+I679</f>
        <v>80</v>
      </c>
      <c r="J678" s="131">
        <f t="shared" si="546"/>
        <v>491</v>
      </c>
      <c r="K678" s="131">
        <f t="shared" ref="K678" si="547">+K683+K691+K695+K699+K703+K707+K711+K715+K679</f>
        <v>-62</v>
      </c>
      <c r="L678" s="291">
        <f t="shared" ref="L678:L745" si="548">K678+J678</f>
        <v>429</v>
      </c>
    </row>
    <row r="679" spans="1:12" s="77" customFormat="1" ht="22.5" x14ac:dyDescent="0.2">
      <c r="A679" s="191" t="s">
        <v>556</v>
      </c>
      <c r="B679" s="89">
        <v>10</v>
      </c>
      <c r="C679" s="91" t="s">
        <v>154</v>
      </c>
      <c r="D679" s="75" t="s">
        <v>555</v>
      </c>
      <c r="E679" s="89"/>
      <c r="F679" s="132">
        <f>F680</f>
        <v>35</v>
      </c>
      <c r="G679" s="132">
        <f t="shared" ref="G679:K681" si="549">G680</f>
        <v>0</v>
      </c>
      <c r="H679" s="132">
        <f t="shared" si="549"/>
        <v>35</v>
      </c>
      <c r="I679" s="132">
        <f t="shared" si="549"/>
        <v>0</v>
      </c>
      <c r="J679" s="132">
        <f t="shared" si="549"/>
        <v>35</v>
      </c>
      <c r="K679" s="132">
        <f t="shared" si="549"/>
        <v>-5</v>
      </c>
      <c r="L679" s="291">
        <f t="shared" si="548"/>
        <v>30</v>
      </c>
    </row>
    <row r="680" spans="1:12" s="77" customFormat="1" x14ac:dyDescent="0.2">
      <c r="A680" s="71" t="s">
        <v>451</v>
      </c>
      <c r="B680" s="72">
        <v>10</v>
      </c>
      <c r="C680" s="75" t="s">
        <v>154</v>
      </c>
      <c r="D680" s="75" t="s">
        <v>555</v>
      </c>
      <c r="E680" s="72" t="s">
        <v>121</v>
      </c>
      <c r="F680" s="133">
        <f>F681</f>
        <v>35</v>
      </c>
      <c r="G680" s="133">
        <f t="shared" si="549"/>
        <v>0</v>
      </c>
      <c r="H680" s="133">
        <f t="shared" si="549"/>
        <v>35</v>
      </c>
      <c r="I680" s="133">
        <f t="shared" si="549"/>
        <v>0</v>
      </c>
      <c r="J680" s="133">
        <f t="shared" si="549"/>
        <v>35</v>
      </c>
      <c r="K680" s="133">
        <f t="shared" si="549"/>
        <v>-5</v>
      </c>
      <c r="L680" s="291">
        <f t="shared" si="548"/>
        <v>30</v>
      </c>
    </row>
    <row r="681" spans="1:12" s="77" customFormat="1" ht="22.5" x14ac:dyDescent="0.2">
      <c r="A681" s="71" t="s">
        <v>122</v>
      </c>
      <c r="B681" s="72">
        <v>10</v>
      </c>
      <c r="C681" s="75" t="s">
        <v>154</v>
      </c>
      <c r="D681" s="75" t="s">
        <v>555</v>
      </c>
      <c r="E681" s="72" t="s">
        <v>123</v>
      </c>
      <c r="F681" s="133">
        <f>F682</f>
        <v>35</v>
      </c>
      <c r="G681" s="133">
        <f t="shared" si="549"/>
        <v>0</v>
      </c>
      <c r="H681" s="133">
        <f t="shared" si="549"/>
        <v>35</v>
      </c>
      <c r="I681" s="133">
        <f t="shared" si="549"/>
        <v>0</v>
      </c>
      <c r="J681" s="133">
        <f t="shared" si="549"/>
        <v>35</v>
      </c>
      <c r="K681" s="133">
        <f t="shared" si="549"/>
        <v>-5</v>
      </c>
      <c r="L681" s="291">
        <f t="shared" si="548"/>
        <v>30</v>
      </c>
    </row>
    <row r="682" spans="1:12" s="77" customFormat="1" x14ac:dyDescent="0.2">
      <c r="A682" s="98" t="s">
        <v>474</v>
      </c>
      <c r="B682" s="72">
        <v>10</v>
      </c>
      <c r="C682" s="75" t="s">
        <v>154</v>
      </c>
      <c r="D682" s="75" t="s">
        <v>555</v>
      </c>
      <c r="E682" s="72" t="s">
        <v>125</v>
      </c>
      <c r="F682" s="144">
        <f>'Пр 6 вед '!G773</f>
        <v>35</v>
      </c>
      <c r="G682" s="144">
        <f>'Пр 6 вед '!H773</f>
        <v>0</v>
      </c>
      <c r="H682" s="144">
        <f>'Пр 6 вед '!I773</f>
        <v>35</v>
      </c>
      <c r="I682" s="144">
        <f>'Пр 6 вед '!J773</f>
        <v>0</v>
      </c>
      <c r="J682" s="144">
        <f>'Пр 6 вед '!K773</f>
        <v>35</v>
      </c>
      <c r="K682" s="144">
        <f>'Пр 6 вед '!L773</f>
        <v>-5</v>
      </c>
      <c r="L682" s="291">
        <f t="shared" si="548"/>
        <v>30</v>
      </c>
    </row>
    <row r="683" spans="1:12" s="77" customFormat="1" ht="22.5" x14ac:dyDescent="0.2">
      <c r="A683" s="189" t="s">
        <v>557</v>
      </c>
      <c r="B683" s="72">
        <v>10</v>
      </c>
      <c r="C683" s="75" t="s">
        <v>154</v>
      </c>
      <c r="D683" s="75" t="s">
        <v>558</v>
      </c>
      <c r="E683" s="72"/>
      <c r="F683" s="144">
        <f>F687+F684</f>
        <v>100</v>
      </c>
      <c r="G683" s="144">
        <f t="shared" ref="G683:H683" si="550">G687+G684</f>
        <v>-30</v>
      </c>
      <c r="H683" s="144">
        <f t="shared" si="550"/>
        <v>70</v>
      </c>
      <c r="I683" s="144">
        <f t="shared" ref="I683:J683" si="551">I687+I684</f>
        <v>0</v>
      </c>
      <c r="J683" s="144">
        <f t="shared" si="551"/>
        <v>70</v>
      </c>
      <c r="K683" s="144">
        <f t="shared" ref="K683" si="552">K687+K684</f>
        <v>-50</v>
      </c>
      <c r="L683" s="291">
        <f t="shared" si="548"/>
        <v>20</v>
      </c>
    </row>
    <row r="684" spans="1:12" s="77" customFormat="1" x14ac:dyDescent="0.2">
      <c r="A684" s="71" t="s">
        <v>451</v>
      </c>
      <c r="B684" s="197">
        <v>10</v>
      </c>
      <c r="C684" s="75" t="s">
        <v>154</v>
      </c>
      <c r="D684" s="75" t="s">
        <v>558</v>
      </c>
      <c r="E684" s="197" t="s">
        <v>121</v>
      </c>
      <c r="F684" s="144">
        <f>F685</f>
        <v>0</v>
      </c>
      <c r="G684" s="144">
        <f t="shared" ref="G684:K685" si="553">G685</f>
        <v>0</v>
      </c>
      <c r="H684" s="144">
        <f t="shared" si="553"/>
        <v>0</v>
      </c>
      <c r="I684" s="144">
        <f t="shared" si="553"/>
        <v>0</v>
      </c>
      <c r="J684" s="144">
        <f t="shared" si="553"/>
        <v>0</v>
      </c>
      <c r="K684" s="144">
        <f t="shared" si="553"/>
        <v>0</v>
      </c>
      <c r="L684" s="291">
        <f t="shared" si="548"/>
        <v>0</v>
      </c>
    </row>
    <row r="685" spans="1:12" s="77" customFormat="1" ht="22.5" x14ac:dyDescent="0.2">
      <c r="A685" s="71" t="s">
        <v>122</v>
      </c>
      <c r="B685" s="197">
        <v>10</v>
      </c>
      <c r="C685" s="75" t="s">
        <v>154</v>
      </c>
      <c r="D685" s="75" t="s">
        <v>558</v>
      </c>
      <c r="E685" s="197" t="s">
        <v>123</v>
      </c>
      <c r="F685" s="144">
        <f>F686</f>
        <v>0</v>
      </c>
      <c r="G685" s="144">
        <f t="shared" si="553"/>
        <v>0</v>
      </c>
      <c r="H685" s="144">
        <f t="shared" si="553"/>
        <v>0</v>
      </c>
      <c r="I685" s="144">
        <f t="shared" si="553"/>
        <v>0</v>
      </c>
      <c r="J685" s="144">
        <f t="shared" si="553"/>
        <v>0</v>
      </c>
      <c r="K685" s="144">
        <f t="shared" si="553"/>
        <v>0</v>
      </c>
      <c r="L685" s="291">
        <f t="shared" si="548"/>
        <v>0</v>
      </c>
    </row>
    <row r="686" spans="1:12" s="77" customFormat="1" x14ac:dyDescent="0.2">
      <c r="A686" s="98" t="s">
        <v>474</v>
      </c>
      <c r="B686" s="197">
        <v>10</v>
      </c>
      <c r="C686" s="75" t="s">
        <v>154</v>
      </c>
      <c r="D686" s="75" t="s">
        <v>558</v>
      </c>
      <c r="E686" s="197" t="s">
        <v>125</v>
      </c>
      <c r="F686" s="144">
        <f>'Пр 6 вед '!G777</f>
        <v>0</v>
      </c>
      <c r="G686" s="144">
        <f>'Пр 6 вед '!H777</f>
        <v>0</v>
      </c>
      <c r="H686" s="144">
        <f>'Пр 6 вед '!I777</f>
        <v>0</v>
      </c>
      <c r="I686" s="144">
        <f>'Пр 6 вед '!J777</f>
        <v>0</v>
      </c>
      <c r="J686" s="144">
        <f>'Пр 6 вед '!K777</f>
        <v>0</v>
      </c>
      <c r="K686" s="144">
        <f>'Пр 6 вед '!L777</f>
        <v>0</v>
      </c>
      <c r="L686" s="291">
        <f t="shared" si="548"/>
        <v>0</v>
      </c>
    </row>
    <row r="687" spans="1:12" s="77" customFormat="1" x14ac:dyDescent="0.2">
      <c r="A687" s="66" t="s">
        <v>162</v>
      </c>
      <c r="B687" s="72">
        <v>10</v>
      </c>
      <c r="C687" s="75" t="s">
        <v>154</v>
      </c>
      <c r="D687" s="75" t="s">
        <v>558</v>
      </c>
      <c r="E687" s="72">
        <v>300</v>
      </c>
      <c r="F687" s="144">
        <f>F690+F688</f>
        <v>100</v>
      </c>
      <c r="G687" s="144">
        <f t="shared" ref="G687:H687" si="554">G690+G688</f>
        <v>-30</v>
      </c>
      <c r="H687" s="144">
        <f t="shared" si="554"/>
        <v>70</v>
      </c>
      <c r="I687" s="144">
        <f t="shared" ref="I687:J687" si="555">I690+I688</f>
        <v>0</v>
      </c>
      <c r="J687" s="144">
        <f t="shared" si="555"/>
        <v>70</v>
      </c>
      <c r="K687" s="144">
        <f t="shared" ref="K687" si="556">K690+K688</f>
        <v>-50</v>
      </c>
      <c r="L687" s="291">
        <f t="shared" si="548"/>
        <v>20</v>
      </c>
    </row>
    <row r="688" spans="1:12" s="77" customFormat="1" ht="22.5" x14ac:dyDescent="0.2">
      <c r="A688" s="66" t="s">
        <v>644</v>
      </c>
      <c r="B688" s="72">
        <v>10</v>
      </c>
      <c r="C688" s="75" t="s">
        <v>154</v>
      </c>
      <c r="D688" s="75" t="s">
        <v>558</v>
      </c>
      <c r="E688" s="72">
        <v>320</v>
      </c>
      <c r="F688" s="144">
        <f>F689</f>
        <v>100</v>
      </c>
      <c r="G688" s="144">
        <f t="shared" ref="G688:K688" si="557">G689</f>
        <v>-30</v>
      </c>
      <c r="H688" s="144">
        <f t="shared" si="557"/>
        <v>70</v>
      </c>
      <c r="I688" s="144">
        <f t="shared" si="557"/>
        <v>0</v>
      </c>
      <c r="J688" s="144">
        <f t="shared" si="557"/>
        <v>70</v>
      </c>
      <c r="K688" s="144">
        <f t="shared" si="557"/>
        <v>-50</v>
      </c>
      <c r="L688" s="291">
        <f t="shared" si="548"/>
        <v>20</v>
      </c>
    </row>
    <row r="689" spans="1:12" s="77" customFormat="1" ht="22.5" x14ac:dyDescent="0.2">
      <c r="A689" s="66" t="s">
        <v>638</v>
      </c>
      <c r="B689" s="72">
        <v>10</v>
      </c>
      <c r="C689" s="75" t="s">
        <v>154</v>
      </c>
      <c r="D689" s="75" t="s">
        <v>558</v>
      </c>
      <c r="E689" s="72">
        <v>321</v>
      </c>
      <c r="F689" s="144">
        <f>'Пр 6 вед '!G780</f>
        <v>100</v>
      </c>
      <c r="G689" s="144">
        <f>'Пр 6 вед '!H780</f>
        <v>-30</v>
      </c>
      <c r="H689" s="144">
        <f>'Пр 6 вед '!I780</f>
        <v>70</v>
      </c>
      <c r="I689" s="144">
        <f>'Пр 6 вед '!J780</f>
        <v>0</v>
      </c>
      <c r="J689" s="144">
        <f>'Пр 6 вед '!K780</f>
        <v>70</v>
      </c>
      <c r="K689" s="144">
        <f>'Пр 6 вед '!L780</f>
        <v>-50</v>
      </c>
      <c r="L689" s="291">
        <f t="shared" si="548"/>
        <v>20</v>
      </c>
    </row>
    <row r="690" spans="1:12" s="77" customFormat="1" ht="18.75" customHeight="1" x14ac:dyDescent="0.2">
      <c r="A690" s="71" t="s">
        <v>518</v>
      </c>
      <c r="B690" s="72">
        <v>10</v>
      </c>
      <c r="C690" s="75" t="s">
        <v>154</v>
      </c>
      <c r="D690" s="75" t="s">
        <v>558</v>
      </c>
      <c r="E690" s="72">
        <v>360</v>
      </c>
      <c r="F690" s="144">
        <f>'Пр 6 вед '!G781</f>
        <v>0</v>
      </c>
      <c r="G690" s="144">
        <f>'Пр 6 вед '!H781</f>
        <v>0</v>
      </c>
      <c r="H690" s="144">
        <f>'Пр 6 вед '!I781</f>
        <v>0</v>
      </c>
      <c r="I690" s="144">
        <f>'Пр 6 вед '!J781</f>
        <v>0</v>
      </c>
      <c r="J690" s="144">
        <f>'Пр 6 вед '!K781</f>
        <v>0</v>
      </c>
      <c r="K690" s="144">
        <f>'Пр 6 вед '!L781</f>
        <v>0</v>
      </c>
      <c r="L690" s="291">
        <f t="shared" si="548"/>
        <v>0</v>
      </c>
    </row>
    <row r="691" spans="1:12" s="77" customFormat="1" ht="22.5" x14ac:dyDescent="0.2">
      <c r="A691" s="191" t="s">
        <v>559</v>
      </c>
      <c r="B691" s="89">
        <v>10</v>
      </c>
      <c r="C691" s="91" t="s">
        <v>154</v>
      </c>
      <c r="D691" s="75" t="s">
        <v>399</v>
      </c>
      <c r="E691" s="89"/>
      <c r="F691" s="132">
        <f>F692</f>
        <v>80</v>
      </c>
      <c r="G691" s="132">
        <f t="shared" ref="G691:K693" si="558">G692</f>
        <v>-5</v>
      </c>
      <c r="H691" s="132">
        <f t="shared" si="558"/>
        <v>75</v>
      </c>
      <c r="I691" s="132">
        <f t="shared" si="558"/>
        <v>-30</v>
      </c>
      <c r="J691" s="132">
        <f t="shared" si="558"/>
        <v>45</v>
      </c>
      <c r="K691" s="132">
        <f t="shared" si="558"/>
        <v>0</v>
      </c>
      <c r="L691" s="291">
        <f t="shared" si="548"/>
        <v>45</v>
      </c>
    </row>
    <row r="692" spans="1:12" s="77" customFormat="1" x14ac:dyDescent="0.2">
      <c r="A692" s="71" t="s">
        <v>451</v>
      </c>
      <c r="B692" s="72">
        <v>10</v>
      </c>
      <c r="C692" s="75" t="s">
        <v>154</v>
      </c>
      <c r="D692" s="75" t="s">
        <v>399</v>
      </c>
      <c r="E692" s="72" t="s">
        <v>121</v>
      </c>
      <c r="F692" s="133">
        <f>F693</f>
        <v>80</v>
      </c>
      <c r="G692" s="133">
        <f t="shared" si="558"/>
        <v>-5</v>
      </c>
      <c r="H692" s="133">
        <f t="shared" si="558"/>
        <v>75</v>
      </c>
      <c r="I692" s="133">
        <f t="shared" si="558"/>
        <v>-30</v>
      </c>
      <c r="J692" s="133">
        <f t="shared" si="558"/>
        <v>45</v>
      </c>
      <c r="K692" s="133">
        <f t="shared" si="558"/>
        <v>0</v>
      </c>
      <c r="L692" s="291">
        <f t="shared" si="548"/>
        <v>45</v>
      </c>
    </row>
    <row r="693" spans="1:12" s="77" customFormat="1" ht="22.5" x14ac:dyDescent="0.2">
      <c r="A693" s="71" t="s">
        <v>122</v>
      </c>
      <c r="B693" s="72">
        <v>10</v>
      </c>
      <c r="C693" s="75" t="s">
        <v>154</v>
      </c>
      <c r="D693" s="75" t="s">
        <v>399</v>
      </c>
      <c r="E693" s="72" t="s">
        <v>123</v>
      </c>
      <c r="F693" s="133">
        <f>F694</f>
        <v>80</v>
      </c>
      <c r="G693" s="133">
        <f t="shared" si="558"/>
        <v>-5</v>
      </c>
      <c r="H693" s="133">
        <f t="shared" si="558"/>
        <v>75</v>
      </c>
      <c r="I693" s="133">
        <f t="shared" si="558"/>
        <v>-30</v>
      </c>
      <c r="J693" s="133">
        <f t="shared" si="558"/>
        <v>45</v>
      </c>
      <c r="K693" s="133">
        <f t="shared" si="558"/>
        <v>0</v>
      </c>
      <c r="L693" s="291">
        <f t="shared" si="548"/>
        <v>45</v>
      </c>
    </row>
    <row r="694" spans="1:12" s="77" customFormat="1" x14ac:dyDescent="0.2">
      <c r="A694" s="98" t="s">
        <v>474</v>
      </c>
      <c r="B694" s="72">
        <v>10</v>
      </c>
      <c r="C694" s="75" t="s">
        <v>154</v>
      </c>
      <c r="D694" s="75" t="s">
        <v>399</v>
      </c>
      <c r="E694" s="72" t="s">
        <v>125</v>
      </c>
      <c r="F694" s="144">
        <f>'Пр 6 вед '!G785</f>
        <v>80</v>
      </c>
      <c r="G694" s="144">
        <f>'Пр 6 вед '!H785</f>
        <v>-5</v>
      </c>
      <c r="H694" s="144">
        <f>'Пр 6 вед '!I785</f>
        <v>75</v>
      </c>
      <c r="I694" s="144">
        <f>'Пр 6 вед '!J785</f>
        <v>-30</v>
      </c>
      <c r="J694" s="144">
        <f>'Пр 6 вед '!K785</f>
        <v>45</v>
      </c>
      <c r="K694" s="144">
        <f>'Пр 6 вед '!L785</f>
        <v>0</v>
      </c>
      <c r="L694" s="291">
        <f t="shared" si="548"/>
        <v>45</v>
      </c>
    </row>
    <row r="695" spans="1:12" s="77" customFormat="1" x14ac:dyDescent="0.2">
      <c r="A695" s="191" t="s">
        <v>561</v>
      </c>
      <c r="B695" s="89">
        <v>10</v>
      </c>
      <c r="C695" s="91" t="s">
        <v>154</v>
      </c>
      <c r="D695" s="75" t="s">
        <v>560</v>
      </c>
      <c r="E695" s="89"/>
      <c r="F695" s="132">
        <f>F696</f>
        <v>19</v>
      </c>
      <c r="G695" s="132">
        <f t="shared" ref="G695:K697" si="559">G696</f>
        <v>0</v>
      </c>
      <c r="H695" s="132">
        <f t="shared" si="559"/>
        <v>19</v>
      </c>
      <c r="I695" s="132">
        <f t="shared" si="559"/>
        <v>0</v>
      </c>
      <c r="J695" s="132">
        <f t="shared" si="559"/>
        <v>19</v>
      </c>
      <c r="K695" s="132">
        <f t="shared" si="559"/>
        <v>0</v>
      </c>
      <c r="L695" s="291">
        <f t="shared" si="548"/>
        <v>19</v>
      </c>
    </row>
    <row r="696" spans="1:12" s="77" customFormat="1" x14ac:dyDescent="0.2">
      <c r="A696" s="71" t="s">
        <v>451</v>
      </c>
      <c r="B696" s="72">
        <v>10</v>
      </c>
      <c r="C696" s="75" t="s">
        <v>154</v>
      </c>
      <c r="D696" s="75" t="s">
        <v>560</v>
      </c>
      <c r="E696" s="72" t="s">
        <v>121</v>
      </c>
      <c r="F696" s="133">
        <f>F697</f>
        <v>19</v>
      </c>
      <c r="G696" s="133">
        <f t="shared" si="559"/>
        <v>0</v>
      </c>
      <c r="H696" s="133">
        <f t="shared" si="559"/>
        <v>19</v>
      </c>
      <c r="I696" s="133">
        <f t="shared" si="559"/>
        <v>0</v>
      </c>
      <c r="J696" s="133">
        <f t="shared" si="559"/>
        <v>19</v>
      </c>
      <c r="K696" s="133">
        <f t="shared" si="559"/>
        <v>0</v>
      </c>
      <c r="L696" s="291">
        <f t="shared" si="548"/>
        <v>19</v>
      </c>
    </row>
    <row r="697" spans="1:12" s="77" customFormat="1" ht="22.5" x14ac:dyDescent="0.2">
      <c r="A697" s="71" t="s">
        <v>122</v>
      </c>
      <c r="B697" s="72">
        <v>10</v>
      </c>
      <c r="C697" s="75" t="s">
        <v>154</v>
      </c>
      <c r="D697" s="75" t="s">
        <v>560</v>
      </c>
      <c r="E697" s="72" t="s">
        <v>123</v>
      </c>
      <c r="F697" s="133">
        <f>F698</f>
        <v>19</v>
      </c>
      <c r="G697" s="133">
        <f t="shared" si="559"/>
        <v>0</v>
      </c>
      <c r="H697" s="133">
        <f t="shared" si="559"/>
        <v>19</v>
      </c>
      <c r="I697" s="133">
        <f t="shared" si="559"/>
        <v>0</v>
      </c>
      <c r="J697" s="133">
        <f t="shared" si="559"/>
        <v>19</v>
      </c>
      <c r="K697" s="133">
        <f t="shared" si="559"/>
        <v>0</v>
      </c>
      <c r="L697" s="291">
        <f t="shared" si="548"/>
        <v>19</v>
      </c>
    </row>
    <row r="698" spans="1:12" s="77" customFormat="1" x14ac:dyDescent="0.2">
      <c r="A698" s="98" t="s">
        <v>474</v>
      </c>
      <c r="B698" s="72">
        <v>10</v>
      </c>
      <c r="C698" s="75" t="s">
        <v>154</v>
      </c>
      <c r="D698" s="75" t="s">
        <v>560</v>
      </c>
      <c r="E698" s="72" t="s">
        <v>125</v>
      </c>
      <c r="F698" s="144">
        <f>'Пр 6 вед '!G789</f>
        <v>19</v>
      </c>
      <c r="G698" s="144">
        <f>'Пр 6 вед '!H789</f>
        <v>0</v>
      </c>
      <c r="H698" s="144">
        <f>'Пр 6 вед '!I789</f>
        <v>19</v>
      </c>
      <c r="I698" s="144">
        <f>'Пр 6 вед '!J789</f>
        <v>0</v>
      </c>
      <c r="J698" s="144">
        <f>'Пр 6 вед '!K789</f>
        <v>19</v>
      </c>
      <c r="K698" s="144">
        <f>'Пр 6 вед '!L789</f>
        <v>0</v>
      </c>
      <c r="L698" s="291">
        <f t="shared" si="548"/>
        <v>19</v>
      </c>
    </row>
    <row r="699" spans="1:12" s="77" customFormat="1" ht="22.5" x14ac:dyDescent="0.2">
      <c r="A699" s="191" t="s">
        <v>563</v>
      </c>
      <c r="B699" s="89">
        <v>10</v>
      </c>
      <c r="C699" s="91" t="s">
        <v>154</v>
      </c>
      <c r="D699" s="75" t="s">
        <v>562</v>
      </c>
      <c r="E699" s="89"/>
      <c r="F699" s="132">
        <f>F700</f>
        <v>1</v>
      </c>
      <c r="G699" s="132">
        <f t="shared" ref="G699:K701" si="560">G700</f>
        <v>0</v>
      </c>
      <c r="H699" s="132">
        <f t="shared" si="560"/>
        <v>1</v>
      </c>
      <c r="I699" s="132">
        <f t="shared" si="560"/>
        <v>130</v>
      </c>
      <c r="J699" s="132">
        <f t="shared" si="560"/>
        <v>131</v>
      </c>
      <c r="K699" s="132">
        <f t="shared" si="560"/>
        <v>-7</v>
      </c>
      <c r="L699" s="291">
        <f t="shared" si="548"/>
        <v>124</v>
      </c>
    </row>
    <row r="700" spans="1:12" s="77" customFormat="1" x14ac:dyDescent="0.2">
      <c r="A700" s="71" t="s">
        <v>451</v>
      </c>
      <c r="B700" s="72">
        <v>10</v>
      </c>
      <c r="C700" s="75" t="s">
        <v>154</v>
      </c>
      <c r="D700" s="75" t="s">
        <v>562</v>
      </c>
      <c r="E700" s="72" t="s">
        <v>121</v>
      </c>
      <c r="F700" s="133">
        <f>F701</f>
        <v>1</v>
      </c>
      <c r="G700" s="133">
        <f t="shared" si="560"/>
        <v>0</v>
      </c>
      <c r="H700" s="133">
        <f t="shared" si="560"/>
        <v>1</v>
      </c>
      <c r="I700" s="133">
        <f t="shared" si="560"/>
        <v>130</v>
      </c>
      <c r="J700" s="133">
        <f t="shared" si="560"/>
        <v>131</v>
      </c>
      <c r="K700" s="133">
        <f t="shared" si="560"/>
        <v>-7</v>
      </c>
      <c r="L700" s="291">
        <f t="shared" si="548"/>
        <v>124</v>
      </c>
    </row>
    <row r="701" spans="1:12" s="77" customFormat="1" ht="22.5" x14ac:dyDescent="0.2">
      <c r="A701" s="71" t="s">
        <v>122</v>
      </c>
      <c r="B701" s="72">
        <v>10</v>
      </c>
      <c r="C701" s="75" t="s">
        <v>154</v>
      </c>
      <c r="D701" s="75" t="s">
        <v>562</v>
      </c>
      <c r="E701" s="72" t="s">
        <v>123</v>
      </c>
      <c r="F701" s="133">
        <f>F702</f>
        <v>1</v>
      </c>
      <c r="G701" s="133">
        <f t="shared" si="560"/>
        <v>0</v>
      </c>
      <c r="H701" s="133">
        <f t="shared" si="560"/>
        <v>1</v>
      </c>
      <c r="I701" s="133">
        <f t="shared" si="560"/>
        <v>130</v>
      </c>
      <c r="J701" s="133">
        <f t="shared" si="560"/>
        <v>131</v>
      </c>
      <c r="K701" s="133">
        <f t="shared" si="560"/>
        <v>-7</v>
      </c>
      <c r="L701" s="291">
        <f t="shared" si="548"/>
        <v>124</v>
      </c>
    </row>
    <row r="702" spans="1:12" s="77" customFormat="1" x14ac:dyDescent="0.2">
      <c r="A702" s="98" t="s">
        <v>474</v>
      </c>
      <c r="B702" s="72">
        <v>10</v>
      </c>
      <c r="C702" s="75" t="s">
        <v>154</v>
      </c>
      <c r="D702" s="75" t="s">
        <v>562</v>
      </c>
      <c r="E702" s="72" t="s">
        <v>125</v>
      </c>
      <c r="F702" s="144">
        <f>'Пр 6 вед '!G793</f>
        <v>1</v>
      </c>
      <c r="G702" s="144">
        <f>'Пр 6 вед '!H793</f>
        <v>0</v>
      </c>
      <c r="H702" s="144">
        <f>'Пр 6 вед '!I793</f>
        <v>1</v>
      </c>
      <c r="I702" s="144">
        <f>'Пр 6 вед '!J793</f>
        <v>130</v>
      </c>
      <c r="J702" s="144">
        <f>'Пр 6 вед '!K793</f>
        <v>131</v>
      </c>
      <c r="K702" s="144">
        <f>'Пр 6 вед '!L793</f>
        <v>-7</v>
      </c>
      <c r="L702" s="291">
        <f t="shared" si="548"/>
        <v>124</v>
      </c>
    </row>
    <row r="703" spans="1:12" s="77" customFormat="1" x14ac:dyDescent="0.2">
      <c r="A703" s="191" t="s">
        <v>571</v>
      </c>
      <c r="B703" s="89">
        <v>10</v>
      </c>
      <c r="C703" s="91" t="s">
        <v>154</v>
      </c>
      <c r="D703" s="75" t="s">
        <v>564</v>
      </c>
      <c r="E703" s="89"/>
      <c r="F703" s="132">
        <f>F704</f>
        <v>105</v>
      </c>
      <c r="G703" s="132">
        <f t="shared" ref="G703:K705" si="561">G704</f>
        <v>-10</v>
      </c>
      <c r="H703" s="132">
        <f t="shared" si="561"/>
        <v>95</v>
      </c>
      <c r="I703" s="132">
        <f t="shared" si="561"/>
        <v>60</v>
      </c>
      <c r="J703" s="132">
        <f t="shared" si="561"/>
        <v>155</v>
      </c>
      <c r="K703" s="132">
        <f t="shared" si="561"/>
        <v>0</v>
      </c>
      <c r="L703" s="291">
        <f t="shared" si="548"/>
        <v>155</v>
      </c>
    </row>
    <row r="704" spans="1:12" s="77" customFormat="1" x14ac:dyDescent="0.2">
      <c r="A704" s="71" t="s">
        <v>451</v>
      </c>
      <c r="B704" s="72">
        <v>10</v>
      </c>
      <c r="C704" s="75" t="s">
        <v>154</v>
      </c>
      <c r="D704" s="75" t="s">
        <v>564</v>
      </c>
      <c r="E704" s="72" t="s">
        <v>121</v>
      </c>
      <c r="F704" s="133">
        <f>F705</f>
        <v>105</v>
      </c>
      <c r="G704" s="133">
        <f t="shared" si="561"/>
        <v>-10</v>
      </c>
      <c r="H704" s="133">
        <f t="shared" si="561"/>
        <v>95</v>
      </c>
      <c r="I704" s="133">
        <f t="shared" si="561"/>
        <v>60</v>
      </c>
      <c r="J704" s="133">
        <f t="shared" si="561"/>
        <v>155</v>
      </c>
      <c r="K704" s="133">
        <f t="shared" si="561"/>
        <v>0</v>
      </c>
      <c r="L704" s="291">
        <f t="shared" si="548"/>
        <v>155</v>
      </c>
    </row>
    <row r="705" spans="1:12" s="77" customFormat="1" ht="22.5" x14ac:dyDescent="0.2">
      <c r="A705" s="71" t="s">
        <v>122</v>
      </c>
      <c r="B705" s="72">
        <v>10</v>
      </c>
      <c r="C705" s="75" t="s">
        <v>154</v>
      </c>
      <c r="D705" s="75" t="s">
        <v>564</v>
      </c>
      <c r="E705" s="72" t="s">
        <v>123</v>
      </c>
      <c r="F705" s="133">
        <f>F706</f>
        <v>105</v>
      </c>
      <c r="G705" s="133">
        <f t="shared" si="561"/>
        <v>-10</v>
      </c>
      <c r="H705" s="133">
        <f t="shared" si="561"/>
        <v>95</v>
      </c>
      <c r="I705" s="133">
        <f t="shared" si="561"/>
        <v>60</v>
      </c>
      <c r="J705" s="133">
        <f t="shared" si="561"/>
        <v>155</v>
      </c>
      <c r="K705" s="133">
        <f t="shared" si="561"/>
        <v>0</v>
      </c>
      <c r="L705" s="291">
        <f t="shared" si="548"/>
        <v>155</v>
      </c>
    </row>
    <row r="706" spans="1:12" s="77" customFormat="1" x14ac:dyDescent="0.2">
      <c r="A706" s="98" t="s">
        <v>474</v>
      </c>
      <c r="B706" s="72">
        <v>10</v>
      </c>
      <c r="C706" s="75" t="s">
        <v>154</v>
      </c>
      <c r="D706" s="75" t="s">
        <v>564</v>
      </c>
      <c r="E706" s="72" t="s">
        <v>125</v>
      </c>
      <c r="F706" s="144">
        <f>'Пр 6 вед '!G797</f>
        <v>105</v>
      </c>
      <c r="G706" s="144">
        <f>'Пр 6 вед '!H797</f>
        <v>-10</v>
      </c>
      <c r="H706" s="144">
        <f>'Пр 6 вед '!I797</f>
        <v>95</v>
      </c>
      <c r="I706" s="144">
        <f>'Пр 6 вед '!J797</f>
        <v>60</v>
      </c>
      <c r="J706" s="144">
        <f>'Пр 6 вед '!K797</f>
        <v>155</v>
      </c>
      <c r="K706" s="144">
        <f>'Пр 6 вед '!L797</f>
        <v>0</v>
      </c>
      <c r="L706" s="291">
        <f t="shared" si="548"/>
        <v>155</v>
      </c>
    </row>
    <row r="707" spans="1:12" s="77" customFormat="1" ht="22.5" x14ac:dyDescent="0.2">
      <c r="A707" s="191" t="s">
        <v>566</v>
      </c>
      <c r="B707" s="89">
        <v>10</v>
      </c>
      <c r="C707" s="91" t="s">
        <v>154</v>
      </c>
      <c r="D707" s="75" t="s">
        <v>565</v>
      </c>
      <c r="E707" s="89"/>
      <c r="F707" s="132">
        <f>F708</f>
        <v>90</v>
      </c>
      <c r="G707" s="132">
        <f t="shared" ref="G707:K709" si="562">G708</f>
        <v>-10</v>
      </c>
      <c r="H707" s="132">
        <f t="shared" si="562"/>
        <v>80</v>
      </c>
      <c r="I707" s="132">
        <f t="shared" si="562"/>
        <v>-80</v>
      </c>
      <c r="J707" s="132">
        <f t="shared" si="562"/>
        <v>0</v>
      </c>
      <c r="K707" s="132">
        <f t="shared" si="562"/>
        <v>0</v>
      </c>
      <c r="L707" s="291">
        <f t="shared" si="548"/>
        <v>0</v>
      </c>
    </row>
    <row r="708" spans="1:12" s="77" customFormat="1" x14ac:dyDescent="0.2">
      <c r="A708" s="71" t="s">
        <v>451</v>
      </c>
      <c r="B708" s="72">
        <v>10</v>
      </c>
      <c r="C708" s="75" t="s">
        <v>154</v>
      </c>
      <c r="D708" s="75" t="s">
        <v>565</v>
      </c>
      <c r="E708" s="72" t="s">
        <v>121</v>
      </c>
      <c r="F708" s="133">
        <f>F709</f>
        <v>90</v>
      </c>
      <c r="G708" s="133">
        <f t="shared" si="562"/>
        <v>-10</v>
      </c>
      <c r="H708" s="133">
        <f t="shared" si="562"/>
        <v>80</v>
      </c>
      <c r="I708" s="133">
        <f t="shared" si="562"/>
        <v>-80</v>
      </c>
      <c r="J708" s="133">
        <f t="shared" si="562"/>
        <v>0</v>
      </c>
      <c r="K708" s="133">
        <f t="shared" si="562"/>
        <v>0</v>
      </c>
      <c r="L708" s="291">
        <f t="shared" si="548"/>
        <v>0</v>
      </c>
    </row>
    <row r="709" spans="1:12" s="77" customFormat="1" ht="22.5" x14ac:dyDescent="0.2">
      <c r="A709" s="71" t="s">
        <v>122</v>
      </c>
      <c r="B709" s="72">
        <v>10</v>
      </c>
      <c r="C709" s="75" t="s">
        <v>154</v>
      </c>
      <c r="D709" s="75" t="s">
        <v>565</v>
      </c>
      <c r="E709" s="72" t="s">
        <v>123</v>
      </c>
      <c r="F709" s="133">
        <f>F710</f>
        <v>90</v>
      </c>
      <c r="G709" s="133">
        <f t="shared" si="562"/>
        <v>-10</v>
      </c>
      <c r="H709" s="133">
        <f t="shared" si="562"/>
        <v>80</v>
      </c>
      <c r="I709" s="133">
        <f t="shared" si="562"/>
        <v>-80</v>
      </c>
      <c r="J709" s="133">
        <f t="shared" si="562"/>
        <v>0</v>
      </c>
      <c r="K709" s="133">
        <f t="shared" si="562"/>
        <v>0</v>
      </c>
      <c r="L709" s="291">
        <f t="shared" si="548"/>
        <v>0</v>
      </c>
    </row>
    <row r="710" spans="1:12" s="77" customFormat="1" x14ac:dyDescent="0.2">
      <c r="A710" s="98" t="s">
        <v>474</v>
      </c>
      <c r="B710" s="72">
        <v>10</v>
      </c>
      <c r="C710" s="75" t="s">
        <v>154</v>
      </c>
      <c r="D710" s="75" t="s">
        <v>565</v>
      </c>
      <c r="E710" s="72" t="s">
        <v>125</v>
      </c>
      <c r="F710" s="144">
        <f>'Пр 6 вед '!G801</f>
        <v>90</v>
      </c>
      <c r="G710" s="144">
        <f>'Пр 6 вед '!H801</f>
        <v>-10</v>
      </c>
      <c r="H710" s="144">
        <f>'Пр 6 вед '!I801</f>
        <v>80</v>
      </c>
      <c r="I710" s="144">
        <f>'Пр 6 вед '!J801</f>
        <v>-80</v>
      </c>
      <c r="J710" s="144">
        <f>'Пр 6 вед '!K801</f>
        <v>0</v>
      </c>
      <c r="K710" s="144">
        <f>'Пр 6 вед '!L801</f>
        <v>0</v>
      </c>
      <c r="L710" s="291">
        <f t="shared" si="548"/>
        <v>0</v>
      </c>
    </row>
    <row r="711" spans="1:12" s="77" customFormat="1" ht="22.5" x14ac:dyDescent="0.2">
      <c r="A711" s="191" t="s">
        <v>567</v>
      </c>
      <c r="B711" s="89">
        <v>10</v>
      </c>
      <c r="C711" s="91" t="s">
        <v>154</v>
      </c>
      <c r="D711" s="75" t="s">
        <v>568</v>
      </c>
      <c r="E711" s="89"/>
      <c r="F711" s="132">
        <f>F712</f>
        <v>20</v>
      </c>
      <c r="G711" s="132">
        <f t="shared" ref="G711:K713" si="563">G712</f>
        <v>0</v>
      </c>
      <c r="H711" s="132">
        <f t="shared" si="563"/>
        <v>20</v>
      </c>
      <c r="I711" s="132">
        <f t="shared" si="563"/>
        <v>0</v>
      </c>
      <c r="J711" s="132">
        <f t="shared" si="563"/>
        <v>20</v>
      </c>
      <c r="K711" s="132">
        <f t="shared" si="563"/>
        <v>0</v>
      </c>
      <c r="L711" s="291">
        <f t="shared" si="548"/>
        <v>20</v>
      </c>
    </row>
    <row r="712" spans="1:12" s="77" customFormat="1" x14ac:dyDescent="0.2">
      <c r="A712" s="71" t="s">
        <v>451</v>
      </c>
      <c r="B712" s="72">
        <v>10</v>
      </c>
      <c r="C712" s="75" t="s">
        <v>154</v>
      </c>
      <c r="D712" s="75" t="s">
        <v>568</v>
      </c>
      <c r="E712" s="72" t="s">
        <v>121</v>
      </c>
      <c r="F712" s="133">
        <f>F713</f>
        <v>20</v>
      </c>
      <c r="G712" s="133">
        <f t="shared" si="563"/>
        <v>0</v>
      </c>
      <c r="H712" s="133">
        <f t="shared" si="563"/>
        <v>20</v>
      </c>
      <c r="I712" s="133">
        <f t="shared" si="563"/>
        <v>0</v>
      </c>
      <c r="J712" s="133">
        <f t="shared" si="563"/>
        <v>20</v>
      </c>
      <c r="K712" s="133">
        <f t="shared" si="563"/>
        <v>0</v>
      </c>
      <c r="L712" s="291">
        <f t="shared" si="548"/>
        <v>20</v>
      </c>
    </row>
    <row r="713" spans="1:12" s="77" customFormat="1" ht="22.5" x14ac:dyDescent="0.2">
      <c r="A713" s="71" t="s">
        <v>122</v>
      </c>
      <c r="B713" s="72">
        <v>10</v>
      </c>
      <c r="C713" s="75" t="s">
        <v>154</v>
      </c>
      <c r="D713" s="75" t="s">
        <v>568</v>
      </c>
      <c r="E713" s="72" t="s">
        <v>123</v>
      </c>
      <c r="F713" s="133">
        <f>F714</f>
        <v>20</v>
      </c>
      <c r="G713" s="133">
        <f t="shared" si="563"/>
        <v>0</v>
      </c>
      <c r="H713" s="133">
        <f t="shared" si="563"/>
        <v>20</v>
      </c>
      <c r="I713" s="133">
        <f t="shared" si="563"/>
        <v>0</v>
      </c>
      <c r="J713" s="133">
        <f t="shared" si="563"/>
        <v>20</v>
      </c>
      <c r="K713" s="133">
        <f t="shared" si="563"/>
        <v>0</v>
      </c>
      <c r="L713" s="291">
        <f t="shared" si="548"/>
        <v>20</v>
      </c>
    </row>
    <row r="714" spans="1:12" s="77" customFormat="1" x14ac:dyDescent="0.2">
      <c r="A714" s="98" t="s">
        <v>474</v>
      </c>
      <c r="B714" s="72">
        <v>10</v>
      </c>
      <c r="C714" s="75" t="s">
        <v>154</v>
      </c>
      <c r="D714" s="75" t="s">
        <v>568</v>
      </c>
      <c r="E714" s="72" t="s">
        <v>125</v>
      </c>
      <c r="F714" s="144">
        <f>'Пр 6 вед '!G805</f>
        <v>20</v>
      </c>
      <c r="G714" s="144">
        <f>'Пр 6 вед '!H805</f>
        <v>0</v>
      </c>
      <c r="H714" s="144">
        <f>'Пр 6 вед '!I805</f>
        <v>20</v>
      </c>
      <c r="I714" s="144">
        <f>'Пр 6 вед '!J805</f>
        <v>0</v>
      </c>
      <c r="J714" s="144">
        <f>'Пр 6 вед '!K805</f>
        <v>20</v>
      </c>
      <c r="K714" s="144">
        <f>'Пр 6 вед '!L805</f>
        <v>0</v>
      </c>
      <c r="L714" s="291">
        <f t="shared" si="548"/>
        <v>20</v>
      </c>
    </row>
    <row r="715" spans="1:12" x14ac:dyDescent="0.2">
      <c r="A715" s="191" t="s">
        <v>570</v>
      </c>
      <c r="B715" s="89">
        <v>10</v>
      </c>
      <c r="C715" s="91" t="s">
        <v>154</v>
      </c>
      <c r="D715" s="75" t="s">
        <v>569</v>
      </c>
      <c r="E715" s="89"/>
      <c r="F715" s="132">
        <f>F716</f>
        <v>16</v>
      </c>
      <c r="G715" s="132">
        <f t="shared" ref="G715:K717" si="564">G716</f>
        <v>0</v>
      </c>
      <c r="H715" s="132">
        <f t="shared" si="564"/>
        <v>16</v>
      </c>
      <c r="I715" s="132">
        <f t="shared" si="564"/>
        <v>0</v>
      </c>
      <c r="J715" s="132">
        <f t="shared" si="564"/>
        <v>16</v>
      </c>
      <c r="K715" s="132">
        <f t="shared" si="564"/>
        <v>0</v>
      </c>
      <c r="L715" s="291">
        <f t="shared" si="548"/>
        <v>16</v>
      </c>
    </row>
    <row r="716" spans="1:12" x14ac:dyDescent="0.2">
      <c r="A716" s="71" t="s">
        <v>451</v>
      </c>
      <c r="B716" s="72">
        <v>10</v>
      </c>
      <c r="C716" s="75" t="s">
        <v>154</v>
      </c>
      <c r="D716" s="75" t="s">
        <v>569</v>
      </c>
      <c r="E716" s="72" t="s">
        <v>121</v>
      </c>
      <c r="F716" s="133">
        <f>F717</f>
        <v>16</v>
      </c>
      <c r="G716" s="133">
        <f t="shared" si="564"/>
        <v>0</v>
      </c>
      <c r="H716" s="133">
        <f t="shared" si="564"/>
        <v>16</v>
      </c>
      <c r="I716" s="133">
        <f t="shared" si="564"/>
        <v>0</v>
      </c>
      <c r="J716" s="133">
        <f t="shared" si="564"/>
        <v>16</v>
      </c>
      <c r="K716" s="133">
        <f t="shared" si="564"/>
        <v>0</v>
      </c>
      <c r="L716" s="291">
        <f t="shared" si="548"/>
        <v>16</v>
      </c>
    </row>
    <row r="717" spans="1:12" ht="22.5" x14ac:dyDescent="0.2">
      <c r="A717" s="71" t="s">
        <v>122</v>
      </c>
      <c r="B717" s="72">
        <v>10</v>
      </c>
      <c r="C717" s="75" t="s">
        <v>154</v>
      </c>
      <c r="D717" s="75" t="s">
        <v>569</v>
      </c>
      <c r="E717" s="72" t="s">
        <v>123</v>
      </c>
      <c r="F717" s="133">
        <f>F718</f>
        <v>16</v>
      </c>
      <c r="G717" s="133">
        <f t="shared" si="564"/>
        <v>0</v>
      </c>
      <c r="H717" s="133">
        <f t="shared" si="564"/>
        <v>16</v>
      </c>
      <c r="I717" s="133">
        <f t="shared" si="564"/>
        <v>0</v>
      </c>
      <c r="J717" s="133">
        <f t="shared" si="564"/>
        <v>16</v>
      </c>
      <c r="K717" s="133">
        <f t="shared" si="564"/>
        <v>0</v>
      </c>
      <c r="L717" s="291">
        <f t="shared" si="548"/>
        <v>16</v>
      </c>
    </row>
    <row r="718" spans="1:12" x14ac:dyDescent="0.2">
      <c r="A718" s="98" t="s">
        <v>474</v>
      </c>
      <c r="B718" s="72">
        <v>10</v>
      </c>
      <c r="C718" s="75" t="s">
        <v>154</v>
      </c>
      <c r="D718" s="75" t="s">
        <v>569</v>
      </c>
      <c r="E718" s="72" t="s">
        <v>125</v>
      </c>
      <c r="F718" s="144">
        <f>'Пр 6 вед '!G809</f>
        <v>16</v>
      </c>
      <c r="G718" s="144">
        <f>'Пр 6 вед '!H809</f>
        <v>0</v>
      </c>
      <c r="H718" s="144">
        <f>'Пр 6 вед '!I809</f>
        <v>16</v>
      </c>
      <c r="I718" s="144">
        <f>'Пр 6 вед '!J809</f>
        <v>0</v>
      </c>
      <c r="J718" s="144">
        <f>'Пр 6 вед '!K809</f>
        <v>16</v>
      </c>
      <c r="K718" s="144">
        <f>'Пр 6 вед '!L809</f>
        <v>0</v>
      </c>
      <c r="L718" s="291">
        <f t="shared" si="548"/>
        <v>16</v>
      </c>
    </row>
    <row r="719" spans="1:12" ht="21" x14ac:dyDescent="0.2">
      <c r="A719" s="99" t="s">
        <v>637</v>
      </c>
      <c r="B719" s="84">
        <v>10</v>
      </c>
      <c r="C719" s="86" t="s">
        <v>154</v>
      </c>
      <c r="D719" s="86" t="s">
        <v>388</v>
      </c>
      <c r="E719" s="84"/>
      <c r="F719" s="143">
        <f>F720+F724</f>
        <v>3074</v>
      </c>
      <c r="G719" s="143">
        <f t="shared" ref="G719:H719" si="565">G720+G724</f>
        <v>3566.1731</v>
      </c>
      <c r="H719" s="143">
        <f t="shared" si="565"/>
        <v>6640.1731</v>
      </c>
      <c r="I719" s="143">
        <f t="shared" ref="I719:J719" si="566">I720+I724</f>
        <v>-964.2731</v>
      </c>
      <c r="J719" s="143">
        <f t="shared" si="566"/>
        <v>5675.9</v>
      </c>
      <c r="K719" s="143">
        <f t="shared" ref="K719" si="567">K720+K724</f>
        <v>-3403.4</v>
      </c>
      <c r="L719" s="291">
        <f t="shared" si="548"/>
        <v>2272.4999999999995</v>
      </c>
    </row>
    <row r="720" spans="1:12" x14ac:dyDescent="0.2">
      <c r="A720" s="100" t="s">
        <v>549</v>
      </c>
      <c r="B720" s="200">
        <v>10</v>
      </c>
      <c r="C720" s="75" t="s">
        <v>154</v>
      </c>
      <c r="D720" s="75" t="s">
        <v>661</v>
      </c>
      <c r="E720" s="89"/>
      <c r="F720" s="145">
        <f>F721</f>
        <v>3074</v>
      </c>
      <c r="G720" s="145">
        <f t="shared" ref="G720:K722" si="568">G721</f>
        <v>162.76100000000002</v>
      </c>
      <c r="H720" s="145">
        <f t="shared" si="568"/>
        <v>3236.761</v>
      </c>
      <c r="I720" s="145">
        <f t="shared" si="568"/>
        <v>-964.26099999999997</v>
      </c>
      <c r="J720" s="145">
        <f t="shared" si="568"/>
        <v>2272.5</v>
      </c>
      <c r="K720" s="145">
        <f t="shared" si="568"/>
        <v>0</v>
      </c>
      <c r="L720" s="291">
        <f t="shared" si="548"/>
        <v>2272.5</v>
      </c>
    </row>
    <row r="721" spans="1:12" x14ac:dyDescent="0.2">
      <c r="A721" s="66" t="s">
        <v>162</v>
      </c>
      <c r="B721" s="200">
        <v>10</v>
      </c>
      <c r="C721" s="75" t="s">
        <v>154</v>
      </c>
      <c r="D721" s="75" t="s">
        <v>661</v>
      </c>
      <c r="E721" s="200">
        <v>300</v>
      </c>
      <c r="F721" s="144">
        <f>F722</f>
        <v>3074</v>
      </c>
      <c r="G721" s="144">
        <f t="shared" si="568"/>
        <v>162.76100000000002</v>
      </c>
      <c r="H721" s="144">
        <f t="shared" si="568"/>
        <v>3236.761</v>
      </c>
      <c r="I721" s="144">
        <f t="shared" si="568"/>
        <v>-964.26099999999997</v>
      </c>
      <c r="J721" s="144">
        <f t="shared" si="568"/>
        <v>2272.5</v>
      </c>
      <c r="K721" s="144">
        <f t="shared" si="568"/>
        <v>0</v>
      </c>
      <c r="L721" s="291">
        <f t="shared" si="548"/>
        <v>2272.5</v>
      </c>
    </row>
    <row r="722" spans="1:12" ht="33.75" x14ac:dyDescent="0.2">
      <c r="A722" s="71" t="s">
        <v>448</v>
      </c>
      <c r="B722" s="200">
        <v>10</v>
      </c>
      <c r="C722" s="75" t="s">
        <v>154</v>
      </c>
      <c r="D722" s="75" t="s">
        <v>661</v>
      </c>
      <c r="E722" s="200">
        <v>320</v>
      </c>
      <c r="F722" s="144">
        <f>F723</f>
        <v>3074</v>
      </c>
      <c r="G722" s="144">
        <f t="shared" si="568"/>
        <v>162.76100000000002</v>
      </c>
      <c r="H722" s="144">
        <f t="shared" si="568"/>
        <v>3236.761</v>
      </c>
      <c r="I722" s="144">
        <f t="shared" si="568"/>
        <v>-964.26099999999997</v>
      </c>
      <c r="J722" s="144">
        <f t="shared" si="568"/>
        <v>2272.5</v>
      </c>
      <c r="K722" s="144">
        <f t="shared" si="568"/>
        <v>0</v>
      </c>
      <c r="L722" s="291">
        <f t="shared" si="548"/>
        <v>2272.5</v>
      </c>
    </row>
    <row r="723" spans="1:12" x14ac:dyDescent="0.2">
      <c r="A723" s="71" t="s">
        <v>389</v>
      </c>
      <c r="B723" s="200">
        <v>10</v>
      </c>
      <c r="C723" s="75" t="s">
        <v>154</v>
      </c>
      <c r="D723" s="75" t="s">
        <v>661</v>
      </c>
      <c r="E723" s="200">
        <v>322</v>
      </c>
      <c r="F723" s="144">
        <f>'Пр 6 вед '!G814</f>
        <v>3074</v>
      </c>
      <c r="G723" s="144">
        <f>'Пр 6 вед '!H814</f>
        <v>162.76100000000002</v>
      </c>
      <c r="H723" s="144">
        <f>'Пр 6 вед '!I814</f>
        <v>3236.761</v>
      </c>
      <c r="I723" s="144">
        <f>'Пр 6 вед '!J814</f>
        <v>-964.26099999999997</v>
      </c>
      <c r="J723" s="144">
        <f>'Пр 6 вед '!K814</f>
        <v>2272.5</v>
      </c>
      <c r="K723" s="144">
        <f>'Пр 6 вед '!L814</f>
        <v>0</v>
      </c>
      <c r="L723" s="291">
        <f t="shared" si="548"/>
        <v>2272.5</v>
      </c>
    </row>
    <row r="724" spans="1:12" ht="56.25" x14ac:dyDescent="0.2">
      <c r="A724" s="71" t="s">
        <v>707</v>
      </c>
      <c r="B724" s="205">
        <v>10</v>
      </c>
      <c r="C724" s="75" t="s">
        <v>154</v>
      </c>
      <c r="D724" s="75" t="s">
        <v>708</v>
      </c>
      <c r="E724" s="205"/>
      <c r="F724" s="144">
        <f>F725</f>
        <v>0</v>
      </c>
      <c r="G724" s="144">
        <f t="shared" ref="G724:K726" si="569">G725</f>
        <v>3403.4121</v>
      </c>
      <c r="H724" s="144">
        <f t="shared" si="569"/>
        <v>3403.4121</v>
      </c>
      <c r="I724" s="144">
        <f t="shared" si="569"/>
        <v>-1.21E-2</v>
      </c>
      <c r="J724" s="144">
        <f t="shared" si="569"/>
        <v>3403.4</v>
      </c>
      <c r="K724" s="144">
        <f t="shared" si="569"/>
        <v>-3403.4</v>
      </c>
      <c r="L724" s="291">
        <f t="shared" si="548"/>
        <v>0</v>
      </c>
    </row>
    <row r="725" spans="1:12" x14ac:dyDescent="0.2">
      <c r="A725" s="66" t="s">
        <v>162</v>
      </c>
      <c r="B725" s="205">
        <v>10</v>
      </c>
      <c r="C725" s="75" t="s">
        <v>154</v>
      </c>
      <c r="D725" s="75" t="s">
        <v>708</v>
      </c>
      <c r="E725" s="205">
        <v>300</v>
      </c>
      <c r="F725" s="144">
        <f>F726</f>
        <v>0</v>
      </c>
      <c r="G725" s="144">
        <f t="shared" si="569"/>
        <v>3403.4121</v>
      </c>
      <c r="H725" s="144">
        <f t="shared" si="569"/>
        <v>3403.4121</v>
      </c>
      <c r="I725" s="144">
        <f t="shared" si="569"/>
        <v>-1.21E-2</v>
      </c>
      <c r="J725" s="144">
        <f t="shared" si="569"/>
        <v>3403.4</v>
      </c>
      <c r="K725" s="144">
        <f t="shared" si="569"/>
        <v>-3403.4</v>
      </c>
      <c r="L725" s="291">
        <f t="shared" si="548"/>
        <v>0</v>
      </c>
    </row>
    <row r="726" spans="1:12" ht="33.75" x14ac:dyDescent="0.2">
      <c r="A726" s="71" t="s">
        <v>448</v>
      </c>
      <c r="B726" s="205">
        <v>10</v>
      </c>
      <c r="C726" s="75" t="s">
        <v>154</v>
      </c>
      <c r="D726" s="75" t="s">
        <v>708</v>
      </c>
      <c r="E726" s="205">
        <v>320</v>
      </c>
      <c r="F726" s="144">
        <f>F727</f>
        <v>0</v>
      </c>
      <c r="G726" s="144">
        <f t="shared" si="569"/>
        <v>3403.4121</v>
      </c>
      <c r="H726" s="144">
        <f t="shared" si="569"/>
        <v>3403.4121</v>
      </c>
      <c r="I726" s="144">
        <f t="shared" si="569"/>
        <v>-1.21E-2</v>
      </c>
      <c r="J726" s="144">
        <f t="shared" si="569"/>
        <v>3403.4</v>
      </c>
      <c r="K726" s="144">
        <f t="shared" si="569"/>
        <v>-3403.4</v>
      </c>
      <c r="L726" s="291">
        <f t="shared" si="548"/>
        <v>0</v>
      </c>
    </row>
    <row r="727" spans="1:12" ht="22.5" x14ac:dyDescent="0.2">
      <c r="A727" s="66" t="s">
        <v>638</v>
      </c>
      <c r="B727" s="205">
        <v>10</v>
      </c>
      <c r="C727" s="75" t="s">
        <v>154</v>
      </c>
      <c r="D727" s="75" t="s">
        <v>708</v>
      </c>
      <c r="E727" s="205">
        <v>321</v>
      </c>
      <c r="F727" s="144">
        <f>'Пр 6 вед '!G818</f>
        <v>0</v>
      </c>
      <c r="G727" s="144">
        <f>'Пр 6 вед '!H818</f>
        <v>3403.4121</v>
      </c>
      <c r="H727" s="144">
        <f>'Пр 6 вед '!I818</f>
        <v>3403.4121</v>
      </c>
      <c r="I727" s="144">
        <f>'Пр 6 вед '!J818</f>
        <v>-1.21E-2</v>
      </c>
      <c r="J727" s="144">
        <f>'Пр 6 вед '!K818</f>
        <v>3403.4</v>
      </c>
      <c r="K727" s="144">
        <f>'Пр 6 вед '!L818</f>
        <v>-3403.4</v>
      </c>
      <c r="L727" s="291">
        <f t="shared" si="548"/>
        <v>0</v>
      </c>
    </row>
    <row r="728" spans="1:12" ht="22.5" x14ac:dyDescent="0.2">
      <c r="A728" s="98" t="s">
        <v>725</v>
      </c>
      <c r="B728" s="205">
        <v>10</v>
      </c>
      <c r="C728" s="75" t="s">
        <v>154</v>
      </c>
      <c r="D728" s="75" t="s">
        <v>724</v>
      </c>
      <c r="E728" s="205"/>
      <c r="F728" s="144">
        <f>F729</f>
        <v>0</v>
      </c>
      <c r="G728" s="144">
        <f t="shared" ref="G728:K728" si="570">G729</f>
        <v>0</v>
      </c>
      <c r="H728" s="144">
        <f t="shared" si="570"/>
        <v>0</v>
      </c>
      <c r="I728" s="144">
        <f t="shared" si="570"/>
        <v>40</v>
      </c>
      <c r="J728" s="144">
        <f t="shared" si="570"/>
        <v>40</v>
      </c>
      <c r="K728" s="144">
        <f t="shared" si="570"/>
        <v>0</v>
      </c>
      <c r="L728" s="291">
        <f t="shared" si="548"/>
        <v>40</v>
      </c>
    </row>
    <row r="729" spans="1:12" x14ac:dyDescent="0.2">
      <c r="A729" s="71" t="s">
        <v>451</v>
      </c>
      <c r="B729" s="205">
        <v>10</v>
      </c>
      <c r="C729" s="75" t="s">
        <v>154</v>
      </c>
      <c r="D729" s="75" t="s">
        <v>724</v>
      </c>
      <c r="E729" s="205" t="s">
        <v>121</v>
      </c>
      <c r="F729" s="133">
        <f>F730</f>
        <v>0</v>
      </c>
      <c r="G729" s="133">
        <f>G730</f>
        <v>0</v>
      </c>
      <c r="H729" s="133">
        <f t="shared" ref="H729:H730" si="571">G729+F729</f>
        <v>0</v>
      </c>
      <c r="I729" s="133">
        <f t="shared" ref="I729:K730" si="572">I730</f>
        <v>40</v>
      </c>
      <c r="J729" s="133">
        <f t="shared" si="572"/>
        <v>40</v>
      </c>
      <c r="K729" s="133">
        <f t="shared" si="572"/>
        <v>0</v>
      </c>
      <c r="L729" s="291">
        <f t="shared" si="548"/>
        <v>40</v>
      </c>
    </row>
    <row r="730" spans="1:12" ht="22.5" x14ac:dyDescent="0.2">
      <c r="A730" s="71" t="s">
        <v>122</v>
      </c>
      <c r="B730" s="205">
        <v>10</v>
      </c>
      <c r="C730" s="75" t="s">
        <v>154</v>
      </c>
      <c r="D730" s="75" t="s">
        <v>724</v>
      </c>
      <c r="E730" s="205" t="s">
        <v>123</v>
      </c>
      <c r="F730" s="133">
        <f>F731</f>
        <v>0</v>
      </c>
      <c r="G730" s="133">
        <f>G731</f>
        <v>0</v>
      </c>
      <c r="H730" s="133">
        <f t="shared" si="571"/>
        <v>0</v>
      </c>
      <c r="I730" s="133">
        <f t="shared" si="572"/>
        <v>40</v>
      </c>
      <c r="J730" s="133">
        <f t="shared" si="572"/>
        <v>40</v>
      </c>
      <c r="K730" s="133">
        <f t="shared" si="572"/>
        <v>0</v>
      </c>
      <c r="L730" s="291">
        <f t="shared" si="548"/>
        <v>40</v>
      </c>
    </row>
    <row r="731" spans="1:12" x14ac:dyDescent="0.2">
      <c r="A731" s="98" t="s">
        <v>474</v>
      </c>
      <c r="B731" s="205">
        <v>10</v>
      </c>
      <c r="C731" s="75" t="s">
        <v>154</v>
      </c>
      <c r="D731" s="75" t="s">
        <v>724</v>
      </c>
      <c r="E731" s="205" t="s">
        <v>125</v>
      </c>
      <c r="F731" s="144">
        <f>'Пр 6 вед '!G822</f>
        <v>0</v>
      </c>
      <c r="G731" s="144">
        <f>'Пр 6 вед '!H822</f>
        <v>0</v>
      </c>
      <c r="H731" s="144">
        <f>'Пр 6 вед '!I822</f>
        <v>0</v>
      </c>
      <c r="I731" s="144">
        <f>'Пр 6 вед '!J822</f>
        <v>40</v>
      </c>
      <c r="J731" s="144">
        <f>'Пр 6 вед '!K822</f>
        <v>40</v>
      </c>
      <c r="K731" s="144">
        <f>'Пр 6 вед '!L822</f>
        <v>0</v>
      </c>
      <c r="L731" s="291">
        <f t="shared" si="548"/>
        <v>40</v>
      </c>
    </row>
    <row r="732" spans="1:12" s="68" customFormat="1" ht="11.25" x14ac:dyDescent="0.2">
      <c r="A732" s="117" t="s">
        <v>234</v>
      </c>
      <c r="B732" s="118" t="s">
        <v>152</v>
      </c>
      <c r="C732" s="118" t="s">
        <v>129</v>
      </c>
      <c r="D732" s="81"/>
      <c r="E732" s="119"/>
      <c r="F732" s="136">
        <f>F733+F746+F750+F758+F742+F754</f>
        <v>65881</v>
      </c>
      <c r="G732" s="136">
        <f t="shared" ref="G732:J732" si="573">G733+G746+G750+G758+G742+G754</f>
        <v>6085.9</v>
      </c>
      <c r="H732" s="136">
        <f t="shared" si="573"/>
        <v>71966.900000000009</v>
      </c>
      <c r="I732" s="136">
        <f t="shared" si="573"/>
        <v>54589.292930000003</v>
      </c>
      <c r="J732" s="136">
        <f t="shared" si="573"/>
        <v>126556.19293000002</v>
      </c>
      <c r="K732" s="136">
        <f t="shared" ref="K732" si="574">K733+K746+K750+K758+K742+K754</f>
        <v>33014.836110000004</v>
      </c>
      <c r="L732" s="291">
        <f t="shared" si="548"/>
        <v>159571.02904000002</v>
      </c>
    </row>
    <row r="733" spans="1:12" s="68" customFormat="1" ht="45" x14ac:dyDescent="0.2">
      <c r="A733" s="58" t="s">
        <v>166</v>
      </c>
      <c r="B733" s="64" t="s">
        <v>152</v>
      </c>
      <c r="C733" s="64" t="s">
        <v>129</v>
      </c>
      <c r="D733" s="64" t="s">
        <v>167</v>
      </c>
      <c r="E733" s="67"/>
      <c r="F733" s="134">
        <f>F734+F738</f>
        <v>32338.6</v>
      </c>
      <c r="G733" s="134">
        <f t="shared" ref="G733:L733" si="575">G734+G738</f>
        <v>0</v>
      </c>
      <c r="H733" s="134">
        <f t="shared" si="575"/>
        <v>32338.6</v>
      </c>
      <c r="I733" s="134">
        <f t="shared" si="575"/>
        <v>0</v>
      </c>
      <c r="J733" s="134">
        <f t="shared" si="575"/>
        <v>32338.6</v>
      </c>
      <c r="K733" s="134">
        <f t="shared" si="575"/>
        <v>48630.57804</v>
      </c>
      <c r="L733" s="134">
        <f t="shared" si="575"/>
        <v>80969.178039999999</v>
      </c>
    </row>
    <row r="734" spans="1:12" s="68" customFormat="1" ht="72" customHeight="1" x14ac:dyDescent="0.2">
      <c r="A734" s="61" t="s">
        <v>457</v>
      </c>
      <c r="B734" s="64" t="s">
        <v>152</v>
      </c>
      <c r="C734" s="64" t="s">
        <v>129</v>
      </c>
      <c r="D734" s="64" t="s">
        <v>168</v>
      </c>
      <c r="E734" s="60"/>
      <c r="F734" s="135">
        <f>F735</f>
        <v>32338.6</v>
      </c>
      <c r="G734" s="135">
        <f t="shared" ref="G734:K734" si="576">G735</f>
        <v>0</v>
      </c>
      <c r="H734" s="135">
        <f t="shared" si="576"/>
        <v>32338.6</v>
      </c>
      <c r="I734" s="135">
        <f t="shared" si="576"/>
        <v>0</v>
      </c>
      <c r="J734" s="135">
        <f t="shared" si="576"/>
        <v>32338.6</v>
      </c>
      <c r="K734" s="135">
        <f t="shared" si="576"/>
        <v>0</v>
      </c>
      <c r="L734" s="291">
        <f t="shared" si="548"/>
        <v>32338.6</v>
      </c>
    </row>
    <row r="735" spans="1:12" s="68" customFormat="1" ht="11.25" x14ac:dyDescent="0.2">
      <c r="A735" s="66" t="s">
        <v>162</v>
      </c>
      <c r="B735" s="64" t="s">
        <v>152</v>
      </c>
      <c r="C735" s="64" t="s">
        <v>129</v>
      </c>
      <c r="D735" s="64" t="s">
        <v>168</v>
      </c>
      <c r="E735" s="64" t="s">
        <v>163</v>
      </c>
      <c r="F735" s="134">
        <f>F737</f>
        <v>32338.6</v>
      </c>
      <c r="G735" s="134">
        <f t="shared" ref="G735:H735" si="577">G737</f>
        <v>0</v>
      </c>
      <c r="H735" s="134">
        <f t="shared" si="577"/>
        <v>32338.6</v>
      </c>
      <c r="I735" s="134">
        <f t="shared" ref="I735:J735" si="578">I737</f>
        <v>0</v>
      </c>
      <c r="J735" s="134">
        <f t="shared" si="578"/>
        <v>32338.6</v>
      </c>
      <c r="K735" s="134">
        <f t="shared" ref="K735" si="579">K737</f>
        <v>0</v>
      </c>
      <c r="L735" s="291">
        <f t="shared" si="548"/>
        <v>32338.6</v>
      </c>
    </row>
    <row r="736" spans="1:12" s="68" customFormat="1" ht="11.25" x14ac:dyDescent="0.2">
      <c r="A736" s="66" t="s">
        <v>164</v>
      </c>
      <c r="B736" s="64" t="s">
        <v>152</v>
      </c>
      <c r="C736" s="64" t="s">
        <v>129</v>
      </c>
      <c r="D736" s="64" t="s">
        <v>168</v>
      </c>
      <c r="E736" s="67">
        <v>310</v>
      </c>
      <c r="F736" s="134">
        <f>F737</f>
        <v>32338.6</v>
      </c>
      <c r="G736" s="134">
        <f t="shared" ref="G736:K736" si="580">G737</f>
        <v>0</v>
      </c>
      <c r="H736" s="134">
        <f t="shared" si="580"/>
        <v>32338.6</v>
      </c>
      <c r="I736" s="134">
        <f t="shared" si="580"/>
        <v>0</v>
      </c>
      <c r="J736" s="134">
        <f t="shared" si="580"/>
        <v>32338.6</v>
      </c>
      <c r="K736" s="134">
        <f t="shared" si="580"/>
        <v>0</v>
      </c>
      <c r="L736" s="291">
        <f t="shared" si="548"/>
        <v>32338.6</v>
      </c>
    </row>
    <row r="737" spans="1:12" s="68" customFormat="1" ht="22.5" x14ac:dyDescent="0.2">
      <c r="A737" s="62" t="s">
        <v>165</v>
      </c>
      <c r="B737" s="64" t="s">
        <v>152</v>
      </c>
      <c r="C737" s="64" t="s">
        <v>129</v>
      </c>
      <c r="D737" s="64" t="s">
        <v>168</v>
      </c>
      <c r="E737" s="67">
        <v>313</v>
      </c>
      <c r="F737" s="134">
        <f>'Пр 6 вед '!G167</f>
        <v>32338.6</v>
      </c>
      <c r="G737" s="134">
        <f>'Пр 6 вед '!H167</f>
        <v>0</v>
      </c>
      <c r="H737" s="134">
        <f>'Пр 6 вед '!I167</f>
        <v>32338.6</v>
      </c>
      <c r="I737" s="134">
        <f>'Пр 6 вед '!J167</f>
        <v>0</v>
      </c>
      <c r="J737" s="134">
        <f>'Пр 6 вед '!K167</f>
        <v>32338.6</v>
      </c>
      <c r="K737" s="134">
        <f>'Пр 6 вед '!L167</f>
        <v>0</v>
      </c>
      <c r="L737" s="291">
        <f t="shared" si="548"/>
        <v>32338.6</v>
      </c>
    </row>
    <row r="738" spans="1:12" s="68" customFormat="1" ht="46.5" customHeight="1" x14ac:dyDescent="0.2">
      <c r="A738" s="62" t="s">
        <v>762</v>
      </c>
      <c r="B738" s="64" t="s">
        <v>152</v>
      </c>
      <c r="C738" s="64" t="s">
        <v>129</v>
      </c>
      <c r="D738" s="64" t="s">
        <v>751</v>
      </c>
      <c r="E738" s="67"/>
      <c r="F738" s="134">
        <f>F739</f>
        <v>0</v>
      </c>
      <c r="G738" s="134">
        <f t="shared" ref="G738:L738" si="581">G739</f>
        <v>0</v>
      </c>
      <c r="H738" s="134">
        <f t="shared" si="581"/>
        <v>0</v>
      </c>
      <c r="I738" s="134">
        <f t="shared" si="581"/>
        <v>0</v>
      </c>
      <c r="J738" s="134">
        <f t="shared" si="581"/>
        <v>0</v>
      </c>
      <c r="K738" s="134">
        <f t="shared" si="581"/>
        <v>48630.57804</v>
      </c>
      <c r="L738" s="134">
        <f t="shared" si="581"/>
        <v>48630.57804</v>
      </c>
    </row>
    <row r="739" spans="1:12" s="68" customFormat="1" ht="11.25" x14ac:dyDescent="0.2">
      <c r="A739" s="66" t="s">
        <v>162</v>
      </c>
      <c r="B739" s="64" t="s">
        <v>152</v>
      </c>
      <c r="C739" s="64" t="s">
        <v>129</v>
      </c>
      <c r="D739" s="64" t="s">
        <v>751</v>
      </c>
      <c r="E739" s="64" t="s">
        <v>163</v>
      </c>
      <c r="F739" s="134">
        <f>F741</f>
        <v>0</v>
      </c>
      <c r="G739" s="134">
        <f>G741</f>
        <v>0</v>
      </c>
      <c r="H739" s="133">
        <f t="shared" ref="H739:H740" si="582">G739+F739</f>
        <v>0</v>
      </c>
      <c r="I739" s="134">
        <f>I741</f>
        <v>0</v>
      </c>
      <c r="J739" s="269">
        <f>J741</f>
        <v>0</v>
      </c>
      <c r="K739" s="134">
        <f>K741</f>
        <v>48630.57804</v>
      </c>
      <c r="L739" s="134">
        <f>L741</f>
        <v>48630.57804</v>
      </c>
    </row>
    <row r="740" spans="1:12" s="68" customFormat="1" ht="11.25" x14ac:dyDescent="0.2">
      <c r="A740" s="66" t="s">
        <v>164</v>
      </c>
      <c r="B740" s="64" t="s">
        <v>152</v>
      </c>
      <c r="C740" s="64" t="s">
        <v>129</v>
      </c>
      <c r="D740" s="64" t="s">
        <v>751</v>
      </c>
      <c r="E740" s="67">
        <v>310</v>
      </c>
      <c r="F740" s="134">
        <f>F741</f>
        <v>0</v>
      </c>
      <c r="G740" s="134">
        <f>G741</f>
        <v>0</v>
      </c>
      <c r="H740" s="133">
        <f t="shared" si="582"/>
        <v>0</v>
      </c>
      <c r="I740" s="134">
        <f>I741</f>
        <v>0</v>
      </c>
      <c r="J740" s="269">
        <f>J741</f>
        <v>0</v>
      </c>
      <c r="K740" s="134">
        <f>K741</f>
        <v>48630.57804</v>
      </c>
      <c r="L740" s="134">
        <f>L741</f>
        <v>48630.57804</v>
      </c>
    </row>
    <row r="741" spans="1:12" s="68" customFormat="1" ht="22.5" x14ac:dyDescent="0.2">
      <c r="A741" s="62" t="s">
        <v>165</v>
      </c>
      <c r="B741" s="64" t="s">
        <v>152</v>
      </c>
      <c r="C741" s="64" t="s">
        <v>129</v>
      </c>
      <c r="D741" s="64" t="s">
        <v>751</v>
      </c>
      <c r="E741" s="67">
        <v>313</v>
      </c>
      <c r="F741" s="134">
        <f>'Пр 6 вед '!G171</f>
        <v>0</v>
      </c>
      <c r="G741" s="134">
        <f>'Пр 6 вед '!H171</f>
        <v>0</v>
      </c>
      <c r="H741" s="134">
        <f>'Пр 6 вед '!I171</f>
        <v>0</v>
      </c>
      <c r="I741" s="134">
        <f>'Пр 6 вед '!J171</f>
        <v>0</v>
      </c>
      <c r="J741" s="134">
        <f>'Пр 6 вед '!K171</f>
        <v>0</v>
      </c>
      <c r="K741" s="134">
        <f>'Пр 6 вед '!L171</f>
        <v>48630.57804</v>
      </c>
      <c r="L741" s="134">
        <f>'Пр 6 вед '!M171</f>
        <v>48630.57804</v>
      </c>
    </row>
    <row r="742" spans="1:12" s="68" customFormat="1" ht="27" customHeight="1" x14ac:dyDescent="0.2">
      <c r="A742" s="62" t="s">
        <v>723</v>
      </c>
      <c r="B742" s="64" t="s">
        <v>152</v>
      </c>
      <c r="C742" s="64" t="s">
        <v>129</v>
      </c>
      <c r="D742" s="64" t="s">
        <v>722</v>
      </c>
      <c r="E742" s="67"/>
      <c r="F742" s="134">
        <f>F743</f>
        <v>0</v>
      </c>
      <c r="G742" s="134">
        <f t="shared" ref="G742:K742" si="583">G743</f>
        <v>0</v>
      </c>
      <c r="H742" s="134">
        <f t="shared" si="583"/>
        <v>0</v>
      </c>
      <c r="I742" s="134">
        <f t="shared" si="583"/>
        <v>53039.292930000003</v>
      </c>
      <c r="J742" s="134">
        <f t="shared" si="583"/>
        <v>53039.292930000003</v>
      </c>
      <c r="K742" s="134">
        <f t="shared" si="583"/>
        <v>-15615.74193</v>
      </c>
      <c r="L742" s="291">
        <f t="shared" si="548"/>
        <v>37423.551000000007</v>
      </c>
    </row>
    <row r="743" spans="1:12" s="68" customFormat="1" ht="11.25" x14ac:dyDescent="0.2">
      <c r="A743" s="66" t="s">
        <v>162</v>
      </c>
      <c r="B743" s="64" t="s">
        <v>152</v>
      </c>
      <c r="C743" s="64" t="s">
        <v>129</v>
      </c>
      <c r="D743" s="64" t="s">
        <v>722</v>
      </c>
      <c r="E743" s="64" t="s">
        <v>163</v>
      </c>
      <c r="F743" s="134">
        <f>F745</f>
        <v>0</v>
      </c>
      <c r="G743" s="134">
        <f>G745</f>
        <v>0</v>
      </c>
      <c r="H743" s="133">
        <f t="shared" ref="H743:H744" si="584">G743+F743</f>
        <v>0</v>
      </c>
      <c r="I743" s="134">
        <f>I745</f>
        <v>53039.292930000003</v>
      </c>
      <c r="J743" s="134">
        <f>J745</f>
        <v>53039.292930000003</v>
      </c>
      <c r="K743" s="134">
        <f>K745</f>
        <v>-15615.74193</v>
      </c>
      <c r="L743" s="291">
        <f t="shared" si="548"/>
        <v>37423.551000000007</v>
      </c>
    </row>
    <row r="744" spans="1:12" s="68" customFormat="1" ht="11.25" x14ac:dyDescent="0.2">
      <c r="A744" s="66" t="s">
        <v>164</v>
      </c>
      <c r="B744" s="64" t="s">
        <v>152</v>
      </c>
      <c r="C744" s="64" t="s">
        <v>129</v>
      </c>
      <c r="D744" s="64" t="s">
        <v>722</v>
      </c>
      <c r="E744" s="67">
        <v>310</v>
      </c>
      <c r="F744" s="134">
        <f>F745</f>
        <v>0</v>
      </c>
      <c r="G744" s="134">
        <f>G745</f>
        <v>0</v>
      </c>
      <c r="H744" s="133">
        <f t="shared" si="584"/>
        <v>0</v>
      </c>
      <c r="I744" s="134">
        <f>I745</f>
        <v>53039.292930000003</v>
      </c>
      <c r="J744" s="134">
        <f>J745</f>
        <v>53039.292930000003</v>
      </c>
      <c r="K744" s="134">
        <f>K745</f>
        <v>-15615.74193</v>
      </c>
      <c r="L744" s="291">
        <f t="shared" si="548"/>
        <v>37423.551000000007</v>
      </c>
    </row>
    <row r="745" spans="1:12" s="68" customFormat="1" ht="22.5" x14ac:dyDescent="0.2">
      <c r="A745" s="62" t="s">
        <v>165</v>
      </c>
      <c r="B745" s="64" t="s">
        <v>152</v>
      </c>
      <c r="C745" s="64" t="s">
        <v>129</v>
      </c>
      <c r="D745" s="64" t="s">
        <v>722</v>
      </c>
      <c r="E745" s="67">
        <v>313</v>
      </c>
      <c r="F745" s="134">
        <f>'Пр 6 вед '!G175</f>
        <v>0</v>
      </c>
      <c r="G745" s="134">
        <f>'Пр 6 вед '!H175</f>
        <v>0</v>
      </c>
      <c r="H745" s="134">
        <f>'Пр 6 вед '!I175</f>
        <v>0</v>
      </c>
      <c r="I745" s="134">
        <f>'Пр 6 вед '!J175</f>
        <v>53039.292930000003</v>
      </c>
      <c r="J745" s="134">
        <f>'Пр 6 вед '!K175</f>
        <v>53039.292930000003</v>
      </c>
      <c r="K745" s="134">
        <f>'Пр 6 вед '!L175</f>
        <v>-15615.74193</v>
      </c>
      <c r="L745" s="291">
        <f t="shared" si="548"/>
        <v>37423.551000000007</v>
      </c>
    </row>
    <row r="746" spans="1:12" s="68" customFormat="1" ht="32.25" customHeight="1" x14ac:dyDescent="0.2">
      <c r="A746" s="62" t="s">
        <v>512</v>
      </c>
      <c r="B746" s="64" t="s">
        <v>152</v>
      </c>
      <c r="C746" s="64" t="s">
        <v>129</v>
      </c>
      <c r="D746" s="64" t="s">
        <v>700</v>
      </c>
      <c r="E746" s="67"/>
      <c r="F746" s="134">
        <f>F747</f>
        <v>0</v>
      </c>
      <c r="G746" s="134">
        <f t="shared" ref="G746:K746" si="585">G747</f>
        <v>6085.9</v>
      </c>
      <c r="H746" s="134">
        <f t="shared" si="585"/>
        <v>6085.9</v>
      </c>
      <c r="I746" s="134">
        <f t="shared" si="585"/>
        <v>0</v>
      </c>
      <c r="J746" s="134">
        <f t="shared" si="585"/>
        <v>6085.9</v>
      </c>
      <c r="K746" s="134">
        <f t="shared" si="585"/>
        <v>0</v>
      </c>
      <c r="L746" s="291">
        <f t="shared" ref="L746:L811" si="586">K746+J746</f>
        <v>6085.9</v>
      </c>
    </row>
    <row r="747" spans="1:12" s="68" customFormat="1" ht="11.25" x14ac:dyDescent="0.2">
      <c r="A747" s="66" t="s">
        <v>162</v>
      </c>
      <c r="B747" s="64" t="s">
        <v>152</v>
      </c>
      <c r="C747" s="64" t="s">
        <v>129</v>
      </c>
      <c r="D747" s="64" t="s">
        <v>700</v>
      </c>
      <c r="E747" s="64" t="s">
        <v>163</v>
      </c>
      <c r="F747" s="134">
        <f>F749</f>
        <v>0</v>
      </c>
      <c r="G747" s="134">
        <f t="shared" ref="G747:J747" si="587">G749</f>
        <v>6085.9</v>
      </c>
      <c r="H747" s="134">
        <f t="shared" si="587"/>
        <v>6085.9</v>
      </c>
      <c r="I747" s="134">
        <f t="shared" si="587"/>
        <v>0</v>
      </c>
      <c r="J747" s="134">
        <f t="shared" si="587"/>
        <v>6085.9</v>
      </c>
      <c r="K747" s="134">
        <f t="shared" ref="K747" si="588">K749</f>
        <v>0</v>
      </c>
      <c r="L747" s="291">
        <f t="shared" si="586"/>
        <v>6085.9</v>
      </c>
    </row>
    <row r="748" spans="1:12" s="68" customFormat="1" ht="11.25" x14ac:dyDescent="0.2">
      <c r="A748" s="66" t="s">
        <v>164</v>
      </c>
      <c r="B748" s="64" t="s">
        <v>152</v>
      </c>
      <c r="C748" s="64" t="s">
        <v>129</v>
      </c>
      <c r="D748" s="64" t="s">
        <v>700</v>
      </c>
      <c r="E748" s="67">
        <v>310</v>
      </c>
      <c r="F748" s="134">
        <f>F749</f>
        <v>0</v>
      </c>
      <c r="G748" s="134">
        <f t="shared" ref="G748:K748" si="589">G749</f>
        <v>6085.9</v>
      </c>
      <c r="H748" s="134">
        <f t="shared" si="589"/>
        <v>6085.9</v>
      </c>
      <c r="I748" s="134">
        <f t="shared" si="589"/>
        <v>0</v>
      </c>
      <c r="J748" s="134">
        <f t="shared" si="589"/>
        <v>6085.9</v>
      </c>
      <c r="K748" s="134">
        <f t="shared" si="589"/>
        <v>0</v>
      </c>
      <c r="L748" s="291">
        <f t="shared" si="586"/>
        <v>6085.9</v>
      </c>
    </row>
    <row r="749" spans="1:12" s="68" customFormat="1" ht="22.5" x14ac:dyDescent="0.2">
      <c r="A749" s="62" t="s">
        <v>165</v>
      </c>
      <c r="B749" s="64" t="s">
        <v>152</v>
      </c>
      <c r="C749" s="64" t="s">
        <v>129</v>
      </c>
      <c r="D749" s="64" t="s">
        <v>700</v>
      </c>
      <c r="E749" s="67">
        <v>313</v>
      </c>
      <c r="F749" s="134">
        <f>'Пр 6 вед '!G179</f>
        <v>0</v>
      </c>
      <c r="G749" s="134">
        <f>'Пр 6 вед '!H179</f>
        <v>6085.9</v>
      </c>
      <c r="H749" s="134">
        <f>'Пр 6 вед '!I179</f>
        <v>6085.9</v>
      </c>
      <c r="I749" s="134">
        <f>'Пр 6 вед '!J179</f>
        <v>0</v>
      </c>
      <c r="J749" s="134">
        <f>'Пр 6 вед '!K179</f>
        <v>6085.9</v>
      </c>
      <c r="K749" s="134">
        <f>'Пр 6 вед '!L179</f>
        <v>0</v>
      </c>
      <c r="L749" s="291">
        <f t="shared" si="586"/>
        <v>6085.9</v>
      </c>
    </row>
    <row r="750" spans="1:12" s="68" customFormat="1" ht="32.25" customHeight="1" x14ac:dyDescent="0.2">
      <c r="A750" s="62" t="s">
        <v>512</v>
      </c>
      <c r="B750" s="64" t="s">
        <v>152</v>
      </c>
      <c r="C750" s="64" t="s">
        <v>129</v>
      </c>
      <c r="D750" s="64" t="s">
        <v>660</v>
      </c>
      <c r="E750" s="67"/>
      <c r="F750" s="134">
        <f>F751</f>
        <v>30047.1</v>
      </c>
      <c r="G750" s="134">
        <f t="shared" ref="G750:K750" si="590">G751</f>
        <v>0</v>
      </c>
      <c r="H750" s="134">
        <f t="shared" si="590"/>
        <v>30047.1</v>
      </c>
      <c r="I750" s="134">
        <f t="shared" si="590"/>
        <v>0</v>
      </c>
      <c r="J750" s="134">
        <f t="shared" si="590"/>
        <v>30047.1</v>
      </c>
      <c r="K750" s="134">
        <f t="shared" si="590"/>
        <v>0</v>
      </c>
      <c r="L750" s="291">
        <f t="shared" si="586"/>
        <v>30047.1</v>
      </c>
    </row>
    <row r="751" spans="1:12" s="68" customFormat="1" ht="11.25" x14ac:dyDescent="0.2">
      <c r="A751" s="66" t="s">
        <v>162</v>
      </c>
      <c r="B751" s="64" t="s">
        <v>152</v>
      </c>
      <c r="C751" s="64" t="s">
        <v>129</v>
      </c>
      <c r="D751" s="64" t="s">
        <v>660</v>
      </c>
      <c r="E751" s="64" t="s">
        <v>163</v>
      </c>
      <c r="F751" s="134">
        <f>F753</f>
        <v>30047.1</v>
      </c>
      <c r="G751" s="134">
        <f t="shared" ref="G751:H751" si="591">G753</f>
        <v>0</v>
      </c>
      <c r="H751" s="134">
        <f t="shared" si="591"/>
        <v>30047.1</v>
      </c>
      <c r="I751" s="134">
        <f t="shared" ref="I751:J751" si="592">I753</f>
        <v>0</v>
      </c>
      <c r="J751" s="134">
        <f t="shared" si="592"/>
        <v>30047.1</v>
      </c>
      <c r="K751" s="134">
        <f t="shared" ref="K751" si="593">K753</f>
        <v>0</v>
      </c>
      <c r="L751" s="291">
        <f t="shared" si="586"/>
        <v>30047.1</v>
      </c>
    </row>
    <row r="752" spans="1:12" s="68" customFormat="1" ht="11.25" x14ac:dyDescent="0.2">
      <c r="A752" s="66" t="s">
        <v>164</v>
      </c>
      <c r="B752" s="64" t="s">
        <v>152</v>
      </c>
      <c r="C752" s="64" t="s">
        <v>129</v>
      </c>
      <c r="D752" s="64" t="s">
        <v>660</v>
      </c>
      <c r="E752" s="67">
        <v>310</v>
      </c>
      <c r="F752" s="134">
        <f>F753</f>
        <v>30047.1</v>
      </c>
      <c r="G752" s="134">
        <f t="shared" ref="G752:K752" si="594">G753</f>
        <v>0</v>
      </c>
      <c r="H752" s="134">
        <f t="shared" si="594"/>
        <v>30047.1</v>
      </c>
      <c r="I752" s="134">
        <f t="shared" si="594"/>
        <v>0</v>
      </c>
      <c r="J752" s="134">
        <f t="shared" si="594"/>
        <v>30047.1</v>
      </c>
      <c r="K752" s="134">
        <f t="shared" si="594"/>
        <v>0</v>
      </c>
      <c r="L752" s="291">
        <f t="shared" si="586"/>
        <v>30047.1</v>
      </c>
    </row>
    <row r="753" spans="1:18" s="68" customFormat="1" ht="22.5" x14ac:dyDescent="0.2">
      <c r="A753" s="62" t="s">
        <v>165</v>
      </c>
      <c r="B753" s="64" t="s">
        <v>152</v>
      </c>
      <c r="C753" s="64" t="s">
        <v>129</v>
      </c>
      <c r="D753" s="64" t="s">
        <v>660</v>
      </c>
      <c r="E753" s="67">
        <v>313</v>
      </c>
      <c r="F753" s="134">
        <f>'Пр 6 вед '!G183</f>
        <v>30047.1</v>
      </c>
      <c r="G753" s="134">
        <f>'Пр 6 вед '!H183</f>
        <v>0</v>
      </c>
      <c r="H753" s="134">
        <f>'Пр 6 вед '!I183</f>
        <v>30047.1</v>
      </c>
      <c r="I753" s="134">
        <f>'Пр 6 вед '!J183</f>
        <v>0</v>
      </c>
      <c r="J753" s="134">
        <f>'Пр 6 вед '!K183</f>
        <v>30047.1</v>
      </c>
      <c r="K753" s="134">
        <f>'Пр 6 вед '!L183</f>
        <v>0</v>
      </c>
      <c r="L753" s="291">
        <f t="shared" si="586"/>
        <v>30047.1</v>
      </c>
    </row>
    <row r="754" spans="1:18" s="68" customFormat="1" ht="81" customHeight="1" x14ac:dyDescent="0.2">
      <c r="A754" s="61" t="s">
        <v>749</v>
      </c>
      <c r="B754" s="64" t="s">
        <v>152</v>
      </c>
      <c r="C754" s="64" t="s">
        <v>129</v>
      </c>
      <c r="D754" s="64" t="s">
        <v>750</v>
      </c>
      <c r="E754" s="67"/>
      <c r="F754" s="134">
        <f>F755</f>
        <v>0</v>
      </c>
      <c r="G754" s="134">
        <f t="shared" ref="G754:K754" si="595">G755</f>
        <v>0</v>
      </c>
      <c r="H754" s="134">
        <f t="shared" si="595"/>
        <v>0</v>
      </c>
      <c r="I754" s="134">
        <f t="shared" si="595"/>
        <v>2000</v>
      </c>
      <c r="J754" s="134">
        <f t="shared" si="595"/>
        <v>2000</v>
      </c>
      <c r="K754" s="134">
        <f t="shared" si="595"/>
        <v>0</v>
      </c>
      <c r="L754" s="291">
        <f t="shared" si="586"/>
        <v>2000</v>
      </c>
      <c r="M754" s="258"/>
      <c r="N754" s="258"/>
      <c r="O754" s="258"/>
      <c r="P754" s="258"/>
      <c r="Q754" s="258"/>
      <c r="R754" s="258"/>
    </row>
    <row r="755" spans="1:18" s="68" customFormat="1" ht="11.25" x14ac:dyDescent="0.2">
      <c r="A755" s="66" t="s">
        <v>162</v>
      </c>
      <c r="B755" s="64" t="s">
        <v>152</v>
      </c>
      <c r="C755" s="64" t="s">
        <v>129</v>
      </c>
      <c r="D755" s="64" t="s">
        <v>750</v>
      </c>
      <c r="E755" s="64" t="s">
        <v>163</v>
      </c>
      <c r="F755" s="134">
        <f>F757</f>
        <v>0</v>
      </c>
      <c r="G755" s="134">
        <f>G757</f>
        <v>0</v>
      </c>
      <c r="H755" s="133">
        <f t="shared" ref="H755:H756" si="596">G755+F755</f>
        <v>0</v>
      </c>
      <c r="I755" s="134">
        <f>I757</f>
        <v>2000</v>
      </c>
      <c r="J755" s="134">
        <f>J757</f>
        <v>2000</v>
      </c>
      <c r="K755" s="134">
        <f>K757</f>
        <v>0</v>
      </c>
      <c r="L755" s="291">
        <f t="shared" si="586"/>
        <v>2000</v>
      </c>
    </row>
    <row r="756" spans="1:18" s="68" customFormat="1" ht="11.25" x14ac:dyDescent="0.2">
      <c r="A756" s="66" t="s">
        <v>164</v>
      </c>
      <c r="B756" s="64" t="s">
        <v>152</v>
      </c>
      <c r="C756" s="64" t="s">
        <v>129</v>
      </c>
      <c r="D756" s="64" t="s">
        <v>750</v>
      </c>
      <c r="E756" s="67">
        <v>310</v>
      </c>
      <c r="F756" s="134">
        <f>F757</f>
        <v>0</v>
      </c>
      <c r="G756" s="134">
        <f>G757</f>
        <v>0</v>
      </c>
      <c r="H756" s="133">
        <f t="shared" si="596"/>
        <v>0</v>
      </c>
      <c r="I756" s="134">
        <f>I757</f>
        <v>2000</v>
      </c>
      <c r="J756" s="134">
        <f>J757</f>
        <v>2000</v>
      </c>
      <c r="K756" s="134">
        <f>K757</f>
        <v>0</v>
      </c>
      <c r="L756" s="291">
        <f t="shared" si="586"/>
        <v>2000</v>
      </c>
    </row>
    <row r="757" spans="1:18" s="68" customFormat="1" ht="22.5" x14ac:dyDescent="0.2">
      <c r="A757" s="62" t="s">
        <v>165</v>
      </c>
      <c r="B757" s="64" t="s">
        <v>152</v>
      </c>
      <c r="C757" s="64" t="s">
        <v>129</v>
      </c>
      <c r="D757" s="64" t="s">
        <v>750</v>
      </c>
      <c r="E757" s="67">
        <v>313</v>
      </c>
      <c r="F757" s="134">
        <f>'Пр 6 вед '!G187</f>
        <v>0</v>
      </c>
      <c r="G757" s="134">
        <f>'Пр 6 вед '!H187</f>
        <v>0</v>
      </c>
      <c r="H757" s="134">
        <f>'Пр 6 вед '!I187</f>
        <v>0</v>
      </c>
      <c r="I757" s="134">
        <f>'Пр 6 вед '!J187</f>
        <v>2000</v>
      </c>
      <c r="J757" s="134">
        <f>'Пр 6 вед '!K187</f>
        <v>2000</v>
      </c>
      <c r="K757" s="134">
        <f>'Пр 6 вед '!L187</f>
        <v>0</v>
      </c>
      <c r="L757" s="291">
        <f t="shared" si="586"/>
        <v>2000</v>
      </c>
    </row>
    <row r="758" spans="1:18" ht="29.25" customHeight="1" x14ac:dyDescent="0.2">
      <c r="A758" s="58" t="s">
        <v>485</v>
      </c>
      <c r="B758" s="60">
        <v>10</v>
      </c>
      <c r="C758" s="59" t="s">
        <v>129</v>
      </c>
      <c r="D758" s="59" t="s">
        <v>209</v>
      </c>
      <c r="E758" s="60"/>
      <c r="F758" s="139">
        <f>F759</f>
        <v>3495.3</v>
      </c>
      <c r="G758" s="139">
        <f t="shared" ref="G758:K759" si="597">G759</f>
        <v>0</v>
      </c>
      <c r="H758" s="139">
        <f t="shared" si="597"/>
        <v>3495.3</v>
      </c>
      <c r="I758" s="139">
        <f t="shared" si="597"/>
        <v>-450</v>
      </c>
      <c r="J758" s="139">
        <f t="shared" si="597"/>
        <v>3045.3</v>
      </c>
      <c r="K758" s="139">
        <f t="shared" si="597"/>
        <v>0</v>
      </c>
      <c r="L758" s="291">
        <f t="shared" si="586"/>
        <v>3045.3</v>
      </c>
    </row>
    <row r="759" spans="1:18" ht="15" customHeight="1" x14ac:dyDescent="0.2">
      <c r="A759" s="58" t="s">
        <v>210</v>
      </c>
      <c r="B759" s="60">
        <v>10</v>
      </c>
      <c r="C759" s="59" t="s">
        <v>235</v>
      </c>
      <c r="D759" s="75" t="s">
        <v>211</v>
      </c>
      <c r="E759" s="60"/>
      <c r="F759" s="139">
        <f>F760</f>
        <v>3495.3</v>
      </c>
      <c r="G759" s="139">
        <f t="shared" si="597"/>
        <v>0</v>
      </c>
      <c r="H759" s="139">
        <f t="shared" si="597"/>
        <v>3495.3</v>
      </c>
      <c r="I759" s="139">
        <f t="shared" si="597"/>
        <v>-450</v>
      </c>
      <c r="J759" s="139">
        <f t="shared" si="597"/>
        <v>3045.3</v>
      </c>
      <c r="K759" s="139">
        <f t="shared" si="597"/>
        <v>0</v>
      </c>
      <c r="L759" s="291">
        <f t="shared" si="586"/>
        <v>3045.3</v>
      </c>
    </row>
    <row r="760" spans="1:18" ht="33.75" customHeight="1" x14ac:dyDescent="0.2">
      <c r="A760" s="58" t="s">
        <v>500</v>
      </c>
      <c r="B760" s="60" t="s">
        <v>152</v>
      </c>
      <c r="C760" s="59" t="s">
        <v>129</v>
      </c>
      <c r="D760" s="59" t="s">
        <v>236</v>
      </c>
      <c r="E760" s="60" t="s">
        <v>150</v>
      </c>
      <c r="F760" s="135">
        <f>F762</f>
        <v>3495.3</v>
      </c>
      <c r="G760" s="135">
        <f t="shared" ref="G760:H760" si="598">G762</f>
        <v>0</v>
      </c>
      <c r="H760" s="135">
        <f t="shared" si="598"/>
        <v>3495.3</v>
      </c>
      <c r="I760" s="135">
        <f t="shared" ref="I760:J760" si="599">I762</f>
        <v>-450</v>
      </c>
      <c r="J760" s="135">
        <f t="shared" si="599"/>
        <v>3045.3</v>
      </c>
      <c r="K760" s="135">
        <f t="shared" ref="K760" si="600">K762</f>
        <v>0</v>
      </c>
      <c r="L760" s="291">
        <f t="shared" si="586"/>
        <v>3045.3</v>
      </c>
    </row>
    <row r="761" spans="1:18" ht="45" x14ac:dyDescent="0.2">
      <c r="A761" s="58" t="s">
        <v>237</v>
      </c>
      <c r="B761" s="60" t="s">
        <v>152</v>
      </c>
      <c r="C761" s="59" t="s">
        <v>129</v>
      </c>
      <c r="D761" s="59" t="s">
        <v>238</v>
      </c>
      <c r="E761" s="60"/>
      <c r="F761" s="135">
        <f>F762</f>
        <v>3495.3</v>
      </c>
      <c r="G761" s="135">
        <f t="shared" ref="G761:K763" si="601">G762</f>
        <v>0</v>
      </c>
      <c r="H761" s="135">
        <f t="shared" si="601"/>
        <v>3495.3</v>
      </c>
      <c r="I761" s="135">
        <f t="shared" si="601"/>
        <v>-450</v>
      </c>
      <c r="J761" s="135">
        <f t="shared" si="601"/>
        <v>3045.3</v>
      </c>
      <c r="K761" s="135">
        <f t="shared" si="601"/>
        <v>0</v>
      </c>
      <c r="L761" s="291">
        <f t="shared" si="586"/>
        <v>3045.3</v>
      </c>
    </row>
    <row r="762" spans="1:18" x14ac:dyDescent="0.2">
      <c r="A762" s="66" t="s">
        <v>162</v>
      </c>
      <c r="B762" s="60" t="s">
        <v>152</v>
      </c>
      <c r="C762" s="59" t="s">
        <v>129</v>
      </c>
      <c r="D762" s="59" t="s">
        <v>238</v>
      </c>
      <c r="E762" s="64" t="s">
        <v>163</v>
      </c>
      <c r="F762" s="134">
        <f>F763</f>
        <v>3495.3</v>
      </c>
      <c r="G762" s="134">
        <f t="shared" si="601"/>
        <v>0</v>
      </c>
      <c r="H762" s="134">
        <f t="shared" si="601"/>
        <v>3495.3</v>
      </c>
      <c r="I762" s="134">
        <f t="shared" si="601"/>
        <v>-450</v>
      </c>
      <c r="J762" s="134">
        <f t="shared" si="601"/>
        <v>3045.3</v>
      </c>
      <c r="K762" s="134">
        <f t="shared" si="601"/>
        <v>0</v>
      </c>
      <c r="L762" s="291">
        <f t="shared" si="586"/>
        <v>3045.3</v>
      </c>
    </row>
    <row r="763" spans="1:18" x14ac:dyDescent="0.2">
      <c r="A763" s="66" t="s">
        <v>164</v>
      </c>
      <c r="B763" s="60" t="s">
        <v>152</v>
      </c>
      <c r="C763" s="59" t="s">
        <v>129</v>
      </c>
      <c r="D763" s="59" t="s">
        <v>238</v>
      </c>
      <c r="E763" s="67">
        <v>310</v>
      </c>
      <c r="F763" s="134">
        <f>F764</f>
        <v>3495.3</v>
      </c>
      <c r="G763" s="134">
        <f t="shared" si="601"/>
        <v>0</v>
      </c>
      <c r="H763" s="134">
        <f t="shared" si="601"/>
        <v>3495.3</v>
      </c>
      <c r="I763" s="134">
        <f t="shared" si="601"/>
        <v>-450</v>
      </c>
      <c r="J763" s="134">
        <f t="shared" si="601"/>
        <v>3045.3</v>
      </c>
      <c r="K763" s="134">
        <f t="shared" si="601"/>
        <v>0</v>
      </c>
      <c r="L763" s="291">
        <f t="shared" si="586"/>
        <v>3045.3</v>
      </c>
    </row>
    <row r="764" spans="1:18" ht="22.5" x14ac:dyDescent="0.2">
      <c r="A764" s="62" t="s">
        <v>165</v>
      </c>
      <c r="B764" s="60" t="s">
        <v>152</v>
      </c>
      <c r="C764" s="59" t="s">
        <v>129</v>
      </c>
      <c r="D764" s="59" t="s">
        <v>238</v>
      </c>
      <c r="E764" s="67">
        <v>313</v>
      </c>
      <c r="F764" s="134">
        <f>'Пр 6 вед '!G375</f>
        <v>3495.3</v>
      </c>
      <c r="G764" s="134">
        <f>'Пр 6 вед '!H375</f>
        <v>0</v>
      </c>
      <c r="H764" s="134">
        <f>'Пр 6 вед '!I375</f>
        <v>3495.3</v>
      </c>
      <c r="I764" s="134">
        <f>'Пр 6 вед '!J375</f>
        <v>-450</v>
      </c>
      <c r="J764" s="134">
        <f>'Пр 6 вед '!K375</f>
        <v>3045.3</v>
      </c>
      <c r="K764" s="134">
        <f>'Пр 6 вед '!L375</f>
        <v>0</v>
      </c>
      <c r="L764" s="291">
        <f t="shared" si="586"/>
        <v>3045.3</v>
      </c>
    </row>
    <row r="765" spans="1:18" s="68" customFormat="1" ht="11.25" x14ac:dyDescent="0.2">
      <c r="A765" s="56" t="s">
        <v>186</v>
      </c>
      <c r="B765" s="83" t="s">
        <v>152</v>
      </c>
      <c r="C765" s="81" t="s">
        <v>187</v>
      </c>
      <c r="D765" s="81" t="s">
        <v>149</v>
      </c>
      <c r="E765" s="83" t="s">
        <v>150</v>
      </c>
      <c r="F765" s="130">
        <f>F766+F774</f>
        <v>4201.8</v>
      </c>
      <c r="G765" s="130">
        <f t="shared" ref="G765:H765" si="602">G766+G774</f>
        <v>0</v>
      </c>
      <c r="H765" s="130">
        <f t="shared" si="602"/>
        <v>4201.8</v>
      </c>
      <c r="I765" s="130">
        <f t="shared" ref="I765:J765" si="603">I766+I774</f>
        <v>0</v>
      </c>
      <c r="J765" s="130">
        <f t="shared" si="603"/>
        <v>4201.8</v>
      </c>
      <c r="K765" s="130">
        <f t="shared" ref="K765" si="604">K766+K774</f>
        <v>326.17899999999997</v>
      </c>
      <c r="L765" s="291">
        <f t="shared" si="586"/>
        <v>4527.9790000000003</v>
      </c>
    </row>
    <row r="766" spans="1:18" s="68" customFormat="1" ht="22.5" x14ac:dyDescent="0.2">
      <c r="A766" s="58" t="s">
        <v>482</v>
      </c>
      <c r="B766" s="60">
        <v>10</v>
      </c>
      <c r="C766" s="59" t="s">
        <v>187</v>
      </c>
      <c r="D766" s="59" t="s">
        <v>155</v>
      </c>
      <c r="E766" s="60"/>
      <c r="F766" s="135">
        <f t="shared" ref="F766:K770" si="605">F767</f>
        <v>862.3</v>
      </c>
      <c r="G766" s="135">
        <f t="shared" si="605"/>
        <v>0</v>
      </c>
      <c r="H766" s="135">
        <f t="shared" si="605"/>
        <v>862.3</v>
      </c>
      <c r="I766" s="135">
        <f t="shared" si="605"/>
        <v>0</v>
      </c>
      <c r="J766" s="135">
        <f t="shared" si="605"/>
        <v>862.3</v>
      </c>
      <c r="K766" s="135">
        <f t="shared" si="605"/>
        <v>0</v>
      </c>
      <c r="L766" s="291">
        <f t="shared" si="586"/>
        <v>862.3</v>
      </c>
    </row>
    <row r="767" spans="1:18" s="68" customFormat="1" ht="22.5" x14ac:dyDescent="0.2">
      <c r="A767" s="58" t="s">
        <v>156</v>
      </c>
      <c r="B767" s="60" t="s">
        <v>152</v>
      </c>
      <c r="C767" s="59" t="s">
        <v>187</v>
      </c>
      <c r="D767" s="59" t="s">
        <v>157</v>
      </c>
      <c r="E767" s="60"/>
      <c r="F767" s="135">
        <f t="shared" si="605"/>
        <v>862.3</v>
      </c>
      <c r="G767" s="135">
        <f t="shared" si="605"/>
        <v>0</v>
      </c>
      <c r="H767" s="135">
        <f t="shared" si="605"/>
        <v>862.3</v>
      </c>
      <c r="I767" s="135">
        <f t="shared" si="605"/>
        <v>0</v>
      </c>
      <c r="J767" s="135">
        <f t="shared" si="605"/>
        <v>862.3</v>
      </c>
      <c r="K767" s="135">
        <f t="shared" si="605"/>
        <v>0</v>
      </c>
      <c r="L767" s="291">
        <f t="shared" si="586"/>
        <v>862.3</v>
      </c>
    </row>
    <row r="768" spans="1:18" s="68" customFormat="1" ht="33.75" x14ac:dyDescent="0.2">
      <c r="A768" s="58" t="s">
        <v>188</v>
      </c>
      <c r="B768" s="60" t="s">
        <v>152</v>
      </c>
      <c r="C768" s="59" t="s">
        <v>187</v>
      </c>
      <c r="D768" s="59" t="s">
        <v>189</v>
      </c>
      <c r="E768" s="60" t="s">
        <v>150</v>
      </c>
      <c r="F768" s="135">
        <f t="shared" si="605"/>
        <v>862.3</v>
      </c>
      <c r="G768" s="135">
        <f t="shared" si="605"/>
        <v>0</v>
      </c>
      <c r="H768" s="135">
        <f t="shared" si="605"/>
        <v>862.3</v>
      </c>
      <c r="I768" s="135">
        <f t="shared" si="605"/>
        <v>0</v>
      </c>
      <c r="J768" s="135">
        <f t="shared" si="605"/>
        <v>862.3</v>
      </c>
      <c r="K768" s="135">
        <f t="shared" si="605"/>
        <v>0</v>
      </c>
      <c r="L768" s="291">
        <f t="shared" si="586"/>
        <v>862.3</v>
      </c>
    </row>
    <row r="769" spans="1:12" s="68" customFormat="1" ht="22.5" x14ac:dyDescent="0.2">
      <c r="A769" s="58" t="s">
        <v>456</v>
      </c>
      <c r="B769" s="60" t="s">
        <v>152</v>
      </c>
      <c r="C769" s="59" t="s">
        <v>187</v>
      </c>
      <c r="D769" s="59" t="s">
        <v>190</v>
      </c>
      <c r="E769" s="60" t="s">
        <v>150</v>
      </c>
      <c r="F769" s="135">
        <f t="shared" si="605"/>
        <v>862.3</v>
      </c>
      <c r="G769" s="135">
        <f t="shared" si="605"/>
        <v>0</v>
      </c>
      <c r="H769" s="135">
        <f t="shared" si="605"/>
        <v>862.3</v>
      </c>
      <c r="I769" s="135">
        <f t="shared" si="605"/>
        <v>0</v>
      </c>
      <c r="J769" s="135">
        <f t="shared" si="605"/>
        <v>862.3</v>
      </c>
      <c r="K769" s="135">
        <f t="shared" si="605"/>
        <v>0</v>
      </c>
      <c r="L769" s="291">
        <f t="shared" si="586"/>
        <v>862.3</v>
      </c>
    </row>
    <row r="770" spans="1:12" s="68" customFormat="1" ht="11.25" x14ac:dyDescent="0.2">
      <c r="A770" s="71" t="s">
        <v>451</v>
      </c>
      <c r="B770" s="60" t="s">
        <v>152</v>
      </c>
      <c r="C770" s="59" t="s">
        <v>187</v>
      </c>
      <c r="D770" s="59" t="s">
        <v>190</v>
      </c>
      <c r="E770" s="60" t="s">
        <v>121</v>
      </c>
      <c r="F770" s="135">
        <f t="shared" si="605"/>
        <v>862.3</v>
      </c>
      <c r="G770" s="135">
        <f t="shared" si="605"/>
        <v>0</v>
      </c>
      <c r="H770" s="135">
        <f t="shared" si="605"/>
        <v>862.3</v>
      </c>
      <c r="I770" s="135">
        <f t="shared" si="605"/>
        <v>0</v>
      </c>
      <c r="J770" s="135">
        <f t="shared" si="605"/>
        <v>862.3</v>
      </c>
      <c r="K770" s="135">
        <f t="shared" si="605"/>
        <v>0</v>
      </c>
      <c r="L770" s="291">
        <f t="shared" si="586"/>
        <v>862.3</v>
      </c>
    </row>
    <row r="771" spans="1:12" ht="22.5" x14ac:dyDescent="0.2">
      <c r="A771" s="71" t="s">
        <v>122</v>
      </c>
      <c r="B771" s="60" t="s">
        <v>152</v>
      </c>
      <c r="C771" s="59" t="s">
        <v>187</v>
      </c>
      <c r="D771" s="59" t="s">
        <v>190</v>
      </c>
      <c r="E771" s="60" t="s">
        <v>123</v>
      </c>
      <c r="F771" s="135">
        <f>F773+F772</f>
        <v>862.3</v>
      </c>
      <c r="G771" s="135">
        <f t="shared" ref="G771:H771" si="606">G773+G772</f>
        <v>0</v>
      </c>
      <c r="H771" s="135">
        <f t="shared" si="606"/>
        <v>862.3</v>
      </c>
      <c r="I771" s="135">
        <f t="shared" ref="I771:J771" si="607">I773+I772</f>
        <v>0</v>
      </c>
      <c r="J771" s="135">
        <f t="shared" si="607"/>
        <v>862.3</v>
      </c>
      <c r="K771" s="135">
        <f t="shared" ref="K771" si="608">K773+K772</f>
        <v>0</v>
      </c>
      <c r="L771" s="291">
        <f t="shared" si="586"/>
        <v>862.3</v>
      </c>
    </row>
    <row r="772" spans="1:12" ht="22.5" x14ac:dyDescent="0.2">
      <c r="A772" s="98" t="s">
        <v>137</v>
      </c>
      <c r="B772" s="60" t="s">
        <v>152</v>
      </c>
      <c r="C772" s="59" t="s">
        <v>187</v>
      </c>
      <c r="D772" s="59" t="s">
        <v>190</v>
      </c>
      <c r="E772" s="60">
        <v>242</v>
      </c>
      <c r="F772" s="135">
        <f>'Пр 6 вед '!G195</f>
        <v>27.8</v>
      </c>
      <c r="G772" s="135">
        <f>'Пр 6 вед '!H195</f>
        <v>0</v>
      </c>
      <c r="H772" s="135">
        <f>'Пр 6 вед '!I195</f>
        <v>27.8</v>
      </c>
      <c r="I772" s="135">
        <f>'Пр 6 вед '!J195</f>
        <v>0</v>
      </c>
      <c r="J772" s="135">
        <f>'Пр 6 вед '!K195</f>
        <v>27.8</v>
      </c>
      <c r="K772" s="135">
        <f>'Пр 6 вед '!L195</f>
        <v>0</v>
      </c>
      <c r="L772" s="291">
        <f t="shared" si="586"/>
        <v>27.8</v>
      </c>
    </row>
    <row r="773" spans="1:12" x14ac:dyDescent="0.2">
      <c r="A773" s="98" t="s">
        <v>474</v>
      </c>
      <c r="B773" s="60" t="s">
        <v>152</v>
      </c>
      <c r="C773" s="59" t="s">
        <v>187</v>
      </c>
      <c r="D773" s="59" t="s">
        <v>190</v>
      </c>
      <c r="E773" s="60" t="s">
        <v>125</v>
      </c>
      <c r="F773" s="135">
        <f>'Пр 6 вед '!G196</f>
        <v>834.5</v>
      </c>
      <c r="G773" s="135">
        <f>'Пр 6 вед '!H196</f>
        <v>0</v>
      </c>
      <c r="H773" s="135">
        <f>'Пр 6 вед '!I196</f>
        <v>834.5</v>
      </c>
      <c r="I773" s="135">
        <f>'Пр 6 вед '!J196</f>
        <v>0</v>
      </c>
      <c r="J773" s="135">
        <f>'Пр 6 вед '!K196</f>
        <v>834.5</v>
      </c>
      <c r="K773" s="135">
        <f>'Пр 6 вед '!L196</f>
        <v>0</v>
      </c>
      <c r="L773" s="291">
        <f t="shared" si="586"/>
        <v>834.5</v>
      </c>
    </row>
    <row r="774" spans="1:12" x14ac:dyDescent="0.2">
      <c r="A774" s="58" t="s">
        <v>191</v>
      </c>
      <c r="B774" s="60" t="s">
        <v>152</v>
      </c>
      <c r="C774" s="59" t="s">
        <v>187</v>
      </c>
      <c r="D774" s="59" t="s">
        <v>192</v>
      </c>
      <c r="E774" s="60"/>
      <c r="F774" s="135">
        <f>F775+F791</f>
        <v>3339.5000000000005</v>
      </c>
      <c r="G774" s="135">
        <f t="shared" ref="G774:H774" si="609">G775+G791</f>
        <v>0</v>
      </c>
      <c r="H774" s="135">
        <f t="shared" si="609"/>
        <v>3339.5000000000005</v>
      </c>
      <c r="I774" s="135">
        <f t="shared" ref="I774:J774" si="610">I775+I791</f>
        <v>0</v>
      </c>
      <c r="J774" s="135">
        <f t="shared" si="610"/>
        <v>3339.5000000000005</v>
      </c>
      <c r="K774" s="135">
        <f t="shared" ref="K774" si="611">K775+K791</f>
        <v>326.17899999999997</v>
      </c>
      <c r="L774" s="291">
        <f t="shared" si="586"/>
        <v>3665.6790000000005</v>
      </c>
    </row>
    <row r="775" spans="1:12" ht="22.5" x14ac:dyDescent="0.2">
      <c r="A775" s="58" t="s">
        <v>193</v>
      </c>
      <c r="B775" s="60" t="s">
        <v>152</v>
      </c>
      <c r="C775" s="59" t="s">
        <v>187</v>
      </c>
      <c r="D775" s="59" t="s">
        <v>194</v>
      </c>
      <c r="E775" s="60" t="s">
        <v>150</v>
      </c>
      <c r="F775" s="135">
        <f>F776+F781+F785</f>
        <v>3229.5000000000005</v>
      </c>
      <c r="G775" s="135">
        <f t="shared" ref="G775:H775" si="612">G776+G781+G785</f>
        <v>0</v>
      </c>
      <c r="H775" s="135">
        <f t="shared" si="612"/>
        <v>3229.5000000000005</v>
      </c>
      <c r="I775" s="135">
        <f t="shared" ref="I775:J775" si="613">I776+I781+I785</f>
        <v>0</v>
      </c>
      <c r="J775" s="135">
        <f t="shared" si="613"/>
        <v>3229.5000000000005</v>
      </c>
      <c r="K775" s="135">
        <f t="shared" ref="K775" si="614">K776+K781+K785</f>
        <v>326.17899999999997</v>
      </c>
      <c r="L775" s="291">
        <f t="shared" si="586"/>
        <v>3555.6790000000005</v>
      </c>
    </row>
    <row r="776" spans="1:12" ht="22.5" x14ac:dyDescent="0.2">
      <c r="A776" s="70" t="s">
        <v>195</v>
      </c>
      <c r="B776" s="60">
        <v>10</v>
      </c>
      <c r="C776" s="59" t="s">
        <v>187</v>
      </c>
      <c r="D776" s="59" t="s">
        <v>196</v>
      </c>
      <c r="E776" s="60" t="s">
        <v>150</v>
      </c>
      <c r="F776" s="135">
        <f>F777</f>
        <v>2892.8</v>
      </c>
      <c r="G776" s="135">
        <f t="shared" ref="G776:K777" si="615">G777</f>
        <v>0</v>
      </c>
      <c r="H776" s="135">
        <f t="shared" si="615"/>
        <v>2892.8</v>
      </c>
      <c r="I776" s="135">
        <f t="shared" si="615"/>
        <v>0</v>
      </c>
      <c r="J776" s="135">
        <f t="shared" si="615"/>
        <v>2892.8</v>
      </c>
      <c r="K776" s="135">
        <f t="shared" si="615"/>
        <v>326.17899999999997</v>
      </c>
      <c r="L776" s="291">
        <f t="shared" si="586"/>
        <v>3218.9790000000003</v>
      </c>
    </row>
    <row r="777" spans="1:12" ht="33.75" x14ac:dyDescent="0.2">
      <c r="A777" s="71" t="s">
        <v>112</v>
      </c>
      <c r="B777" s="60">
        <v>10</v>
      </c>
      <c r="C777" s="59" t="s">
        <v>187</v>
      </c>
      <c r="D777" s="59" t="s">
        <v>196</v>
      </c>
      <c r="E777" s="60" t="s">
        <v>113</v>
      </c>
      <c r="F777" s="135">
        <f>F778</f>
        <v>2892.8</v>
      </c>
      <c r="G777" s="135">
        <f t="shared" si="615"/>
        <v>0</v>
      </c>
      <c r="H777" s="135">
        <f t="shared" si="615"/>
        <v>2892.8</v>
      </c>
      <c r="I777" s="135">
        <f t="shared" si="615"/>
        <v>0</v>
      </c>
      <c r="J777" s="135">
        <f t="shared" si="615"/>
        <v>2892.8</v>
      </c>
      <c r="K777" s="135">
        <f t="shared" si="615"/>
        <v>326.17899999999997</v>
      </c>
      <c r="L777" s="291">
        <f t="shared" si="586"/>
        <v>3218.9790000000003</v>
      </c>
    </row>
    <row r="778" spans="1:12" x14ac:dyDescent="0.2">
      <c r="A778" s="71" t="s">
        <v>134</v>
      </c>
      <c r="B778" s="60">
        <v>10</v>
      </c>
      <c r="C778" s="59" t="s">
        <v>187</v>
      </c>
      <c r="D778" s="59" t="s">
        <v>196</v>
      </c>
      <c r="E778" s="60" t="s">
        <v>197</v>
      </c>
      <c r="F778" s="135">
        <f>F779+F780</f>
        <v>2892.8</v>
      </c>
      <c r="G778" s="135">
        <f t="shared" ref="G778:H778" si="616">G779+G780</f>
        <v>0</v>
      </c>
      <c r="H778" s="135">
        <f t="shared" si="616"/>
        <v>2892.8</v>
      </c>
      <c r="I778" s="135">
        <f t="shared" ref="I778:J778" si="617">I779+I780</f>
        <v>0</v>
      </c>
      <c r="J778" s="135">
        <f t="shared" si="617"/>
        <v>2892.8</v>
      </c>
      <c r="K778" s="135">
        <f t="shared" ref="K778" si="618">K779+K780</f>
        <v>326.17899999999997</v>
      </c>
      <c r="L778" s="291">
        <f t="shared" si="586"/>
        <v>3218.9790000000003</v>
      </c>
    </row>
    <row r="779" spans="1:12" s="77" customFormat="1" x14ac:dyDescent="0.2">
      <c r="A779" s="97" t="s">
        <v>135</v>
      </c>
      <c r="B779" s="60">
        <v>10</v>
      </c>
      <c r="C779" s="59" t="s">
        <v>187</v>
      </c>
      <c r="D779" s="59" t="s">
        <v>196</v>
      </c>
      <c r="E779" s="60" t="s">
        <v>198</v>
      </c>
      <c r="F779" s="135">
        <f>'Пр 6 вед '!G202</f>
        <v>2221.8000000000002</v>
      </c>
      <c r="G779" s="135">
        <f>'Пр 6 вед '!H202</f>
        <v>0</v>
      </c>
      <c r="H779" s="135">
        <f>'Пр 6 вед '!I202</f>
        <v>2221.8000000000002</v>
      </c>
      <c r="I779" s="135">
        <f>'Пр 6 вед '!J202</f>
        <v>0</v>
      </c>
      <c r="J779" s="135">
        <f>'Пр 6 вед '!K202</f>
        <v>2221.8000000000002</v>
      </c>
      <c r="K779" s="135">
        <f>'Пр 6 вед '!L202</f>
        <v>236.64099999999999</v>
      </c>
      <c r="L779" s="291">
        <f t="shared" si="586"/>
        <v>2458.4410000000003</v>
      </c>
    </row>
    <row r="780" spans="1:12" s="77" customFormat="1" ht="33.75" x14ac:dyDescent="0.2">
      <c r="A780" s="97" t="s">
        <v>136</v>
      </c>
      <c r="B780" s="60">
        <v>10</v>
      </c>
      <c r="C780" s="59" t="s">
        <v>187</v>
      </c>
      <c r="D780" s="59" t="s">
        <v>196</v>
      </c>
      <c r="E780" s="60">
        <v>129</v>
      </c>
      <c r="F780" s="135">
        <f>'Пр 6 вед '!G203</f>
        <v>671</v>
      </c>
      <c r="G780" s="135">
        <f>'Пр 6 вед '!H203</f>
        <v>0</v>
      </c>
      <c r="H780" s="135">
        <f>'Пр 6 вед '!I203</f>
        <v>671</v>
      </c>
      <c r="I780" s="135">
        <f>'Пр 6 вед '!J203</f>
        <v>0</v>
      </c>
      <c r="J780" s="135">
        <f>'Пр 6 вед '!K203</f>
        <v>671</v>
      </c>
      <c r="K780" s="135">
        <f>'Пр 6 вед '!L203</f>
        <v>89.537999999999997</v>
      </c>
      <c r="L780" s="291">
        <f t="shared" si="586"/>
        <v>760.53800000000001</v>
      </c>
    </row>
    <row r="781" spans="1:12" s="77" customFormat="1" x14ac:dyDescent="0.2">
      <c r="A781" s="71" t="s">
        <v>451</v>
      </c>
      <c r="B781" s="60">
        <v>10</v>
      </c>
      <c r="C781" s="59" t="s">
        <v>187</v>
      </c>
      <c r="D781" s="59" t="s">
        <v>199</v>
      </c>
      <c r="E781" s="60" t="s">
        <v>121</v>
      </c>
      <c r="F781" s="135">
        <f>F782</f>
        <v>333.3</v>
      </c>
      <c r="G781" s="135">
        <f t="shared" ref="G781:K781" si="619">G782</f>
        <v>0</v>
      </c>
      <c r="H781" s="135">
        <f t="shared" si="619"/>
        <v>333.3</v>
      </c>
      <c r="I781" s="135">
        <f t="shared" si="619"/>
        <v>0</v>
      </c>
      <c r="J781" s="135">
        <f t="shared" si="619"/>
        <v>333.3</v>
      </c>
      <c r="K781" s="135">
        <f t="shared" si="619"/>
        <v>-3</v>
      </c>
      <c r="L781" s="291">
        <f t="shared" si="586"/>
        <v>330.3</v>
      </c>
    </row>
    <row r="782" spans="1:12" s="77" customFormat="1" ht="22.5" x14ac:dyDescent="0.2">
      <c r="A782" s="71" t="s">
        <v>122</v>
      </c>
      <c r="B782" s="60">
        <v>10</v>
      </c>
      <c r="C782" s="59" t="s">
        <v>187</v>
      </c>
      <c r="D782" s="59" t="s">
        <v>199</v>
      </c>
      <c r="E782" s="60" t="s">
        <v>123</v>
      </c>
      <c r="F782" s="135">
        <f>F784+F783</f>
        <v>333.3</v>
      </c>
      <c r="G782" s="135">
        <f t="shared" ref="G782:H782" si="620">G784+G783</f>
        <v>0</v>
      </c>
      <c r="H782" s="135">
        <f t="shared" si="620"/>
        <v>333.3</v>
      </c>
      <c r="I782" s="135">
        <f t="shared" ref="I782:J782" si="621">I784+I783</f>
        <v>0</v>
      </c>
      <c r="J782" s="135">
        <f t="shared" si="621"/>
        <v>333.3</v>
      </c>
      <c r="K782" s="135">
        <f t="shared" ref="K782" si="622">K784+K783</f>
        <v>-3</v>
      </c>
      <c r="L782" s="291">
        <f t="shared" si="586"/>
        <v>330.3</v>
      </c>
    </row>
    <row r="783" spans="1:12" s="77" customFormat="1" ht="22.5" x14ac:dyDescent="0.2">
      <c r="A783" s="98" t="s">
        <v>137</v>
      </c>
      <c r="B783" s="60">
        <v>10</v>
      </c>
      <c r="C783" s="59" t="s">
        <v>187</v>
      </c>
      <c r="D783" s="59" t="s">
        <v>199</v>
      </c>
      <c r="E783" s="60">
        <v>242</v>
      </c>
      <c r="F783" s="135">
        <f>'Пр 6 вед '!G206</f>
        <v>33.799999999999997</v>
      </c>
      <c r="G783" s="135">
        <f>'Пр 6 вед '!H206</f>
        <v>0</v>
      </c>
      <c r="H783" s="135">
        <f>'Пр 6 вед '!I206</f>
        <v>33.799999999999997</v>
      </c>
      <c r="I783" s="135">
        <f>'Пр 6 вед '!J206</f>
        <v>0</v>
      </c>
      <c r="J783" s="135">
        <f>'Пр 6 вед '!K206</f>
        <v>33.799999999999997</v>
      </c>
      <c r="K783" s="135">
        <f>'Пр 6 вед '!L206</f>
        <v>0</v>
      </c>
      <c r="L783" s="291">
        <f t="shared" si="586"/>
        <v>33.799999999999997</v>
      </c>
    </row>
    <row r="784" spans="1:12" s="77" customFormat="1" x14ac:dyDescent="0.2">
      <c r="A784" s="98" t="s">
        <v>474</v>
      </c>
      <c r="B784" s="60">
        <v>10</v>
      </c>
      <c r="C784" s="59" t="s">
        <v>187</v>
      </c>
      <c r="D784" s="59" t="s">
        <v>199</v>
      </c>
      <c r="E784" s="60" t="s">
        <v>125</v>
      </c>
      <c r="F784" s="135">
        <f>'Пр 6 вед '!G207</f>
        <v>299.5</v>
      </c>
      <c r="G784" s="135">
        <f>'Пр 6 вед '!H207</f>
        <v>0</v>
      </c>
      <c r="H784" s="135">
        <f>'Пр 6 вед '!I207</f>
        <v>299.5</v>
      </c>
      <c r="I784" s="135">
        <f>'Пр 6 вед '!J207</f>
        <v>0</v>
      </c>
      <c r="J784" s="135">
        <f>'Пр 6 вед '!K207</f>
        <v>299.5</v>
      </c>
      <c r="K784" s="135">
        <f>'Пр 6 вед '!L207</f>
        <v>-3</v>
      </c>
      <c r="L784" s="291">
        <f t="shared" si="586"/>
        <v>296.5</v>
      </c>
    </row>
    <row r="785" spans="1:12" s="77" customFormat="1" x14ac:dyDescent="0.2">
      <c r="A785" s="62" t="s">
        <v>138</v>
      </c>
      <c r="B785" s="60">
        <v>10</v>
      </c>
      <c r="C785" s="59" t="s">
        <v>187</v>
      </c>
      <c r="D785" s="59" t="s">
        <v>199</v>
      </c>
      <c r="E785" s="60" t="s">
        <v>200</v>
      </c>
      <c r="F785" s="135">
        <f>F788+F786</f>
        <v>3.4</v>
      </c>
      <c r="G785" s="135">
        <f t="shared" ref="G785:L785" si="623">G788+G786</f>
        <v>0</v>
      </c>
      <c r="H785" s="135">
        <f t="shared" si="623"/>
        <v>3.4</v>
      </c>
      <c r="I785" s="135">
        <f t="shared" si="623"/>
        <v>0</v>
      </c>
      <c r="J785" s="135">
        <f t="shared" si="623"/>
        <v>3.4</v>
      </c>
      <c r="K785" s="135">
        <f t="shared" si="623"/>
        <v>3</v>
      </c>
      <c r="L785" s="135">
        <f t="shared" si="623"/>
        <v>6.4</v>
      </c>
    </row>
    <row r="786" spans="1:12" x14ac:dyDescent="0.2">
      <c r="A786" s="62" t="s">
        <v>753</v>
      </c>
      <c r="B786" s="60">
        <v>10</v>
      </c>
      <c r="C786" s="59" t="s">
        <v>187</v>
      </c>
      <c r="D786" s="59" t="s">
        <v>199</v>
      </c>
      <c r="E786" s="60">
        <v>830</v>
      </c>
      <c r="F786" s="135">
        <f>F787</f>
        <v>0</v>
      </c>
      <c r="G786" s="135">
        <f t="shared" ref="G786:L786" si="624">G787</f>
        <v>0</v>
      </c>
      <c r="H786" s="135">
        <f t="shared" si="624"/>
        <v>0</v>
      </c>
      <c r="I786" s="135">
        <f t="shared" si="624"/>
        <v>0</v>
      </c>
      <c r="J786" s="135">
        <f t="shared" si="624"/>
        <v>0</v>
      </c>
      <c r="K786" s="135">
        <f t="shared" si="624"/>
        <v>3</v>
      </c>
      <c r="L786" s="135">
        <f t="shared" si="624"/>
        <v>3</v>
      </c>
    </row>
    <row r="787" spans="1:12" ht="22.5" x14ac:dyDescent="0.2">
      <c r="A787" s="62" t="s">
        <v>754</v>
      </c>
      <c r="B787" s="60">
        <v>10</v>
      </c>
      <c r="C787" s="59" t="s">
        <v>187</v>
      </c>
      <c r="D787" s="59" t="s">
        <v>199</v>
      </c>
      <c r="E787" s="60">
        <v>831</v>
      </c>
      <c r="F787" s="135">
        <f>'Пр 6 вед '!G210</f>
        <v>0</v>
      </c>
      <c r="G787" s="135">
        <f>'Пр 6 вед '!H210</f>
        <v>0</v>
      </c>
      <c r="H787" s="135">
        <f>'Пр 6 вед '!I210</f>
        <v>0</v>
      </c>
      <c r="I787" s="135">
        <f>'Пр 6 вед '!J210</f>
        <v>0</v>
      </c>
      <c r="J787" s="135">
        <f>'Пр 6 вед '!K210</f>
        <v>0</v>
      </c>
      <c r="K787" s="135">
        <f>'Пр 6 вед '!L210</f>
        <v>3</v>
      </c>
      <c r="L787" s="135">
        <f>'Пр 6 вед '!M210</f>
        <v>3</v>
      </c>
    </row>
    <row r="788" spans="1:12" s="77" customFormat="1" x14ac:dyDescent="0.2">
      <c r="A788" s="62" t="s">
        <v>139</v>
      </c>
      <c r="B788" s="60">
        <v>10</v>
      </c>
      <c r="C788" s="59" t="s">
        <v>187</v>
      </c>
      <c r="D788" s="59" t="s">
        <v>199</v>
      </c>
      <c r="E788" s="60" t="s">
        <v>140</v>
      </c>
      <c r="F788" s="135">
        <f>F789+F790</f>
        <v>3.4</v>
      </c>
      <c r="G788" s="135">
        <f t="shared" ref="G788:H788" si="625">G789+G790</f>
        <v>0</v>
      </c>
      <c r="H788" s="135">
        <f t="shared" si="625"/>
        <v>3.4</v>
      </c>
      <c r="I788" s="135">
        <f t="shared" ref="I788:J788" si="626">I789+I790</f>
        <v>0</v>
      </c>
      <c r="J788" s="135">
        <f t="shared" si="626"/>
        <v>3.4</v>
      </c>
      <c r="K788" s="135">
        <f t="shared" ref="K788" si="627">K789+K790</f>
        <v>0</v>
      </c>
      <c r="L788" s="291">
        <f t="shared" si="586"/>
        <v>3.4</v>
      </c>
    </row>
    <row r="789" spans="1:12" s="77" customFormat="1" x14ac:dyDescent="0.2">
      <c r="A789" s="66" t="s">
        <v>141</v>
      </c>
      <c r="B789" s="60">
        <v>10</v>
      </c>
      <c r="C789" s="59" t="s">
        <v>187</v>
      </c>
      <c r="D789" s="59" t="s">
        <v>199</v>
      </c>
      <c r="E789" s="60" t="s">
        <v>142</v>
      </c>
      <c r="F789" s="135">
        <f>'Пр 6 вед '!G212</f>
        <v>3.4</v>
      </c>
      <c r="G789" s="135">
        <f>'Пр 6 вед '!H212</f>
        <v>0</v>
      </c>
      <c r="H789" s="135">
        <f>'Пр 6 вед '!I212</f>
        <v>3.4</v>
      </c>
      <c r="I789" s="135">
        <f>'Пр 6 вед '!J212</f>
        <v>0</v>
      </c>
      <c r="J789" s="135">
        <f>'Пр 6 вед '!K212</f>
        <v>3.4</v>
      </c>
      <c r="K789" s="135">
        <f>'Пр 6 вед '!L212</f>
        <v>0</v>
      </c>
      <c r="L789" s="291">
        <f t="shared" si="586"/>
        <v>3.4</v>
      </c>
    </row>
    <row r="790" spans="1:12" s="77" customFormat="1" x14ac:dyDescent="0.2">
      <c r="A790" s="62" t="s">
        <v>443</v>
      </c>
      <c r="B790" s="60">
        <v>10</v>
      </c>
      <c r="C790" s="59" t="s">
        <v>187</v>
      </c>
      <c r="D790" s="59" t="s">
        <v>199</v>
      </c>
      <c r="E790" s="60">
        <v>853</v>
      </c>
      <c r="F790" s="135">
        <f>'Пр 6 вед '!G213</f>
        <v>0</v>
      </c>
      <c r="G790" s="135">
        <f>'Пр 6 вед '!H213</f>
        <v>0</v>
      </c>
      <c r="H790" s="135">
        <f>'Пр 6 вед '!I213</f>
        <v>0</v>
      </c>
      <c r="I790" s="135">
        <f>'Пр 6 вед '!J213</f>
        <v>0</v>
      </c>
      <c r="J790" s="135">
        <f>'Пр 6 вед '!K213</f>
        <v>0</v>
      </c>
      <c r="K790" s="135">
        <f>'Пр 6 вед '!L213</f>
        <v>0</v>
      </c>
      <c r="L790" s="291">
        <f t="shared" si="586"/>
        <v>0</v>
      </c>
    </row>
    <row r="791" spans="1:12" s="77" customFormat="1" ht="22.5" x14ac:dyDescent="0.2">
      <c r="A791" s="71" t="s">
        <v>202</v>
      </c>
      <c r="B791" s="60">
        <v>10</v>
      </c>
      <c r="C791" s="59" t="s">
        <v>187</v>
      </c>
      <c r="D791" s="59" t="s">
        <v>203</v>
      </c>
      <c r="E791" s="60"/>
      <c r="F791" s="135">
        <f>F792+F795</f>
        <v>110</v>
      </c>
      <c r="G791" s="135">
        <f t="shared" ref="G791:H791" si="628">G792+G795</f>
        <v>0</v>
      </c>
      <c r="H791" s="135">
        <f t="shared" si="628"/>
        <v>110</v>
      </c>
      <c r="I791" s="135">
        <f t="shared" ref="I791:J791" si="629">I792+I795</f>
        <v>0</v>
      </c>
      <c r="J791" s="135">
        <f t="shared" si="629"/>
        <v>110</v>
      </c>
      <c r="K791" s="135">
        <f t="shared" ref="K791" si="630">K792+K795</f>
        <v>0</v>
      </c>
      <c r="L791" s="291">
        <f t="shared" si="586"/>
        <v>110</v>
      </c>
    </row>
    <row r="792" spans="1:12" s="77" customFormat="1" x14ac:dyDescent="0.2">
      <c r="A792" s="71" t="s">
        <v>451</v>
      </c>
      <c r="B792" s="60">
        <v>10</v>
      </c>
      <c r="C792" s="59" t="s">
        <v>187</v>
      </c>
      <c r="D792" s="59" t="s">
        <v>203</v>
      </c>
      <c r="E792" s="60" t="s">
        <v>121</v>
      </c>
      <c r="F792" s="135">
        <f>F793</f>
        <v>95</v>
      </c>
      <c r="G792" s="135">
        <f t="shared" ref="G792:K793" si="631">G793</f>
        <v>0</v>
      </c>
      <c r="H792" s="135">
        <f t="shared" si="631"/>
        <v>95</v>
      </c>
      <c r="I792" s="135">
        <f t="shared" si="631"/>
        <v>0</v>
      </c>
      <c r="J792" s="135">
        <f t="shared" si="631"/>
        <v>95</v>
      </c>
      <c r="K792" s="135">
        <f t="shared" si="631"/>
        <v>0</v>
      </c>
      <c r="L792" s="291">
        <f t="shared" si="586"/>
        <v>95</v>
      </c>
    </row>
    <row r="793" spans="1:12" s="77" customFormat="1" ht="22.5" x14ac:dyDescent="0.2">
      <c r="A793" s="71" t="s">
        <v>122</v>
      </c>
      <c r="B793" s="60">
        <v>10</v>
      </c>
      <c r="C793" s="59" t="s">
        <v>187</v>
      </c>
      <c r="D793" s="59" t="s">
        <v>203</v>
      </c>
      <c r="E793" s="60" t="s">
        <v>123</v>
      </c>
      <c r="F793" s="135">
        <f>F794</f>
        <v>95</v>
      </c>
      <c r="G793" s="135">
        <f t="shared" si="631"/>
        <v>0</v>
      </c>
      <c r="H793" s="135">
        <f t="shared" si="631"/>
        <v>95</v>
      </c>
      <c r="I793" s="135">
        <f t="shared" si="631"/>
        <v>0</v>
      </c>
      <c r="J793" s="135">
        <f t="shared" si="631"/>
        <v>95</v>
      </c>
      <c r="K793" s="135">
        <f t="shared" si="631"/>
        <v>0</v>
      </c>
      <c r="L793" s="291">
        <f t="shared" si="586"/>
        <v>95</v>
      </c>
    </row>
    <row r="794" spans="1:12" s="77" customFormat="1" x14ac:dyDescent="0.2">
      <c r="A794" s="98" t="s">
        <v>474</v>
      </c>
      <c r="B794" s="60">
        <v>10</v>
      </c>
      <c r="C794" s="59" t="s">
        <v>187</v>
      </c>
      <c r="D794" s="59" t="s">
        <v>203</v>
      </c>
      <c r="E794" s="60" t="s">
        <v>125</v>
      </c>
      <c r="F794" s="135">
        <f>'Пр 6 вед '!G217</f>
        <v>95</v>
      </c>
      <c r="G794" s="135">
        <f>'Пр 6 вед '!H217</f>
        <v>0</v>
      </c>
      <c r="H794" s="135">
        <f>'Пр 6 вед '!I217</f>
        <v>95</v>
      </c>
      <c r="I794" s="135">
        <f>'Пр 6 вед '!J217</f>
        <v>0</v>
      </c>
      <c r="J794" s="135">
        <f>'Пр 6 вед '!K217</f>
        <v>95</v>
      </c>
      <c r="K794" s="135">
        <f>'Пр 6 вед '!L217</f>
        <v>0</v>
      </c>
      <c r="L794" s="291">
        <f t="shared" si="586"/>
        <v>95</v>
      </c>
    </row>
    <row r="795" spans="1:12" s="68" customFormat="1" ht="11.25" x14ac:dyDescent="0.2">
      <c r="A795" s="66" t="s">
        <v>162</v>
      </c>
      <c r="B795" s="60">
        <v>10</v>
      </c>
      <c r="C795" s="59" t="s">
        <v>187</v>
      </c>
      <c r="D795" s="59" t="s">
        <v>203</v>
      </c>
      <c r="E795" s="64" t="s">
        <v>163</v>
      </c>
      <c r="F795" s="134">
        <f>F796</f>
        <v>15</v>
      </c>
      <c r="G795" s="134">
        <f t="shared" ref="G795:K796" si="632">G796</f>
        <v>0</v>
      </c>
      <c r="H795" s="134">
        <f t="shared" si="632"/>
        <v>15</v>
      </c>
      <c r="I795" s="134">
        <f t="shared" si="632"/>
        <v>0</v>
      </c>
      <c r="J795" s="134">
        <f t="shared" si="632"/>
        <v>15</v>
      </c>
      <c r="K795" s="134">
        <f t="shared" si="632"/>
        <v>0</v>
      </c>
      <c r="L795" s="291">
        <f t="shared" si="586"/>
        <v>15</v>
      </c>
    </row>
    <row r="796" spans="1:12" ht="33.75" x14ac:dyDescent="0.2">
      <c r="A796" s="71" t="s">
        <v>448</v>
      </c>
      <c r="B796" s="60">
        <v>10</v>
      </c>
      <c r="C796" s="59" t="s">
        <v>187</v>
      </c>
      <c r="D796" s="59" t="s">
        <v>203</v>
      </c>
      <c r="E796" s="67">
        <v>320</v>
      </c>
      <c r="F796" s="134">
        <f>F797</f>
        <v>15</v>
      </c>
      <c r="G796" s="134">
        <f t="shared" si="632"/>
        <v>0</v>
      </c>
      <c r="H796" s="134">
        <f t="shared" si="632"/>
        <v>15</v>
      </c>
      <c r="I796" s="134">
        <f t="shared" si="632"/>
        <v>0</v>
      </c>
      <c r="J796" s="134">
        <f t="shared" si="632"/>
        <v>15</v>
      </c>
      <c r="K796" s="134">
        <f t="shared" si="632"/>
        <v>0</v>
      </c>
      <c r="L796" s="291">
        <f t="shared" si="586"/>
        <v>15</v>
      </c>
    </row>
    <row r="797" spans="1:12" ht="22.5" x14ac:dyDescent="0.2">
      <c r="A797" s="62" t="s">
        <v>638</v>
      </c>
      <c r="B797" s="60">
        <v>10</v>
      </c>
      <c r="C797" s="59" t="s">
        <v>187</v>
      </c>
      <c r="D797" s="59" t="s">
        <v>203</v>
      </c>
      <c r="E797" s="67">
        <v>321</v>
      </c>
      <c r="F797" s="134">
        <f>'Пр 6 вед '!G220</f>
        <v>15</v>
      </c>
      <c r="G797" s="134">
        <f>'Пр 6 вед '!H220</f>
        <v>0</v>
      </c>
      <c r="H797" s="134">
        <f>'Пр 6 вед '!I220</f>
        <v>15</v>
      </c>
      <c r="I797" s="134">
        <f>'Пр 6 вед '!J220</f>
        <v>0</v>
      </c>
      <c r="J797" s="134">
        <f>'Пр 6 вед '!K220</f>
        <v>15</v>
      </c>
      <c r="K797" s="134">
        <f>'Пр 6 вед '!L220</f>
        <v>0</v>
      </c>
      <c r="L797" s="291">
        <f t="shared" si="586"/>
        <v>15</v>
      </c>
    </row>
    <row r="798" spans="1:12" x14ac:dyDescent="0.2">
      <c r="A798" s="85" t="s">
        <v>390</v>
      </c>
      <c r="B798" s="84" t="s">
        <v>391</v>
      </c>
      <c r="C798" s="86" t="s">
        <v>148</v>
      </c>
      <c r="D798" s="86" t="s">
        <v>149</v>
      </c>
      <c r="E798" s="84" t="s">
        <v>150</v>
      </c>
      <c r="F798" s="143">
        <f>F799</f>
        <v>266</v>
      </c>
      <c r="G798" s="143">
        <f t="shared" ref="G798:K798" si="633">G799</f>
        <v>-36</v>
      </c>
      <c r="H798" s="143">
        <f t="shared" si="633"/>
        <v>230</v>
      </c>
      <c r="I798" s="143">
        <f t="shared" si="633"/>
        <v>-50</v>
      </c>
      <c r="J798" s="143">
        <f t="shared" si="633"/>
        <v>180</v>
      </c>
      <c r="K798" s="143">
        <f t="shared" si="633"/>
        <v>-50</v>
      </c>
      <c r="L798" s="291">
        <f t="shared" si="586"/>
        <v>130</v>
      </c>
    </row>
    <row r="799" spans="1:12" x14ac:dyDescent="0.2">
      <c r="A799" s="85" t="s">
        <v>392</v>
      </c>
      <c r="B799" s="84" t="s">
        <v>391</v>
      </c>
      <c r="C799" s="86" t="s">
        <v>243</v>
      </c>
      <c r="D799" s="86" t="s">
        <v>149</v>
      </c>
      <c r="E799" s="84" t="s">
        <v>150</v>
      </c>
      <c r="F799" s="143">
        <f>F800+F813</f>
        <v>266</v>
      </c>
      <c r="G799" s="143">
        <f t="shared" ref="G799:H799" si="634">G800+G813</f>
        <v>-36</v>
      </c>
      <c r="H799" s="143">
        <f t="shared" si="634"/>
        <v>230</v>
      </c>
      <c r="I799" s="143">
        <f t="shared" ref="I799:J799" si="635">I800+I813</f>
        <v>-50</v>
      </c>
      <c r="J799" s="143">
        <f t="shared" si="635"/>
        <v>180</v>
      </c>
      <c r="K799" s="143">
        <f t="shared" ref="K799" si="636">K800+K813</f>
        <v>-50</v>
      </c>
      <c r="L799" s="291">
        <f t="shared" si="586"/>
        <v>130</v>
      </c>
    </row>
    <row r="800" spans="1:12" ht="31.5" x14ac:dyDescent="0.2">
      <c r="A800" s="85" t="s">
        <v>511</v>
      </c>
      <c r="B800" s="84" t="s">
        <v>391</v>
      </c>
      <c r="C800" s="86" t="s">
        <v>243</v>
      </c>
      <c r="D800" s="86" t="s">
        <v>393</v>
      </c>
      <c r="E800" s="84"/>
      <c r="F800" s="143">
        <f>F801+F805+F809</f>
        <v>266</v>
      </c>
      <c r="G800" s="143">
        <f t="shared" ref="G800:H800" si="637">G801+G805+G809</f>
        <v>-36</v>
      </c>
      <c r="H800" s="143">
        <f t="shared" si="637"/>
        <v>230</v>
      </c>
      <c r="I800" s="143">
        <f t="shared" ref="I800:J800" si="638">I801+I805+I809</f>
        <v>-50</v>
      </c>
      <c r="J800" s="143">
        <f t="shared" si="638"/>
        <v>180</v>
      </c>
      <c r="K800" s="143">
        <f t="shared" ref="K800" si="639">K801+K805+K809</f>
        <v>-50</v>
      </c>
      <c r="L800" s="291">
        <f t="shared" si="586"/>
        <v>130</v>
      </c>
    </row>
    <row r="801" spans="1:12" ht="22.5" x14ac:dyDescent="0.2">
      <c r="A801" s="87" t="s">
        <v>394</v>
      </c>
      <c r="B801" s="89" t="s">
        <v>391</v>
      </c>
      <c r="C801" s="91" t="s">
        <v>243</v>
      </c>
      <c r="D801" s="91" t="s">
        <v>395</v>
      </c>
      <c r="E801" s="89"/>
      <c r="F801" s="145">
        <f t="shared" ref="F801:K811" si="640">F802</f>
        <v>140</v>
      </c>
      <c r="G801" s="145">
        <f t="shared" si="640"/>
        <v>0</v>
      </c>
      <c r="H801" s="145">
        <f t="shared" si="640"/>
        <v>140</v>
      </c>
      <c r="I801" s="145">
        <f t="shared" si="640"/>
        <v>-40</v>
      </c>
      <c r="J801" s="145">
        <f t="shared" si="640"/>
        <v>100</v>
      </c>
      <c r="K801" s="145">
        <f t="shared" si="640"/>
        <v>-14</v>
      </c>
      <c r="L801" s="291">
        <f t="shared" si="586"/>
        <v>86</v>
      </c>
    </row>
    <row r="802" spans="1:12" x14ac:dyDescent="0.2">
      <c r="A802" s="71" t="s">
        <v>451</v>
      </c>
      <c r="B802" s="72" t="s">
        <v>391</v>
      </c>
      <c r="C802" s="75" t="s">
        <v>243</v>
      </c>
      <c r="D802" s="75" t="s">
        <v>395</v>
      </c>
      <c r="E802" s="72">
        <v>200</v>
      </c>
      <c r="F802" s="144">
        <f t="shared" si="640"/>
        <v>140</v>
      </c>
      <c r="G802" s="144">
        <f t="shared" si="640"/>
        <v>0</v>
      </c>
      <c r="H802" s="144">
        <f t="shared" si="640"/>
        <v>140</v>
      </c>
      <c r="I802" s="144">
        <f t="shared" si="640"/>
        <v>-40</v>
      </c>
      <c r="J802" s="144">
        <f t="shared" si="640"/>
        <v>100</v>
      </c>
      <c r="K802" s="144">
        <f t="shared" si="640"/>
        <v>-14</v>
      </c>
      <c r="L802" s="291">
        <f t="shared" si="586"/>
        <v>86</v>
      </c>
    </row>
    <row r="803" spans="1:12" ht="22.5" x14ac:dyDescent="0.2">
      <c r="A803" s="71" t="s">
        <v>122</v>
      </c>
      <c r="B803" s="72" t="s">
        <v>391</v>
      </c>
      <c r="C803" s="75" t="s">
        <v>243</v>
      </c>
      <c r="D803" s="75" t="s">
        <v>395</v>
      </c>
      <c r="E803" s="72">
        <v>240</v>
      </c>
      <c r="F803" s="144">
        <f t="shared" si="640"/>
        <v>140</v>
      </c>
      <c r="G803" s="144">
        <f t="shared" si="640"/>
        <v>0</v>
      </c>
      <c r="H803" s="144">
        <f t="shared" si="640"/>
        <v>140</v>
      </c>
      <c r="I803" s="144">
        <f t="shared" si="640"/>
        <v>-40</v>
      </c>
      <c r="J803" s="144">
        <f t="shared" si="640"/>
        <v>100</v>
      </c>
      <c r="K803" s="144">
        <f t="shared" si="640"/>
        <v>-14</v>
      </c>
      <c r="L803" s="291">
        <f t="shared" si="586"/>
        <v>86</v>
      </c>
    </row>
    <row r="804" spans="1:12" x14ac:dyDescent="0.2">
      <c r="A804" s="98" t="s">
        <v>474</v>
      </c>
      <c r="B804" s="72" t="s">
        <v>391</v>
      </c>
      <c r="C804" s="75" t="s">
        <v>243</v>
      </c>
      <c r="D804" s="75" t="s">
        <v>395</v>
      </c>
      <c r="E804" s="72">
        <v>244</v>
      </c>
      <c r="F804" s="144">
        <f>'Пр 6 вед '!G829</f>
        <v>140</v>
      </c>
      <c r="G804" s="144">
        <f>'Пр 6 вед '!H829</f>
        <v>0</v>
      </c>
      <c r="H804" s="144">
        <f>'Пр 6 вед '!I829</f>
        <v>140</v>
      </c>
      <c r="I804" s="144">
        <f>'Пр 6 вед '!J829</f>
        <v>-40</v>
      </c>
      <c r="J804" s="144">
        <f>'Пр 6 вед '!K829</f>
        <v>100</v>
      </c>
      <c r="K804" s="144">
        <f>'Пр 6 вед '!L829</f>
        <v>-14</v>
      </c>
      <c r="L804" s="291">
        <f t="shared" si="586"/>
        <v>86</v>
      </c>
    </row>
    <row r="805" spans="1:12" s="77" customFormat="1" ht="22.5" x14ac:dyDescent="0.2">
      <c r="A805" s="189" t="s">
        <v>546</v>
      </c>
      <c r="B805" s="72" t="s">
        <v>391</v>
      </c>
      <c r="C805" s="75" t="s">
        <v>243</v>
      </c>
      <c r="D805" s="75" t="s">
        <v>544</v>
      </c>
      <c r="E805" s="72"/>
      <c r="F805" s="144">
        <f>F806</f>
        <v>126</v>
      </c>
      <c r="G805" s="144">
        <f t="shared" ref="G805:K805" si="641">G806</f>
        <v>-36</v>
      </c>
      <c r="H805" s="144">
        <f t="shared" si="641"/>
        <v>90</v>
      </c>
      <c r="I805" s="144">
        <f t="shared" si="641"/>
        <v>-10</v>
      </c>
      <c r="J805" s="144">
        <f t="shared" si="641"/>
        <v>80</v>
      </c>
      <c r="K805" s="144">
        <f t="shared" si="641"/>
        <v>-36</v>
      </c>
      <c r="L805" s="291">
        <f t="shared" si="586"/>
        <v>44</v>
      </c>
    </row>
    <row r="806" spans="1:12" s="77" customFormat="1" x14ac:dyDescent="0.2">
      <c r="A806" s="71" t="s">
        <v>451</v>
      </c>
      <c r="B806" s="72" t="s">
        <v>391</v>
      </c>
      <c r="C806" s="75" t="s">
        <v>243</v>
      </c>
      <c r="D806" s="75" t="s">
        <v>544</v>
      </c>
      <c r="E806" s="72">
        <v>200</v>
      </c>
      <c r="F806" s="144">
        <f t="shared" si="640"/>
        <v>126</v>
      </c>
      <c r="G806" s="144">
        <f t="shared" si="640"/>
        <v>-36</v>
      </c>
      <c r="H806" s="144">
        <f t="shared" si="640"/>
        <v>90</v>
      </c>
      <c r="I806" s="144">
        <f t="shared" si="640"/>
        <v>-10</v>
      </c>
      <c r="J806" s="144">
        <f t="shared" si="640"/>
        <v>80</v>
      </c>
      <c r="K806" s="144">
        <f t="shared" si="640"/>
        <v>-36</v>
      </c>
      <c r="L806" s="291">
        <f t="shared" si="586"/>
        <v>44</v>
      </c>
    </row>
    <row r="807" spans="1:12" s="77" customFormat="1" ht="22.5" x14ac:dyDescent="0.2">
      <c r="A807" s="71" t="s">
        <v>122</v>
      </c>
      <c r="B807" s="72" t="s">
        <v>391</v>
      </c>
      <c r="C807" s="75" t="s">
        <v>243</v>
      </c>
      <c r="D807" s="75" t="s">
        <v>544</v>
      </c>
      <c r="E807" s="72">
        <v>240</v>
      </c>
      <c r="F807" s="144">
        <f t="shared" si="640"/>
        <v>126</v>
      </c>
      <c r="G807" s="144">
        <f t="shared" si="640"/>
        <v>-36</v>
      </c>
      <c r="H807" s="144">
        <f t="shared" si="640"/>
        <v>90</v>
      </c>
      <c r="I807" s="144">
        <f t="shared" si="640"/>
        <v>-10</v>
      </c>
      <c r="J807" s="144">
        <f t="shared" si="640"/>
        <v>80</v>
      </c>
      <c r="K807" s="144">
        <f t="shared" si="640"/>
        <v>-36</v>
      </c>
      <c r="L807" s="291">
        <f t="shared" si="586"/>
        <v>44</v>
      </c>
    </row>
    <row r="808" spans="1:12" s="77" customFormat="1" x14ac:dyDescent="0.2">
      <c r="A808" s="98" t="s">
        <v>474</v>
      </c>
      <c r="B808" s="72" t="s">
        <v>391</v>
      </c>
      <c r="C808" s="75" t="s">
        <v>243</v>
      </c>
      <c r="D808" s="75" t="s">
        <v>544</v>
      </c>
      <c r="E808" s="72">
        <v>244</v>
      </c>
      <c r="F808" s="144">
        <f>'Пр 6 вед '!G833</f>
        <v>126</v>
      </c>
      <c r="G808" s="144">
        <f>'Пр 6 вед '!H833</f>
        <v>-36</v>
      </c>
      <c r="H808" s="144">
        <f>'Пр 6 вед '!I833</f>
        <v>90</v>
      </c>
      <c r="I808" s="144">
        <f>'Пр 6 вед '!J833</f>
        <v>-10</v>
      </c>
      <c r="J808" s="144">
        <f>'Пр 6 вед '!K833</f>
        <v>80</v>
      </c>
      <c r="K808" s="144">
        <f>'Пр 6 вед '!L833</f>
        <v>-36</v>
      </c>
      <c r="L808" s="291">
        <f t="shared" si="586"/>
        <v>44</v>
      </c>
    </row>
    <row r="809" spans="1:12" s="77" customFormat="1" ht="22.5" x14ac:dyDescent="0.2">
      <c r="A809" s="191" t="s">
        <v>547</v>
      </c>
      <c r="B809" s="72" t="s">
        <v>391</v>
      </c>
      <c r="C809" s="75" t="s">
        <v>243</v>
      </c>
      <c r="D809" s="75" t="s">
        <v>545</v>
      </c>
      <c r="E809" s="72"/>
      <c r="F809" s="144">
        <f>F810</f>
        <v>0</v>
      </c>
      <c r="G809" s="144">
        <f t="shared" ref="G809:K809" si="642">G810</f>
        <v>0</v>
      </c>
      <c r="H809" s="144">
        <f t="shared" si="642"/>
        <v>0</v>
      </c>
      <c r="I809" s="144">
        <f t="shared" si="642"/>
        <v>0</v>
      </c>
      <c r="J809" s="144">
        <f t="shared" si="642"/>
        <v>0</v>
      </c>
      <c r="K809" s="144">
        <f t="shared" si="642"/>
        <v>0</v>
      </c>
      <c r="L809" s="291">
        <f t="shared" si="586"/>
        <v>0</v>
      </c>
    </row>
    <row r="810" spans="1:12" s="77" customFormat="1" x14ac:dyDescent="0.2">
      <c r="A810" s="71" t="s">
        <v>451</v>
      </c>
      <c r="B810" s="72" t="s">
        <v>391</v>
      </c>
      <c r="C810" s="75" t="s">
        <v>243</v>
      </c>
      <c r="D810" s="75" t="s">
        <v>545</v>
      </c>
      <c r="E810" s="72">
        <v>200</v>
      </c>
      <c r="F810" s="144">
        <f t="shared" si="640"/>
        <v>0</v>
      </c>
      <c r="G810" s="144">
        <f t="shared" si="640"/>
        <v>0</v>
      </c>
      <c r="H810" s="144">
        <f t="shared" si="640"/>
        <v>0</v>
      </c>
      <c r="I810" s="144">
        <f t="shared" si="640"/>
        <v>0</v>
      </c>
      <c r="J810" s="144">
        <f t="shared" si="640"/>
        <v>0</v>
      </c>
      <c r="K810" s="144">
        <f t="shared" si="640"/>
        <v>0</v>
      </c>
      <c r="L810" s="291">
        <f t="shared" si="586"/>
        <v>0</v>
      </c>
    </row>
    <row r="811" spans="1:12" s="77" customFormat="1" ht="22.5" x14ac:dyDescent="0.2">
      <c r="A811" s="71" t="s">
        <v>122</v>
      </c>
      <c r="B811" s="72" t="s">
        <v>391</v>
      </c>
      <c r="C811" s="75" t="s">
        <v>243</v>
      </c>
      <c r="D811" s="75" t="s">
        <v>545</v>
      </c>
      <c r="E811" s="72">
        <v>240</v>
      </c>
      <c r="F811" s="144">
        <f t="shared" si="640"/>
        <v>0</v>
      </c>
      <c r="G811" s="144">
        <f t="shared" si="640"/>
        <v>0</v>
      </c>
      <c r="H811" s="144">
        <f t="shared" si="640"/>
        <v>0</v>
      </c>
      <c r="I811" s="144">
        <f t="shared" si="640"/>
        <v>0</v>
      </c>
      <c r="J811" s="144">
        <f t="shared" si="640"/>
        <v>0</v>
      </c>
      <c r="K811" s="144">
        <f t="shared" si="640"/>
        <v>0</v>
      </c>
      <c r="L811" s="291">
        <f t="shared" si="586"/>
        <v>0</v>
      </c>
    </row>
    <row r="812" spans="1:12" s="77" customFormat="1" x14ac:dyDescent="0.2">
      <c r="A812" s="98" t="s">
        <v>474</v>
      </c>
      <c r="B812" s="72" t="s">
        <v>391</v>
      </c>
      <c r="C812" s="75" t="s">
        <v>243</v>
      </c>
      <c r="D812" s="75" t="s">
        <v>545</v>
      </c>
      <c r="E812" s="72">
        <v>244</v>
      </c>
      <c r="F812" s="144">
        <f>'Пр 6 вед '!G837</f>
        <v>0</v>
      </c>
      <c r="G812" s="144">
        <f>'Пр 6 вед '!H837</f>
        <v>0</v>
      </c>
      <c r="H812" s="144">
        <f>'Пр 6 вед '!I837</f>
        <v>0</v>
      </c>
      <c r="I812" s="144">
        <f>'Пр 6 вед '!J837</f>
        <v>0</v>
      </c>
      <c r="J812" s="144">
        <f>'Пр 6 вед '!K837</f>
        <v>0</v>
      </c>
      <c r="K812" s="144">
        <f>'Пр 6 вед '!L837</f>
        <v>0</v>
      </c>
      <c r="L812" s="291">
        <f t="shared" ref="L812:L844" si="643">K812+J812</f>
        <v>0</v>
      </c>
    </row>
    <row r="813" spans="1:12" s="77" customFormat="1" x14ac:dyDescent="0.2">
      <c r="A813" s="190" t="s">
        <v>548</v>
      </c>
      <c r="B813" s="72" t="s">
        <v>391</v>
      </c>
      <c r="C813" s="75" t="s">
        <v>243</v>
      </c>
      <c r="D813" s="75" t="s">
        <v>625</v>
      </c>
      <c r="E813" s="72"/>
      <c r="F813" s="144">
        <f>F815</f>
        <v>0</v>
      </c>
      <c r="G813" s="144">
        <f t="shared" ref="G813:H813" si="644">G815</f>
        <v>0</v>
      </c>
      <c r="H813" s="144">
        <f t="shared" si="644"/>
        <v>0</v>
      </c>
      <c r="I813" s="144">
        <f t="shared" ref="I813:J813" si="645">I815</f>
        <v>0</v>
      </c>
      <c r="J813" s="144">
        <f t="shared" si="645"/>
        <v>0</v>
      </c>
      <c r="K813" s="144">
        <f t="shared" ref="K813" si="646">K815</f>
        <v>0</v>
      </c>
      <c r="L813" s="291">
        <f t="shared" si="643"/>
        <v>0</v>
      </c>
    </row>
    <row r="814" spans="1:12" s="77" customFormat="1" x14ac:dyDescent="0.2">
      <c r="A814" s="190" t="s">
        <v>554</v>
      </c>
      <c r="B814" s="72" t="s">
        <v>391</v>
      </c>
      <c r="C814" s="75" t="s">
        <v>243</v>
      </c>
      <c r="D814" s="75" t="s">
        <v>626</v>
      </c>
      <c r="E814" s="72"/>
      <c r="F814" s="144">
        <f>F815</f>
        <v>0</v>
      </c>
      <c r="G814" s="144">
        <f t="shared" ref="G814:K814" si="647">G815</f>
        <v>0</v>
      </c>
      <c r="H814" s="144">
        <f t="shared" si="647"/>
        <v>0</v>
      </c>
      <c r="I814" s="144">
        <f t="shared" si="647"/>
        <v>0</v>
      </c>
      <c r="J814" s="144">
        <f t="shared" si="647"/>
        <v>0</v>
      </c>
      <c r="K814" s="144">
        <f t="shared" si="647"/>
        <v>0</v>
      </c>
      <c r="L814" s="291">
        <f t="shared" si="643"/>
        <v>0</v>
      </c>
    </row>
    <row r="815" spans="1:12" s="77" customFormat="1" x14ac:dyDescent="0.2">
      <c r="A815" s="71" t="s">
        <v>451</v>
      </c>
      <c r="B815" s="72" t="s">
        <v>391</v>
      </c>
      <c r="C815" s="75" t="s">
        <v>243</v>
      </c>
      <c r="D815" s="75" t="s">
        <v>626</v>
      </c>
      <c r="E815" s="72">
        <v>200</v>
      </c>
      <c r="F815" s="144">
        <f t="shared" ref="F815:K816" si="648">F816</f>
        <v>0</v>
      </c>
      <c r="G815" s="144">
        <f t="shared" si="648"/>
        <v>0</v>
      </c>
      <c r="H815" s="144">
        <f t="shared" si="648"/>
        <v>0</v>
      </c>
      <c r="I815" s="144">
        <f t="shared" si="648"/>
        <v>0</v>
      </c>
      <c r="J815" s="144">
        <f t="shared" si="648"/>
        <v>0</v>
      </c>
      <c r="K815" s="144">
        <f t="shared" si="648"/>
        <v>0</v>
      </c>
      <c r="L815" s="291">
        <f t="shared" si="643"/>
        <v>0</v>
      </c>
    </row>
    <row r="816" spans="1:12" s="77" customFormat="1" ht="22.5" x14ac:dyDescent="0.2">
      <c r="A816" s="71" t="s">
        <v>122</v>
      </c>
      <c r="B816" s="72" t="s">
        <v>391</v>
      </c>
      <c r="C816" s="75" t="s">
        <v>243</v>
      </c>
      <c r="D816" s="75" t="s">
        <v>626</v>
      </c>
      <c r="E816" s="72">
        <v>240</v>
      </c>
      <c r="F816" s="144">
        <f t="shared" si="648"/>
        <v>0</v>
      </c>
      <c r="G816" s="144">
        <f t="shared" si="648"/>
        <v>0</v>
      </c>
      <c r="H816" s="144">
        <f t="shared" si="648"/>
        <v>0</v>
      </c>
      <c r="I816" s="144">
        <f t="shared" si="648"/>
        <v>0</v>
      </c>
      <c r="J816" s="144">
        <f t="shared" si="648"/>
        <v>0</v>
      </c>
      <c r="K816" s="144">
        <f t="shared" si="648"/>
        <v>0</v>
      </c>
      <c r="L816" s="291">
        <f t="shared" si="643"/>
        <v>0</v>
      </c>
    </row>
    <row r="817" spans="1:12" s="77" customFormat="1" x14ac:dyDescent="0.2">
      <c r="A817" s="98" t="s">
        <v>474</v>
      </c>
      <c r="B817" s="72" t="s">
        <v>391</v>
      </c>
      <c r="C817" s="75" t="s">
        <v>243</v>
      </c>
      <c r="D817" s="75" t="s">
        <v>626</v>
      </c>
      <c r="E817" s="72">
        <v>244</v>
      </c>
      <c r="F817" s="144">
        <f>'Пр 6 вед '!G842</f>
        <v>0</v>
      </c>
      <c r="G817" s="144">
        <f>'Пр 6 вед '!H842</f>
        <v>0</v>
      </c>
      <c r="H817" s="144">
        <f>'Пр 6 вед '!I842</f>
        <v>0</v>
      </c>
      <c r="I817" s="144">
        <f>'Пр 6 вед '!J842</f>
        <v>0</v>
      </c>
      <c r="J817" s="144">
        <f>'Пр 6 вед '!K842</f>
        <v>0</v>
      </c>
      <c r="K817" s="144">
        <f>'Пр 6 вед '!L842</f>
        <v>0</v>
      </c>
      <c r="L817" s="291">
        <f t="shared" si="643"/>
        <v>0</v>
      </c>
    </row>
    <row r="818" spans="1:12" x14ac:dyDescent="0.2">
      <c r="A818" s="85" t="s">
        <v>396</v>
      </c>
      <c r="B818" s="84">
        <v>12</v>
      </c>
      <c r="C818" s="86"/>
      <c r="D818" s="86"/>
      <c r="E818" s="84"/>
      <c r="F818" s="143">
        <f t="shared" ref="F818:K822" si="649">F819</f>
        <v>100</v>
      </c>
      <c r="G818" s="143">
        <f t="shared" si="649"/>
        <v>0</v>
      </c>
      <c r="H818" s="143">
        <f t="shared" si="649"/>
        <v>100</v>
      </c>
      <c r="I818" s="143">
        <f t="shared" si="649"/>
        <v>0</v>
      </c>
      <c r="J818" s="143">
        <f t="shared" si="649"/>
        <v>100</v>
      </c>
      <c r="K818" s="143">
        <f t="shared" si="649"/>
        <v>-10.714</v>
      </c>
      <c r="L818" s="291">
        <f t="shared" si="643"/>
        <v>89.286000000000001</v>
      </c>
    </row>
    <row r="819" spans="1:12" x14ac:dyDescent="0.2">
      <c r="A819" s="85" t="s">
        <v>397</v>
      </c>
      <c r="B819" s="84">
        <v>12</v>
      </c>
      <c r="C819" s="86" t="s">
        <v>218</v>
      </c>
      <c r="D819" s="86"/>
      <c r="E819" s="84"/>
      <c r="F819" s="143">
        <f t="shared" si="649"/>
        <v>100</v>
      </c>
      <c r="G819" s="143">
        <f t="shared" si="649"/>
        <v>0</v>
      </c>
      <c r="H819" s="143">
        <f t="shared" si="649"/>
        <v>100</v>
      </c>
      <c r="I819" s="143">
        <f t="shared" si="649"/>
        <v>0</v>
      </c>
      <c r="J819" s="143">
        <f t="shared" si="649"/>
        <v>100</v>
      </c>
      <c r="K819" s="143">
        <f t="shared" si="649"/>
        <v>-10.714</v>
      </c>
      <c r="L819" s="291">
        <f t="shared" si="643"/>
        <v>89.286000000000001</v>
      </c>
    </row>
    <row r="820" spans="1:12" s="159" customFormat="1" x14ac:dyDescent="0.2">
      <c r="A820" s="87" t="s">
        <v>520</v>
      </c>
      <c r="B820" s="89">
        <v>12</v>
      </c>
      <c r="C820" s="91" t="s">
        <v>218</v>
      </c>
      <c r="D820" s="91" t="s">
        <v>527</v>
      </c>
      <c r="E820" s="89"/>
      <c r="F820" s="145">
        <f>F821+F824</f>
        <v>100</v>
      </c>
      <c r="G820" s="145">
        <f t="shared" ref="G820:H820" si="650">G821+G824</f>
        <v>0</v>
      </c>
      <c r="H820" s="145">
        <f t="shared" si="650"/>
        <v>100</v>
      </c>
      <c r="I820" s="145">
        <f t="shared" ref="I820:J820" si="651">I821+I824</f>
        <v>0</v>
      </c>
      <c r="J820" s="145">
        <f t="shared" si="651"/>
        <v>100</v>
      </c>
      <c r="K820" s="145">
        <f t="shared" ref="K820" si="652">K821+K824</f>
        <v>-10.714</v>
      </c>
      <c r="L820" s="291">
        <f t="shared" si="643"/>
        <v>89.286000000000001</v>
      </c>
    </row>
    <row r="821" spans="1:12" x14ac:dyDescent="0.2">
      <c r="A821" s="71" t="s">
        <v>451</v>
      </c>
      <c r="B821" s="72">
        <v>12</v>
      </c>
      <c r="C821" s="75" t="s">
        <v>218</v>
      </c>
      <c r="D821" s="91" t="s">
        <v>527</v>
      </c>
      <c r="E821" s="72">
        <v>200</v>
      </c>
      <c r="F821" s="144">
        <f t="shared" si="649"/>
        <v>100</v>
      </c>
      <c r="G821" s="144">
        <f t="shared" si="649"/>
        <v>0</v>
      </c>
      <c r="H821" s="144">
        <f t="shared" si="649"/>
        <v>100</v>
      </c>
      <c r="I821" s="144">
        <f t="shared" si="649"/>
        <v>0</v>
      </c>
      <c r="J821" s="144">
        <f t="shared" si="649"/>
        <v>100</v>
      </c>
      <c r="K821" s="144">
        <f t="shared" si="649"/>
        <v>-10.714</v>
      </c>
      <c r="L821" s="291">
        <f t="shared" si="643"/>
        <v>89.286000000000001</v>
      </c>
    </row>
    <row r="822" spans="1:12" ht="22.5" x14ac:dyDescent="0.2">
      <c r="A822" s="71" t="s">
        <v>122</v>
      </c>
      <c r="B822" s="72">
        <v>12</v>
      </c>
      <c r="C822" s="75" t="s">
        <v>218</v>
      </c>
      <c r="D822" s="91" t="s">
        <v>527</v>
      </c>
      <c r="E822" s="72">
        <v>240</v>
      </c>
      <c r="F822" s="144">
        <f>F823</f>
        <v>100</v>
      </c>
      <c r="G822" s="144">
        <f t="shared" si="649"/>
        <v>0</v>
      </c>
      <c r="H822" s="144">
        <f t="shared" si="649"/>
        <v>100</v>
      </c>
      <c r="I822" s="144">
        <f t="shared" si="649"/>
        <v>0</v>
      </c>
      <c r="J822" s="144">
        <f t="shared" si="649"/>
        <v>100</v>
      </c>
      <c r="K822" s="144">
        <f t="shared" si="649"/>
        <v>-10.714</v>
      </c>
      <c r="L822" s="291">
        <f t="shared" si="643"/>
        <v>89.286000000000001</v>
      </c>
    </row>
    <row r="823" spans="1:12" x14ac:dyDescent="0.2">
      <c r="A823" s="98" t="s">
        <v>474</v>
      </c>
      <c r="B823" s="72">
        <v>12</v>
      </c>
      <c r="C823" s="75" t="s">
        <v>218</v>
      </c>
      <c r="D823" s="91" t="s">
        <v>527</v>
      </c>
      <c r="E823" s="72">
        <v>244</v>
      </c>
      <c r="F823" s="144">
        <f>'Пр 6 вед '!G102</f>
        <v>100</v>
      </c>
      <c r="G823" s="144">
        <f>'Пр 6 вед '!H102</f>
        <v>0</v>
      </c>
      <c r="H823" s="144">
        <f>'Пр 6 вед '!I102</f>
        <v>100</v>
      </c>
      <c r="I823" s="144">
        <f>'Пр 6 вед '!J102</f>
        <v>0</v>
      </c>
      <c r="J823" s="144">
        <f>'Пр 6 вед '!K102</f>
        <v>100</v>
      </c>
      <c r="K823" s="144">
        <f>'Пр 6 вед '!L102</f>
        <v>-10.714</v>
      </c>
      <c r="L823" s="144">
        <f>'Пр 6 вед '!M102</f>
        <v>89.286000000000001</v>
      </c>
    </row>
    <row r="824" spans="1:12" x14ac:dyDescent="0.2">
      <c r="A824" s="71" t="s">
        <v>451</v>
      </c>
      <c r="B824" s="72">
        <v>12</v>
      </c>
      <c r="C824" s="75" t="s">
        <v>218</v>
      </c>
      <c r="D824" s="91" t="s">
        <v>528</v>
      </c>
      <c r="E824" s="72" t="s">
        <v>121</v>
      </c>
      <c r="F824" s="133">
        <f>SUM(F825)</f>
        <v>0</v>
      </c>
      <c r="G824" s="133">
        <f t="shared" ref="G824:K824" si="653">SUM(G825)</f>
        <v>0</v>
      </c>
      <c r="H824" s="133">
        <f t="shared" si="653"/>
        <v>0</v>
      </c>
      <c r="I824" s="133">
        <f t="shared" si="653"/>
        <v>0</v>
      </c>
      <c r="J824" s="133">
        <f t="shared" si="653"/>
        <v>0</v>
      </c>
      <c r="K824" s="133">
        <f t="shared" si="653"/>
        <v>0</v>
      </c>
      <c r="L824" s="291">
        <f t="shared" si="643"/>
        <v>0</v>
      </c>
    </row>
    <row r="825" spans="1:12" ht="22.5" x14ac:dyDescent="0.2">
      <c r="A825" s="71" t="s">
        <v>122</v>
      </c>
      <c r="B825" s="72">
        <v>12</v>
      </c>
      <c r="C825" s="75" t="s">
        <v>218</v>
      </c>
      <c r="D825" s="91" t="s">
        <v>528</v>
      </c>
      <c r="E825" s="72" t="s">
        <v>123</v>
      </c>
      <c r="F825" s="133">
        <f>F827+F826</f>
        <v>0</v>
      </c>
      <c r="G825" s="133">
        <f t="shared" ref="G825:H825" si="654">G827+G826</f>
        <v>0</v>
      </c>
      <c r="H825" s="133">
        <f t="shared" si="654"/>
        <v>0</v>
      </c>
      <c r="I825" s="133">
        <f t="shared" ref="I825:J825" si="655">I827+I826</f>
        <v>0</v>
      </c>
      <c r="J825" s="133">
        <f t="shared" si="655"/>
        <v>0</v>
      </c>
      <c r="K825" s="133">
        <f t="shared" ref="K825" si="656">K827+K826</f>
        <v>0</v>
      </c>
      <c r="L825" s="291">
        <f t="shared" si="643"/>
        <v>0</v>
      </c>
    </row>
    <row r="826" spans="1:12" ht="22.5" x14ac:dyDescent="0.2">
      <c r="A826" s="98" t="s">
        <v>137</v>
      </c>
      <c r="B826" s="72">
        <v>12</v>
      </c>
      <c r="C826" s="75" t="s">
        <v>218</v>
      </c>
      <c r="D826" s="91" t="s">
        <v>528</v>
      </c>
      <c r="E826" s="72">
        <v>242</v>
      </c>
      <c r="F826" s="144">
        <f>'Пр 6 вед '!G106</f>
        <v>0</v>
      </c>
      <c r="G826" s="144">
        <f>'Пр 6 вед '!H106</f>
        <v>0</v>
      </c>
      <c r="H826" s="144">
        <f>'Пр 6 вед '!I106</f>
        <v>0</v>
      </c>
      <c r="I826" s="144">
        <f>'Пр 6 вед '!J106</f>
        <v>0</v>
      </c>
      <c r="J826" s="144">
        <f>'Пр 6 вед '!K106</f>
        <v>0</v>
      </c>
      <c r="K826" s="144">
        <f>'Пр 6 вед '!L106</f>
        <v>0</v>
      </c>
      <c r="L826" s="291">
        <f t="shared" si="643"/>
        <v>0</v>
      </c>
    </row>
    <row r="827" spans="1:12" x14ac:dyDescent="0.2">
      <c r="A827" s="98" t="s">
        <v>474</v>
      </c>
      <c r="B827" s="72">
        <v>12</v>
      </c>
      <c r="C827" s="75" t="s">
        <v>218</v>
      </c>
      <c r="D827" s="91" t="s">
        <v>528</v>
      </c>
      <c r="E827" s="72" t="s">
        <v>125</v>
      </c>
      <c r="F827" s="144">
        <f>'Пр 6 вед '!G107</f>
        <v>0</v>
      </c>
      <c r="G827" s="144">
        <f>'Пр 6 вед '!H107</f>
        <v>0</v>
      </c>
      <c r="H827" s="144">
        <f>'Пр 6 вед '!I107</f>
        <v>0</v>
      </c>
      <c r="I827" s="144">
        <f>'Пр 6 вед '!J107</f>
        <v>0</v>
      </c>
      <c r="J827" s="144">
        <f>'Пр 6 вед '!K107</f>
        <v>0</v>
      </c>
      <c r="K827" s="144">
        <f>'Пр 6 вед '!L107</f>
        <v>0</v>
      </c>
      <c r="L827" s="291">
        <f t="shared" si="643"/>
        <v>0</v>
      </c>
    </row>
    <row r="828" spans="1:12" s="54" customFormat="1" ht="21" x14ac:dyDescent="0.2">
      <c r="A828" s="99" t="s">
        <v>295</v>
      </c>
      <c r="B828" s="84" t="s">
        <v>296</v>
      </c>
      <c r="C828" s="86" t="s">
        <v>148</v>
      </c>
      <c r="D828" s="86" t="s">
        <v>149</v>
      </c>
      <c r="E828" s="84" t="s">
        <v>150</v>
      </c>
      <c r="F828" s="131">
        <f>F829+F839+F835</f>
        <v>23101</v>
      </c>
      <c r="G828" s="131">
        <f t="shared" ref="G828:H828" si="657">G829+G839+G835</f>
        <v>0</v>
      </c>
      <c r="H828" s="131">
        <f t="shared" si="657"/>
        <v>23101</v>
      </c>
      <c r="I828" s="131">
        <f t="shared" ref="I828:J828" si="658">I829+I839+I835</f>
        <v>170.69</v>
      </c>
      <c r="J828" s="131">
        <f t="shared" si="658"/>
        <v>23271.690000000002</v>
      </c>
      <c r="K828" s="131">
        <f t="shared" ref="K828" si="659">K829+K839+K835</f>
        <v>-170.69</v>
      </c>
      <c r="L828" s="291">
        <f t="shared" si="643"/>
        <v>23101.000000000004</v>
      </c>
    </row>
    <row r="829" spans="1:12" s="54" customFormat="1" ht="21" x14ac:dyDescent="0.2">
      <c r="A829" s="85" t="s">
        <v>297</v>
      </c>
      <c r="B829" s="84" t="s">
        <v>296</v>
      </c>
      <c r="C829" s="86" t="s">
        <v>99</v>
      </c>
      <c r="D829" s="86" t="s">
        <v>149</v>
      </c>
      <c r="E829" s="84" t="s">
        <v>150</v>
      </c>
      <c r="F829" s="131">
        <f>F830</f>
        <v>21650.3</v>
      </c>
      <c r="G829" s="131">
        <f t="shared" ref="G829:K833" si="660">G830</f>
        <v>0</v>
      </c>
      <c r="H829" s="131">
        <f t="shared" si="660"/>
        <v>21650.3</v>
      </c>
      <c r="I829" s="131">
        <f t="shared" si="660"/>
        <v>0</v>
      </c>
      <c r="J829" s="131">
        <f t="shared" si="660"/>
        <v>21650.3</v>
      </c>
      <c r="K829" s="131">
        <f t="shared" si="660"/>
        <v>0</v>
      </c>
      <c r="L829" s="291">
        <f t="shared" si="643"/>
        <v>21650.3</v>
      </c>
    </row>
    <row r="830" spans="1:12" s="54" customFormat="1" ht="11.25" x14ac:dyDescent="0.2">
      <c r="A830" s="71" t="s">
        <v>298</v>
      </c>
      <c r="B830" s="72" t="s">
        <v>296</v>
      </c>
      <c r="C830" s="75" t="s">
        <v>99</v>
      </c>
      <c r="D830" s="75" t="s">
        <v>299</v>
      </c>
      <c r="E830" s="72" t="s">
        <v>150</v>
      </c>
      <c r="F830" s="133">
        <f>F831</f>
        <v>21650.3</v>
      </c>
      <c r="G830" s="133">
        <f t="shared" si="660"/>
        <v>0</v>
      </c>
      <c r="H830" s="133">
        <f t="shared" si="660"/>
        <v>21650.3</v>
      </c>
      <c r="I830" s="133">
        <f t="shared" si="660"/>
        <v>0</v>
      </c>
      <c r="J830" s="133">
        <f t="shared" si="660"/>
        <v>21650.3</v>
      </c>
      <c r="K830" s="133">
        <f t="shared" si="660"/>
        <v>0</v>
      </c>
      <c r="L830" s="291">
        <f t="shared" si="643"/>
        <v>21650.3</v>
      </c>
    </row>
    <row r="831" spans="1:12" s="54" customFormat="1" ht="29.25" customHeight="1" x14ac:dyDescent="0.2">
      <c r="A831" s="71" t="s">
        <v>300</v>
      </c>
      <c r="B831" s="72" t="s">
        <v>296</v>
      </c>
      <c r="C831" s="75" t="s">
        <v>99</v>
      </c>
      <c r="D831" s="75" t="s">
        <v>301</v>
      </c>
      <c r="E831" s="72" t="s">
        <v>150</v>
      </c>
      <c r="F831" s="133">
        <f>F832</f>
        <v>21650.3</v>
      </c>
      <c r="G831" s="133">
        <f t="shared" si="660"/>
        <v>0</v>
      </c>
      <c r="H831" s="133">
        <f t="shared" si="660"/>
        <v>21650.3</v>
      </c>
      <c r="I831" s="133">
        <f t="shared" si="660"/>
        <v>0</v>
      </c>
      <c r="J831" s="133">
        <f t="shared" si="660"/>
        <v>21650.3</v>
      </c>
      <c r="K831" s="133">
        <f t="shared" si="660"/>
        <v>0</v>
      </c>
      <c r="L831" s="291">
        <f t="shared" si="643"/>
        <v>21650.3</v>
      </c>
    </row>
    <row r="832" spans="1:12" s="54" customFormat="1" ht="11.25" x14ac:dyDescent="0.2">
      <c r="A832" s="71" t="s">
        <v>288</v>
      </c>
      <c r="B832" s="72" t="s">
        <v>296</v>
      </c>
      <c r="C832" s="75" t="s">
        <v>99</v>
      </c>
      <c r="D832" s="75" t="s">
        <v>301</v>
      </c>
      <c r="E832" s="72" t="s">
        <v>293</v>
      </c>
      <c r="F832" s="133">
        <f>F833</f>
        <v>21650.3</v>
      </c>
      <c r="G832" s="133">
        <f t="shared" si="660"/>
        <v>0</v>
      </c>
      <c r="H832" s="133">
        <f t="shared" si="660"/>
        <v>21650.3</v>
      </c>
      <c r="I832" s="133">
        <f t="shared" si="660"/>
        <v>0</v>
      </c>
      <c r="J832" s="133">
        <f t="shared" si="660"/>
        <v>21650.3</v>
      </c>
      <c r="K832" s="133">
        <f t="shared" si="660"/>
        <v>0</v>
      </c>
      <c r="L832" s="291">
        <f t="shared" si="643"/>
        <v>21650.3</v>
      </c>
    </row>
    <row r="833" spans="1:12" s="54" customFormat="1" ht="11.25" x14ac:dyDescent="0.2">
      <c r="A833" s="71" t="s">
        <v>302</v>
      </c>
      <c r="B833" s="72" t="s">
        <v>296</v>
      </c>
      <c r="C833" s="75" t="s">
        <v>99</v>
      </c>
      <c r="D833" s="75" t="s">
        <v>301</v>
      </c>
      <c r="E833" s="72" t="s">
        <v>303</v>
      </c>
      <c r="F833" s="133">
        <f>F834</f>
        <v>21650.3</v>
      </c>
      <c r="G833" s="133">
        <f t="shared" si="660"/>
        <v>0</v>
      </c>
      <c r="H833" s="133">
        <f t="shared" si="660"/>
        <v>21650.3</v>
      </c>
      <c r="I833" s="133">
        <f t="shared" si="660"/>
        <v>0</v>
      </c>
      <c r="J833" s="133">
        <f t="shared" si="660"/>
        <v>21650.3</v>
      </c>
      <c r="K833" s="133">
        <f t="shared" si="660"/>
        <v>0</v>
      </c>
      <c r="L833" s="291">
        <f t="shared" si="643"/>
        <v>21650.3</v>
      </c>
    </row>
    <row r="834" spans="1:12" s="77" customFormat="1" ht="15.75" customHeight="1" x14ac:dyDescent="0.2">
      <c r="A834" s="98" t="s">
        <v>304</v>
      </c>
      <c r="B834" s="72" t="s">
        <v>296</v>
      </c>
      <c r="C834" s="75" t="s">
        <v>99</v>
      </c>
      <c r="D834" s="75" t="s">
        <v>301</v>
      </c>
      <c r="E834" s="72" t="s">
        <v>305</v>
      </c>
      <c r="F834" s="133">
        <f>'Пр 6 вед '!G489</f>
        <v>21650.3</v>
      </c>
      <c r="G834" s="133">
        <f>'Пр 6 вед '!H489</f>
        <v>0</v>
      </c>
      <c r="H834" s="133">
        <f>'Пр 6 вед '!I489</f>
        <v>21650.3</v>
      </c>
      <c r="I834" s="133">
        <f>'Пр 6 вед '!J489</f>
        <v>0</v>
      </c>
      <c r="J834" s="133">
        <f>'Пр 6 вед '!K489</f>
        <v>21650.3</v>
      </c>
      <c r="K834" s="133">
        <f>'Пр 6 вед '!L489</f>
        <v>0</v>
      </c>
      <c r="L834" s="291">
        <f t="shared" si="643"/>
        <v>21650.3</v>
      </c>
    </row>
    <row r="835" spans="1:12" s="77" customFormat="1" x14ac:dyDescent="0.2">
      <c r="A835" s="85" t="s">
        <v>306</v>
      </c>
      <c r="B835" s="84" t="s">
        <v>296</v>
      </c>
      <c r="C835" s="86" t="s">
        <v>218</v>
      </c>
      <c r="D835" s="86"/>
      <c r="E835" s="84"/>
      <c r="F835" s="131">
        <f>F836</f>
        <v>1376.8000000000002</v>
      </c>
      <c r="G835" s="131">
        <f t="shared" ref="G835:K837" si="661">G836</f>
        <v>0</v>
      </c>
      <c r="H835" s="131">
        <f t="shared" si="661"/>
        <v>1376.8000000000002</v>
      </c>
      <c r="I835" s="131">
        <f t="shared" si="661"/>
        <v>170.69</v>
      </c>
      <c r="J835" s="131">
        <f t="shared" si="661"/>
        <v>1547.4900000000002</v>
      </c>
      <c r="K835" s="131">
        <f t="shared" si="661"/>
        <v>-170.69</v>
      </c>
      <c r="L835" s="291">
        <f t="shared" si="643"/>
        <v>1376.8000000000002</v>
      </c>
    </row>
    <row r="836" spans="1:12" s="77" customFormat="1" x14ac:dyDescent="0.2">
      <c r="A836" s="71" t="s">
        <v>288</v>
      </c>
      <c r="B836" s="72" t="s">
        <v>296</v>
      </c>
      <c r="C836" s="75" t="s">
        <v>218</v>
      </c>
      <c r="D836" s="75" t="s">
        <v>299</v>
      </c>
      <c r="E836" s="72" t="s">
        <v>293</v>
      </c>
      <c r="F836" s="133">
        <f>F837</f>
        <v>1376.8000000000002</v>
      </c>
      <c r="G836" s="133">
        <f t="shared" si="661"/>
        <v>0</v>
      </c>
      <c r="H836" s="133">
        <f t="shared" si="661"/>
        <v>1376.8000000000002</v>
      </c>
      <c r="I836" s="133">
        <f t="shared" si="661"/>
        <v>170.69</v>
      </c>
      <c r="J836" s="133">
        <f t="shared" si="661"/>
        <v>1547.4900000000002</v>
      </c>
      <c r="K836" s="133">
        <f t="shared" si="661"/>
        <v>-170.69</v>
      </c>
      <c r="L836" s="291">
        <f t="shared" si="643"/>
        <v>1376.8000000000002</v>
      </c>
    </row>
    <row r="837" spans="1:12" s="77" customFormat="1" x14ac:dyDescent="0.2">
      <c r="A837" s="71" t="s">
        <v>302</v>
      </c>
      <c r="B837" s="72" t="s">
        <v>296</v>
      </c>
      <c r="C837" s="75" t="s">
        <v>218</v>
      </c>
      <c r="D837" s="75" t="s">
        <v>307</v>
      </c>
      <c r="E837" s="72" t="s">
        <v>303</v>
      </c>
      <c r="F837" s="133">
        <f>F838</f>
        <v>1376.8000000000002</v>
      </c>
      <c r="G837" s="133">
        <f t="shared" si="661"/>
        <v>0</v>
      </c>
      <c r="H837" s="133">
        <f t="shared" si="661"/>
        <v>1376.8000000000002</v>
      </c>
      <c r="I837" s="133">
        <f t="shared" si="661"/>
        <v>170.69</v>
      </c>
      <c r="J837" s="133">
        <f t="shared" si="661"/>
        <v>1547.4900000000002</v>
      </c>
      <c r="K837" s="133">
        <f t="shared" si="661"/>
        <v>-170.69</v>
      </c>
      <c r="L837" s="291">
        <f t="shared" si="643"/>
        <v>1376.8000000000002</v>
      </c>
    </row>
    <row r="838" spans="1:12" s="77" customFormat="1" x14ac:dyDescent="0.2">
      <c r="A838" s="98" t="s">
        <v>306</v>
      </c>
      <c r="B838" s="72" t="s">
        <v>296</v>
      </c>
      <c r="C838" s="75" t="s">
        <v>218</v>
      </c>
      <c r="D838" s="75" t="s">
        <v>307</v>
      </c>
      <c r="E838" s="72">
        <v>512</v>
      </c>
      <c r="F838" s="133">
        <f>'Пр 6 вед '!G493</f>
        <v>1376.8000000000002</v>
      </c>
      <c r="G838" s="133">
        <f>'Пр 6 вед '!H493</f>
        <v>0</v>
      </c>
      <c r="H838" s="133">
        <f>'Пр 6 вед '!I493</f>
        <v>1376.8000000000002</v>
      </c>
      <c r="I838" s="133">
        <f>'Пр 6 вед '!J493</f>
        <v>170.69</v>
      </c>
      <c r="J838" s="133">
        <f>'Пр 6 вед '!K493</f>
        <v>1547.4900000000002</v>
      </c>
      <c r="K838" s="133">
        <f>'Пр 6 вед '!L493</f>
        <v>-170.69</v>
      </c>
      <c r="L838" s="291">
        <f t="shared" si="643"/>
        <v>1376.8000000000002</v>
      </c>
    </row>
    <row r="839" spans="1:12" s="77" customFormat="1" x14ac:dyDescent="0.2">
      <c r="A839" s="85" t="s">
        <v>308</v>
      </c>
      <c r="B839" s="84">
        <v>14</v>
      </c>
      <c r="C839" s="86" t="s">
        <v>154</v>
      </c>
      <c r="D839" s="86"/>
      <c r="E839" s="84"/>
      <c r="F839" s="131">
        <f>F840</f>
        <v>73.900000000000006</v>
      </c>
      <c r="G839" s="131">
        <f t="shared" ref="G839:K839" si="662">G840</f>
        <v>0</v>
      </c>
      <c r="H839" s="131">
        <f t="shared" si="662"/>
        <v>73.900000000000006</v>
      </c>
      <c r="I839" s="131">
        <f t="shared" si="662"/>
        <v>0</v>
      </c>
      <c r="J839" s="131">
        <f t="shared" si="662"/>
        <v>73.900000000000006</v>
      </c>
      <c r="K839" s="131">
        <f t="shared" si="662"/>
        <v>0</v>
      </c>
      <c r="L839" s="291">
        <f t="shared" si="643"/>
        <v>73.900000000000006</v>
      </c>
    </row>
    <row r="840" spans="1:12" s="77" customFormat="1" x14ac:dyDescent="0.2">
      <c r="A840" s="71" t="s">
        <v>288</v>
      </c>
      <c r="B840" s="72" t="s">
        <v>296</v>
      </c>
      <c r="C840" s="72" t="s">
        <v>154</v>
      </c>
      <c r="D840" s="75" t="s">
        <v>299</v>
      </c>
      <c r="E840" s="72" t="s">
        <v>150</v>
      </c>
      <c r="F840" s="133">
        <f t="shared" ref="F840:K842" si="663">+F841</f>
        <v>73.900000000000006</v>
      </c>
      <c r="G840" s="133">
        <f t="shared" si="663"/>
        <v>0</v>
      </c>
      <c r="H840" s="133">
        <f t="shared" si="663"/>
        <v>73.900000000000006</v>
      </c>
      <c r="I840" s="133">
        <f t="shared" si="663"/>
        <v>0</v>
      </c>
      <c r="J840" s="133">
        <f t="shared" si="663"/>
        <v>73.900000000000006</v>
      </c>
      <c r="K840" s="133">
        <f t="shared" si="663"/>
        <v>0</v>
      </c>
      <c r="L840" s="291">
        <f t="shared" si="643"/>
        <v>73.900000000000006</v>
      </c>
    </row>
    <row r="841" spans="1:12" s="77" customFormat="1" ht="33.75" x14ac:dyDescent="0.2">
      <c r="A841" s="71" t="s">
        <v>309</v>
      </c>
      <c r="B841" s="72" t="s">
        <v>296</v>
      </c>
      <c r="C841" s="72" t="s">
        <v>154</v>
      </c>
      <c r="D841" s="75" t="s">
        <v>310</v>
      </c>
      <c r="E841" s="72" t="s">
        <v>150</v>
      </c>
      <c r="F841" s="133">
        <f t="shared" si="663"/>
        <v>73.900000000000006</v>
      </c>
      <c r="G841" s="133">
        <f t="shared" si="663"/>
        <v>0</v>
      </c>
      <c r="H841" s="133">
        <f t="shared" si="663"/>
        <v>73.900000000000006</v>
      </c>
      <c r="I841" s="133">
        <f t="shared" si="663"/>
        <v>0</v>
      </c>
      <c r="J841" s="133">
        <f t="shared" si="663"/>
        <v>73.900000000000006</v>
      </c>
      <c r="K841" s="133">
        <f t="shared" si="663"/>
        <v>0</v>
      </c>
      <c r="L841" s="291">
        <f t="shared" si="643"/>
        <v>73.900000000000006</v>
      </c>
    </row>
    <row r="842" spans="1:12" s="77" customFormat="1" ht="24" customHeight="1" x14ac:dyDescent="0.2">
      <c r="A842" s="206" t="s">
        <v>61</v>
      </c>
      <c r="B842" s="72" t="s">
        <v>296</v>
      </c>
      <c r="C842" s="72" t="s">
        <v>154</v>
      </c>
      <c r="D842" s="75" t="s">
        <v>310</v>
      </c>
      <c r="E842" s="72" t="s">
        <v>150</v>
      </c>
      <c r="F842" s="133">
        <f t="shared" si="663"/>
        <v>73.900000000000006</v>
      </c>
      <c r="G842" s="133">
        <f t="shared" si="663"/>
        <v>0</v>
      </c>
      <c r="H842" s="133">
        <f t="shared" si="663"/>
        <v>73.900000000000006</v>
      </c>
      <c r="I842" s="133">
        <f t="shared" si="663"/>
        <v>0</v>
      </c>
      <c r="J842" s="133">
        <f t="shared" si="663"/>
        <v>73.900000000000006</v>
      </c>
      <c r="K842" s="133">
        <f t="shared" si="663"/>
        <v>0</v>
      </c>
      <c r="L842" s="291">
        <f t="shared" si="643"/>
        <v>73.900000000000006</v>
      </c>
    </row>
    <row r="843" spans="1:12" s="77" customFormat="1" x14ac:dyDescent="0.2">
      <c r="A843" s="71" t="s">
        <v>288</v>
      </c>
      <c r="B843" s="72" t="s">
        <v>296</v>
      </c>
      <c r="C843" s="72" t="s">
        <v>154</v>
      </c>
      <c r="D843" s="75" t="s">
        <v>310</v>
      </c>
      <c r="E843" s="72" t="s">
        <v>293</v>
      </c>
      <c r="F843" s="133">
        <f>F844</f>
        <v>73.900000000000006</v>
      </c>
      <c r="G843" s="133">
        <f t="shared" ref="G843:K843" si="664">G844</f>
        <v>0</v>
      </c>
      <c r="H843" s="133">
        <f t="shared" si="664"/>
        <v>73.900000000000006</v>
      </c>
      <c r="I843" s="133">
        <f t="shared" si="664"/>
        <v>0</v>
      </c>
      <c r="J843" s="133">
        <f t="shared" si="664"/>
        <v>73.900000000000006</v>
      </c>
      <c r="K843" s="133">
        <f t="shared" si="664"/>
        <v>0</v>
      </c>
      <c r="L843" s="291">
        <f t="shared" si="643"/>
        <v>73.900000000000006</v>
      </c>
    </row>
    <row r="844" spans="1:12" s="77" customFormat="1" x14ac:dyDescent="0.2">
      <c r="A844" s="98" t="s">
        <v>76</v>
      </c>
      <c r="B844" s="72" t="s">
        <v>296</v>
      </c>
      <c r="C844" s="72" t="s">
        <v>154</v>
      </c>
      <c r="D844" s="75" t="s">
        <v>310</v>
      </c>
      <c r="E844" s="72">
        <v>540</v>
      </c>
      <c r="F844" s="133">
        <f>'Пр 6 вед '!G499</f>
        <v>73.900000000000006</v>
      </c>
      <c r="G844" s="133">
        <f>'Пр 6 вед '!H499</f>
        <v>0</v>
      </c>
      <c r="H844" s="133">
        <f>'Пр 6 вед '!I499</f>
        <v>73.900000000000006</v>
      </c>
      <c r="I844" s="133">
        <f>'Пр 6 вед '!J499</f>
        <v>0</v>
      </c>
      <c r="J844" s="133">
        <f>'Пр 6 вед '!K499</f>
        <v>73.900000000000006</v>
      </c>
      <c r="K844" s="133">
        <f>'Пр 6 вед '!L499</f>
        <v>0</v>
      </c>
      <c r="L844" s="291">
        <f t="shared" si="643"/>
        <v>73.900000000000006</v>
      </c>
    </row>
    <row r="847" spans="1:12" s="54" customFormat="1" ht="11.25" x14ac:dyDescent="0.2">
      <c r="A847" s="50"/>
      <c r="B847" s="55"/>
      <c r="C847" s="51"/>
      <c r="D847" s="51"/>
      <c r="E847" s="55"/>
      <c r="F847" s="48"/>
      <c r="L847" s="55"/>
    </row>
    <row r="848" spans="1:12" s="54" customFormat="1" ht="11.25" x14ac:dyDescent="0.2">
      <c r="A848" s="50"/>
      <c r="B848" s="55"/>
      <c r="C848" s="51"/>
      <c r="D848" s="51"/>
      <c r="E848" s="55"/>
      <c r="F848" s="48"/>
      <c r="L848" s="55"/>
    </row>
    <row r="849" spans="1:12" s="54" customFormat="1" ht="11.25" x14ac:dyDescent="0.2">
      <c r="A849" s="50"/>
      <c r="B849" s="55"/>
      <c r="C849" s="51"/>
      <c r="D849" s="51"/>
      <c r="E849" s="55"/>
      <c r="F849" s="48"/>
      <c r="L849" s="55"/>
    </row>
    <row r="854" spans="1:12" s="54" customFormat="1" ht="11.25" x14ac:dyDescent="0.2">
      <c r="A854" s="50"/>
      <c r="B854" s="55"/>
      <c r="C854" s="51"/>
      <c r="D854" s="51"/>
      <c r="E854" s="55"/>
      <c r="F854" s="48"/>
      <c r="L854" s="55"/>
    </row>
    <row r="855" spans="1:12" s="54" customFormat="1" ht="11.25" x14ac:dyDescent="0.2">
      <c r="A855" s="50"/>
      <c r="B855" s="55"/>
      <c r="C855" s="51"/>
      <c r="D855" s="51"/>
      <c r="E855" s="55"/>
      <c r="F855" s="48"/>
      <c r="L855" s="55"/>
    </row>
    <row r="856" spans="1:12" s="54" customFormat="1" ht="11.25" x14ac:dyDescent="0.2">
      <c r="A856" s="50"/>
      <c r="B856" s="55"/>
      <c r="C856" s="51"/>
      <c r="D856" s="51"/>
      <c r="E856" s="55"/>
      <c r="F856" s="48"/>
      <c r="L856" s="55"/>
    </row>
    <row r="857" spans="1:12" s="54" customFormat="1" ht="11.25" x14ac:dyDescent="0.2">
      <c r="A857" s="50"/>
      <c r="B857" s="55"/>
      <c r="C857" s="51"/>
      <c r="D857" s="51"/>
      <c r="E857" s="55"/>
      <c r="F857" s="48"/>
      <c r="L857" s="55"/>
    </row>
  </sheetData>
  <autoFilter ref="B11:E844"/>
  <mergeCells count="9">
    <mergeCell ref="A6:F6"/>
    <mergeCell ref="A7:F7"/>
    <mergeCell ref="A8:F8"/>
    <mergeCell ref="A9:E9"/>
    <mergeCell ref="A1:F1"/>
    <mergeCell ref="A2:F2"/>
    <mergeCell ref="A3:F3"/>
    <mergeCell ref="A4:F4"/>
    <mergeCell ref="A5:F5"/>
  </mergeCells>
  <hyperlinks>
    <hyperlink ref="A284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292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274" r:id="rId3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0866141732283472" right="0.70866141732283472" top="0.74803149606299213" bottom="0.74803149606299213" header="0.31496062992125984" footer="0.31496062992125984"/>
  <pageSetup paperSize="9" scale="62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901"/>
  <sheetViews>
    <sheetView view="pageBreakPreview" zoomScale="106" zoomScaleNormal="100" zoomScaleSheetLayoutView="106" workbookViewId="0">
      <selection activeCell="B5" sqref="B5:M5"/>
    </sheetView>
  </sheetViews>
  <sheetFormatPr defaultRowHeight="12.75" x14ac:dyDescent="0.2"/>
  <cols>
    <col min="1" max="1" width="45.42578125" style="50" customWidth="1"/>
    <col min="2" max="2" width="4.7109375" style="51" customWidth="1"/>
    <col min="3" max="3" width="5.28515625" style="55" customWidth="1"/>
    <col min="4" max="4" width="3.7109375" style="51" customWidth="1"/>
    <col min="5" max="5" width="12" style="51" customWidth="1"/>
    <col min="6" max="6" width="5.42578125" style="55" customWidth="1"/>
    <col min="7" max="7" width="10.28515625" style="48" hidden="1" customWidth="1"/>
    <col min="8" max="8" width="10.85546875" style="47" hidden="1" customWidth="1"/>
    <col min="9" max="10" width="12.140625" style="47" hidden="1" customWidth="1"/>
    <col min="11" max="11" width="14.28515625" style="47" customWidth="1"/>
    <col min="12" max="12" width="12.140625" style="47" customWidth="1"/>
    <col min="13" max="13" width="11.28515625" style="47" bestFit="1" customWidth="1"/>
    <col min="14" max="14" width="16" style="47" customWidth="1"/>
    <col min="15" max="15" width="16.85546875" style="47" customWidth="1"/>
    <col min="16" max="16" width="9.140625" style="47"/>
    <col min="17" max="17" width="11.42578125" style="47" bestFit="1" customWidth="1"/>
    <col min="18" max="238" width="9.140625" style="47"/>
    <col min="239" max="239" width="57.140625" style="47" customWidth="1"/>
    <col min="240" max="240" width="4.7109375" style="47" customWidth="1"/>
    <col min="241" max="241" width="5.28515625" style="47" customWidth="1"/>
    <col min="242" max="242" width="3.7109375" style="47" customWidth="1"/>
    <col min="243" max="243" width="13.5703125" style="47" customWidth="1"/>
    <col min="244" max="244" width="7.42578125" style="47" bestFit="1" customWidth="1"/>
    <col min="245" max="245" width="10.28515625" style="47" bestFit="1" customWidth="1"/>
    <col min="246" max="246" width="8.28515625" style="47" customWidth="1"/>
    <col min="247" max="247" width="9.42578125" style="47" bestFit="1" customWidth="1"/>
    <col min="248" max="494" width="9.140625" style="47"/>
    <col min="495" max="495" width="57.140625" style="47" customWidth="1"/>
    <col min="496" max="496" width="4.7109375" style="47" customWidth="1"/>
    <col min="497" max="497" width="5.28515625" style="47" customWidth="1"/>
    <col min="498" max="498" width="3.7109375" style="47" customWidth="1"/>
    <col min="499" max="499" width="13.5703125" style="47" customWidth="1"/>
    <col min="500" max="500" width="7.42578125" style="47" bestFit="1" customWidth="1"/>
    <col min="501" max="501" width="10.28515625" style="47" bestFit="1" customWidth="1"/>
    <col min="502" max="502" width="8.28515625" style="47" customWidth="1"/>
    <col min="503" max="503" width="9.42578125" style="47" bestFit="1" customWidth="1"/>
    <col min="504" max="750" width="9.140625" style="47"/>
    <col min="751" max="751" width="57.140625" style="47" customWidth="1"/>
    <col min="752" max="752" width="4.7109375" style="47" customWidth="1"/>
    <col min="753" max="753" width="5.28515625" style="47" customWidth="1"/>
    <col min="754" max="754" width="3.7109375" style="47" customWidth="1"/>
    <col min="755" max="755" width="13.5703125" style="47" customWidth="1"/>
    <col min="756" max="756" width="7.42578125" style="47" bestFit="1" customWidth="1"/>
    <col min="757" max="757" width="10.28515625" style="47" bestFit="1" customWidth="1"/>
    <col min="758" max="758" width="8.28515625" style="47" customWidth="1"/>
    <col min="759" max="759" width="9.42578125" style="47" bestFit="1" customWidth="1"/>
    <col min="760" max="1006" width="9.140625" style="47"/>
    <col min="1007" max="1007" width="57.140625" style="47" customWidth="1"/>
    <col min="1008" max="1008" width="4.7109375" style="47" customWidth="1"/>
    <col min="1009" max="1009" width="5.28515625" style="47" customWidth="1"/>
    <col min="1010" max="1010" width="3.7109375" style="47" customWidth="1"/>
    <col min="1011" max="1011" width="13.5703125" style="47" customWidth="1"/>
    <col min="1012" max="1012" width="7.42578125" style="47" bestFit="1" customWidth="1"/>
    <col min="1013" max="1013" width="10.28515625" style="47" bestFit="1" customWidth="1"/>
    <col min="1014" max="1014" width="8.28515625" style="47" customWidth="1"/>
    <col min="1015" max="1015" width="9.42578125" style="47" bestFit="1" customWidth="1"/>
    <col min="1016" max="1262" width="9.140625" style="47"/>
    <col min="1263" max="1263" width="57.140625" style="47" customWidth="1"/>
    <col min="1264" max="1264" width="4.7109375" style="47" customWidth="1"/>
    <col min="1265" max="1265" width="5.28515625" style="47" customWidth="1"/>
    <col min="1266" max="1266" width="3.7109375" style="47" customWidth="1"/>
    <col min="1267" max="1267" width="13.5703125" style="47" customWidth="1"/>
    <col min="1268" max="1268" width="7.42578125" style="47" bestFit="1" customWidth="1"/>
    <col min="1269" max="1269" width="10.28515625" style="47" bestFit="1" customWidth="1"/>
    <col min="1270" max="1270" width="8.28515625" style="47" customWidth="1"/>
    <col min="1271" max="1271" width="9.42578125" style="47" bestFit="1" customWidth="1"/>
    <col min="1272" max="1518" width="9.140625" style="47"/>
    <col min="1519" max="1519" width="57.140625" style="47" customWidth="1"/>
    <col min="1520" max="1520" width="4.7109375" style="47" customWidth="1"/>
    <col min="1521" max="1521" width="5.28515625" style="47" customWidth="1"/>
    <col min="1522" max="1522" width="3.7109375" style="47" customWidth="1"/>
    <col min="1523" max="1523" width="13.5703125" style="47" customWidth="1"/>
    <col min="1524" max="1524" width="7.42578125" style="47" bestFit="1" customWidth="1"/>
    <col min="1525" max="1525" width="10.28515625" style="47" bestFit="1" customWidth="1"/>
    <col min="1526" max="1526" width="8.28515625" style="47" customWidth="1"/>
    <col min="1527" max="1527" width="9.42578125" style="47" bestFit="1" customWidth="1"/>
    <col min="1528" max="1774" width="9.140625" style="47"/>
    <col min="1775" max="1775" width="57.140625" style="47" customWidth="1"/>
    <col min="1776" max="1776" width="4.7109375" style="47" customWidth="1"/>
    <col min="1777" max="1777" width="5.28515625" style="47" customWidth="1"/>
    <col min="1778" max="1778" width="3.7109375" style="47" customWidth="1"/>
    <col min="1779" max="1779" width="13.5703125" style="47" customWidth="1"/>
    <col min="1780" max="1780" width="7.42578125" style="47" bestFit="1" customWidth="1"/>
    <col min="1781" max="1781" width="10.28515625" style="47" bestFit="1" customWidth="1"/>
    <col min="1782" max="1782" width="8.28515625" style="47" customWidth="1"/>
    <col min="1783" max="1783" width="9.42578125" style="47" bestFit="1" customWidth="1"/>
    <col min="1784" max="2030" width="9.140625" style="47"/>
    <col min="2031" max="2031" width="57.140625" style="47" customWidth="1"/>
    <col min="2032" max="2032" width="4.7109375" style="47" customWidth="1"/>
    <col min="2033" max="2033" width="5.28515625" style="47" customWidth="1"/>
    <col min="2034" max="2034" width="3.7109375" style="47" customWidth="1"/>
    <col min="2035" max="2035" width="13.5703125" style="47" customWidth="1"/>
    <col min="2036" max="2036" width="7.42578125" style="47" bestFit="1" customWidth="1"/>
    <col min="2037" max="2037" width="10.28515625" style="47" bestFit="1" customWidth="1"/>
    <col min="2038" max="2038" width="8.28515625" style="47" customWidth="1"/>
    <col min="2039" max="2039" width="9.42578125" style="47" bestFit="1" customWidth="1"/>
    <col min="2040" max="2286" width="9.140625" style="47"/>
    <col min="2287" max="2287" width="57.140625" style="47" customWidth="1"/>
    <col min="2288" max="2288" width="4.7109375" style="47" customWidth="1"/>
    <col min="2289" max="2289" width="5.28515625" style="47" customWidth="1"/>
    <col min="2290" max="2290" width="3.7109375" style="47" customWidth="1"/>
    <col min="2291" max="2291" width="13.5703125" style="47" customWidth="1"/>
    <col min="2292" max="2292" width="7.42578125" style="47" bestFit="1" customWidth="1"/>
    <col min="2293" max="2293" width="10.28515625" style="47" bestFit="1" customWidth="1"/>
    <col min="2294" max="2294" width="8.28515625" style="47" customWidth="1"/>
    <col min="2295" max="2295" width="9.42578125" style="47" bestFit="1" customWidth="1"/>
    <col min="2296" max="2542" width="9.140625" style="47"/>
    <col min="2543" max="2543" width="57.140625" style="47" customWidth="1"/>
    <col min="2544" max="2544" width="4.7109375" style="47" customWidth="1"/>
    <col min="2545" max="2545" width="5.28515625" style="47" customWidth="1"/>
    <col min="2546" max="2546" width="3.7109375" style="47" customWidth="1"/>
    <col min="2547" max="2547" width="13.5703125" style="47" customWidth="1"/>
    <col min="2548" max="2548" width="7.42578125" style="47" bestFit="1" customWidth="1"/>
    <col min="2549" max="2549" width="10.28515625" style="47" bestFit="1" customWidth="1"/>
    <col min="2550" max="2550" width="8.28515625" style="47" customWidth="1"/>
    <col min="2551" max="2551" width="9.42578125" style="47" bestFit="1" customWidth="1"/>
    <col min="2552" max="2798" width="9.140625" style="47"/>
    <col min="2799" max="2799" width="57.140625" style="47" customWidth="1"/>
    <col min="2800" max="2800" width="4.7109375" style="47" customWidth="1"/>
    <col min="2801" max="2801" width="5.28515625" style="47" customWidth="1"/>
    <col min="2802" max="2802" width="3.7109375" style="47" customWidth="1"/>
    <col min="2803" max="2803" width="13.5703125" style="47" customWidth="1"/>
    <col min="2804" max="2804" width="7.42578125" style="47" bestFit="1" customWidth="1"/>
    <col min="2805" max="2805" width="10.28515625" style="47" bestFit="1" customWidth="1"/>
    <col min="2806" max="2806" width="8.28515625" style="47" customWidth="1"/>
    <col min="2807" max="2807" width="9.42578125" style="47" bestFit="1" customWidth="1"/>
    <col min="2808" max="3054" width="9.140625" style="47"/>
    <col min="3055" max="3055" width="57.140625" style="47" customWidth="1"/>
    <col min="3056" max="3056" width="4.7109375" style="47" customWidth="1"/>
    <col min="3057" max="3057" width="5.28515625" style="47" customWidth="1"/>
    <col min="3058" max="3058" width="3.7109375" style="47" customWidth="1"/>
    <col min="3059" max="3059" width="13.5703125" style="47" customWidth="1"/>
    <col min="3060" max="3060" width="7.42578125" style="47" bestFit="1" customWidth="1"/>
    <col min="3061" max="3061" width="10.28515625" style="47" bestFit="1" customWidth="1"/>
    <col min="3062" max="3062" width="8.28515625" style="47" customWidth="1"/>
    <col min="3063" max="3063" width="9.42578125" style="47" bestFit="1" customWidth="1"/>
    <col min="3064" max="3310" width="9.140625" style="47"/>
    <col min="3311" max="3311" width="57.140625" style="47" customWidth="1"/>
    <col min="3312" max="3312" width="4.7109375" style="47" customWidth="1"/>
    <col min="3313" max="3313" width="5.28515625" style="47" customWidth="1"/>
    <col min="3314" max="3314" width="3.7109375" style="47" customWidth="1"/>
    <col min="3315" max="3315" width="13.5703125" style="47" customWidth="1"/>
    <col min="3316" max="3316" width="7.42578125" style="47" bestFit="1" customWidth="1"/>
    <col min="3317" max="3317" width="10.28515625" style="47" bestFit="1" customWidth="1"/>
    <col min="3318" max="3318" width="8.28515625" style="47" customWidth="1"/>
    <col min="3319" max="3319" width="9.42578125" style="47" bestFit="1" customWidth="1"/>
    <col min="3320" max="3566" width="9.140625" style="47"/>
    <col min="3567" max="3567" width="57.140625" style="47" customWidth="1"/>
    <col min="3568" max="3568" width="4.7109375" style="47" customWidth="1"/>
    <col min="3569" max="3569" width="5.28515625" style="47" customWidth="1"/>
    <col min="3570" max="3570" width="3.7109375" style="47" customWidth="1"/>
    <col min="3571" max="3571" width="13.5703125" style="47" customWidth="1"/>
    <col min="3572" max="3572" width="7.42578125" style="47" bestFit="1" customWidth="1"/>
    <col min="3573" max="3573" width="10.28515625" style="47" bestFit="1" customWidth="1"/>
    <col min="3574" max="3574" width="8.28515625" style="47" customWidth="1"/>
    <col min="3575" max="3575" width="9.42578125" style="47" bestFit="1" customWidth="1"/>
    <col min="3576" max="3822" width="9.140625" style="47"/>
    <col min="3823" max="3823" width="57.140625" style="47" customWidth="1"/>
    <col min="3824" max="3824" width="4.7109375" style="47" customWidth="1"/>
    <col min="3825" max="3825" width="5.28515625" style="47" customWidth="1"/>
    <col min="3826" max="3826" width="3.7109375" style="47" customWidth="1"/>
    <col min="3827" max="3827" width="13.5703125" style="47" customWidth="1"/>
    <col min="3828" max="3828" width="7.42578125" style="47" bestFit="1" customWidth="1"/>
    <col min="3829" max="3829" width="10.28515625" style="47" bestFit="1" customWidth="1"/>
    <col min="3830" max="3830" width="8.28515625" style="47" customWidth="1"/>
    <col min="3831" max="3831" width="9.42578125" style="47" bestFit="1" customWidth="1"/>
    <col min="3832" max="4078" width="9.140625" style="47"/>
    <col min="4079" max="4079" width="57.140625" style="47" customWidth="1"/>
    <col min="4080" max="4080" width="4.7109375" style="47" customWidth="1"/>
    <col min="4081" max="4081" width="5.28515625" style="47" customWidth="1"/>
    <col min="4082" max="4082" width="3.7109375" style="47" customWidth="1"/>
    <col min="4083" max="4083" width="13.5703125" style="47" customWidth="1"/>
    <col min="4084" max="4084" width="7.42578125" style="47" bestFit="1" customWidth="1"/>
    <col min="4085" max="4085" width="10.28515625" style="47" bestFit="1" customWidth="1"/>
    <col min="4086" max="4086" width="8.28515625" style="47" customWidth="1"/>
    <col min="4087" max="4087" width="9.42578125" style="47" bestFit="1" customWidth="1"/>
    <col min="4088" max="4334" width="9.140625" style="47"/>
    <col min="4335" max="4335" width="57.140625" style="47" customWidth="1"/>
    <col min="4336" max="4336" width="4.7109375" style="47" customWidth="1"/>
    <col min="4337" max="4337" width="5.28515625" style="47" customWidth="1"/>
    <col min="4338" max="4338" width="3.7109375" style="47" customWidth="1"/>
    <col min="4339" max="4339" width="13.5703125" style="47" customWidth="1"/>
    <col min="4340" max="4340" width="7.42578125" style="47" bestFit="1" customWidth="1"/>
    <col min="4341" max="4341" width="10.28515625" style="47" bestFit="1" customWidth="1"/>
    <col min="4342" max="4342" width="8.28515625" style="47" customWidth="1"/>
    <col min="4343" max="4343" width="9.42578125" style="47" bestFit="1" customWidth="1"/>
    <col min="4344" max="4590" width="9.140625" style="47"/>
    <col min="4591" max="4591" width="57.140625" style="47" customWidth="1"/>
    <col min="4592" max="4592" width="4.7109375" style="47" customWidth="1"/>
    <col min="4593" max="4593" width="5.28515625" style="47" customWidth="1"/>
    <col min="4594" max="4594" width="3.7109375" style="47" customWidth="1"/>
    <col min="4595" max="4595" width="13.5703125" style="47" customWidth="1"/>
    <col min="4596" max="4596" width="7.42578125" style="47" bestFit="1" customWidth="1"/>
    <col min="4597" max="4597" width="10.28515625" style="47" bestFit="1" customWidth="1"/>
    <col min="4598" max="4598" width="8.28515625" style="47" customWidth="1"/>
    <col min="4599" max="4599" width="9.42578125" style="47" bestFit="1" customWidth="1"/>
    <col min="4600" max="4846" width="9.140625" style="47"/>
    <col min="4847" max="4847" width="57.140625" style="47" customWidth="1"/>
    <col min="4848" max="4848" width="4.7109375" style="47" customWidth="1"/>
    <col min="4849" max="4849" width="5.28515625" style="47" customWidth="1"/>
    <col min="4850" max="4850" width="3.7109375" style="47" customWidth="1"/>
    <col min="4851" max="4851" width="13.5703125" style="47" customWidth="1"/>
    <col min="4852" max="4852" width="7.42578125" style="47" bestFit="1" customWidth="1"/>
    <col min="4853" max="4853" width="10.28515625" style="47" bestFit="1" customWidth="1"/>
    <col min="4854" max="4854" width="8.28515625" style="47" customWidth="1"/>
    <col min="4855" max="4855" width="9.42578125" style="47" bestFit="1" customWidth="1"/>
    <col min="4856" max="5102" width="9.140625" style="47"/>
    <col min="5103" max="5103" width="57.140625" style="47" customWidth="1"/>
    <col min="5104" max="5104" width="4.7109375" style="47" customWidth="1"/>
    <col min="5105" max="5105" width="5.28515625" style="47" customWidth="1"/>
    <col min="5106" max="5106" width="3.7109375" style="47" customWidth="1"/>
    <col min="5107" max="5107" width="13.5703125" style="47" customWidth="1"/>
    <col min="5108" max="5108" width="7.42578125" style="47" bestFit="1" customWidth="1"/>
    <col min="5109" max="5109" width="10.28515625" style="47" bestFit="1" customWidth="1"/>
    <col min="5110" max="5110" width="8.28515625" style="47" customWidth="1"/>
    <col min="5111" max="5111" width="9.42578125" style="47" bestFit="1" customWidth="1"/>
    <col min="5112" max="5358" width="9.140625" style="47"/>
    <col min="5359" max="5359" width="57.140625" style="47" customWidth="1"/>
    <col min="5360" max="5360" width="4.7109375" style="47" customWidth="1"/>
    <col min="5361" max="5361" width="5.28515625" style="47" customWidth="1"/>
    <col min="5362" max="5362" width="3.7109375" style="47" customWidth="1"/>
    <col min="5363" max="5363" width="13.5703125" style="47" customWidth="1"/>
    <col min="5364" max="5364" width="7.42578125" style="47" bestFit="1" customWidth="1"/>
    <col min="5365" max="5365" width="10.28515625" style="47" bestFit="1" customWidth="1"/>
    <col min="5366" max="5366" width="8.28515625" style="47" customWidth="1"/>
    <col min="5367" max="5367" width="9.42578125" style="47" bestFit="1" customWidth="1"/>
    <col min="5368" max="5614" width="9.140625" style="47"/>
    <col min="5615" max="5615" width="57.140625" style="47" customWidth="1"/>
    <col min="5616" max="5616" width="4.7109375" style="47" customWidth="1"/>
    <col min="5617" max="5617" width="5.28515625" style="47" customWidth="1"/>
    <col min="5618" max="5618" width="3.7109375" style="47" customWidth="1"/>
    <col min="5619" max="5619" width="13.5703125" style="47" customWidth="1"/>
    <col min="5620" max="5620" width="7.42578125" style="47" bestFit="1" customWidth="1"/>
    <col min="5621" max="5621" width="10.28515625" style="47" bestFit="1" customWidth="1"/>
    <col min="5622" max="5622" width="8.28515625" style="47" customWidth="1"/>
    <col min="5623" max="5623" width="9.42578125" style="47" bestFit="1" customWidth="1"/>
    <col min="5624" max="5870" width="9.140625" style="47"/>
    <col min="5871" max="5871" width="57.140625" style="47" customWidth="1"/>
    <col min="5872" max="5872" width="4.7109375" style="47" customWidth="1"/>
    <col min="5873" max="5873" width="5.28515625" style="47" customWidth="1"/>
    <col min="5874" max="5874" width="3.7109375" style="47" customWidth="1"/>
    <col min="5875" max="5875" width="13.5703125" style="47" customWidth="1"/>
    <col min="5876" max="5876" width="7.42578125" style="47" bestFit="1" customWidth="1"/>
    <col min="5877" max="5877" width="10.28515625" style="47" bestFit="1" customWidth="1"/>
    <col min="5878" max="5878" width="8.28515625" style="47" customWidth="1"/>
    <col min="5879" max="5879" width="9.42578125" style="47" bestFit="1" customWidth="1"/>
    <col min="5880" max="6126" width="9.140625" style="47"/>
    <col min="6127" max="6127" width="57.140625" style="47" customWidth="1"/>
    <col min="6128" max="6128" width="4.7109375" style="47" customWidth="1"/>
    <col min="6129" max="6129" width="5.28515625" style="47" customWidth="1"/>
    <col min="6130" max="6130" width="3.7109375" style="47" customWidth="1"/>
    <col min="6131" max="6131" width="13.5703125" style="47" customWidth="1"/>
    <col min="6132" max="6132" width="7.42578125" style="47" bestFit="1" customWidth="1"/>
    <col min="6133" max="6133" width="10.28515625" style="47" bestFit="1" customWidth="1"/>
    <col min="6134" max="6134" width="8.28515625" style="47" customWidth="1"/>
    <col min="6135" max="6135" width="9.42578125" style="47" bestFit="1" customWidth="1"/>
    <col min="6136" max="6382" width="9.140625" style="47"/>
    <col min="6383" max="6383" width="57.140625" style="47" customWidth="1"/>
    <col min="6384" max="6384" width="4.7109375" style="47" customWidth="1"/>
    <col min="6385" max="6385" width="5.28515625" style="47" customWidth="1"/>
    <col min="6386" max="6386" width="3.7109375" style="47" customWidth="1"/>
    <col min="6387" max="6387" width="13.5703125" style="47" customWidth="1"/>
    <col min="6388" max="6388" width="7.42578125" style="47" bestFit="1" customWidth="1"/>
    <col min="6389" max="6389" width="10.28515625" style="47" bestFit="1" customWidth="1"/>
    <col min="6390" max="6390" width="8.28515625" style="47" customWidth="1"/>
    <col min="6391" max="6391" width="9.42578125" style="47" bestFit="1" customWidth="1"/>
    <col min="6392" max="6638" width="9.140625" style="47"/>
    <col min="6639" max="6639" width="57.140625" style="47" customWidth="1"/>
    <col min="6640" max="6640" width="4.7109375" style="47" customWidth="1"/>
    <col min="6641" max="6641" width="5.28515625" style="47" customWidth="1"/>
    <col min="6642" max="6642" width="3.7109375" style="47" customWidth="1"/>
    <col min="6643" max="6643" width="13.5703125" style="47" customWidth="1"/>
    <col min="6644" max="6644" width="7.42578125" style="47" bestFit="1" customWidth="1"/>
    <col min="6645" max="6645" width="10.28515625" style="47" bestFit="1" customWidth="1"/>
    <col min="6646" max="6646" width="8.28515625" style="47" customWidth="1"/>
    <col min="6647" max="6647" width="9.42578125" style="47" bestFit="1" customWidth="1"/>
    <col min="6648" max="6894" width="9.140625" style="47"/>
    <col min="6895" max="6895" width="57.140625" style="47" customWidth="1"/>
    <col min="6896" max="6896" width="4.7109375" style="47" customWidth="1"/>
    <col min="6897" max="6897" width="5.28515625" style="47" customWidth="1"/>
    <col min="6898" max="6898" width="3.7109375" style="47" customWidth="1"/>
    <col min="6899" max="6899" width="13.5703125" style="47" customWidth="1"/>
    <col min="6900" max="6900" width="7.42578125" style="47" bestFit="1" customWidth="1"/>
    <col min="6901" max="6901" width="10.28515625" style="47" bestFit="1" customWidth="1"/>
    <col min="6902" max="6902" width="8.28515625" style="47" customWidth="1"/>
    <col min="6903" max="6903" width="9.42578125" style="47" bestFit="1" customWidth="1"/>
    <col min="6904" max="7150" width="9.140625" style="47"/>
    <col min="7151" max="7151" width="57.140625" style="47" customWidth="1"/>
    <col min="7152" max="7152" width="4.7109375" style="47" customWidth="1"/>
    <col min="7153" max="7153" width="5.28515625" style="47" customWidth="1"/>
    <col min="7154" max="7154" width="3.7109375" style="47" customWidth="1"/>
    <col min="7155" max="7155" width="13.5703125" style="47" customWidth="1"/>
    <col min="7156" max="7156" width="7.42578125" style="47" bestFit="1" customWidth="1"/>
    <col min="7157" max="7157" width="10.28515625" style="47" bestFit="1" customWidth="1"/>
    <col min="7158" max="7158" width="8.28515625" style="47" customWidth="1"/>
    <col min="7159" max="7159" width="9.42578125" style="47" bestFit="1" customWidth="1"/>
    <col min="7160" max="7406" width="9.140625" style="47"/>
    <col min="7407" max="7407" width="57.140625" style="47" customWidth="1"/>
    <col min="7408" max="7408" width="4.7109375" style="47" customWidth="1"/>
    <col min="7409" max="7409" width="5.28515625" style="47" customWidth="1"/>
    <col min="7410" max="7410" width="3.7109375" style="47" customWidth="1"/>
    <col min="7411" max="7411" width="13.5703125" style="47" customWidth="1"/>
    <col min="7412" max="7412" width="7.42578125" style="47" bestFit="1" customWidth="1"/>
    <col min="7413" max="7413" width="10.28515625" style="47" bestFit="1" customWidth="1"/>
    <col min="7414" max="7414" width="8.28515625" style="47" customWidth="1"/>
    <col min="7415" max="7415" width="9.42578125" style="47" bestFit="1" customWidth="1"/>
    <col min="7416" max="7662" width="9.140625" style="47"/>
    <col min="7663" max="7663" width="57.140625" style="47" customWidth="1"/>
    <col min="7664" max="7664" width="4.7109375" style="47" customWidth="1"/>
    <col min="7665" max="7665" width="5.28515625" style="47" customWidth="1"/>
    <col min="7666" max="7666" width="3.7109375" style="47" customWidth="1"/>
    <col min="7667" max="7667" width="13.5703125" style="47" customWidth="1"/>
    <col min="7668" max="7668" width="7.42578125" style="47" bestFit="1" customWidth="1"/>
    <col min="7669" max="7669" width="10.28515625" style="47" bestFit="1" customWidth="1"/>
    <col min="7670" max="7670" width="8.28515625" style="47" customWidth="1"/>
    <col min="7671" max="7671" width="9.42578125" style="47" bestFit="1" customWidth="1"/>
    <col min="7672" max="7918" width="9.140625" style="47"/>
    <col min="7919" max="7919" width="57.140625" style="47" customWidth="1"/>
    <col min="7920" max="7920" width="4.7109375" style="47" customWidth="1"/>
    <col min="7921" max="7921" width="5.28515625" style="47" customWidth="1"/>
    <col min="7922" max="7922" width="3.7109375" style="47" customWidth="1"/>
    <col min="7923" max="7923" width="13.5703125" style="47" customWidth="1"/>
    <col min="7924" max="7924" width="7.42578125" style="47" bestFit="1" customWidth="1"/>
    <col min="7925" max="7925" width="10.28515625" style="47" bestFit="1" customWidth="1"/>
    <col min="7926" max="7926" width="8.28515625" style="47" customWidth="1"/>
    <col min="7927" max="7927" width="9.42578125" style="47" bestFit="1" customWidth="1"/>
    <col min="7928" max="8174" width="9.140625" style="47"/>
    <col min="8175" max="8175" width="57.140625" style="47" customWidth="1"/>
    <col min="8176" max="8176" width="4.7109375" style="47" customWidth="1"/>
    <col min="8177" max="8177" width="5.28515625" style="47" customWidth="1"/>
    <col min="8178" max="8178" width="3.7109375" style="47" customWidth="1"/>
    <col min="8179" max="8179" width="13.5703125" style="47" customWidth="1"/>
    <col min="8180" max="8180" width="7.42578125" style="47" bestFit="1" customWidth="1"/>
    <col min="8181" max="8181" width="10.28515625" style="47" bestFit="1" customWidth="1"/>
    <col min="8182" max="8182" width="8.28515625" style="47" customWidth="1"/>
    <col min="8183" max="8183" width="9.42578125" style="47" bestFit="1" customWidth="1"/>
    <col min="8184" max="8430" width="9.140625" style="47"/>
    <col min="8431" max="8431" width="57.140625" style="47" customWidth="1"/>
    <col min="8432" max="8432" width="4.7109375" style="47" customWidth="1"/>
    <col min="8433" max="8433" width="5.28515625" style="47" customWidth="1"/>
    <col min="8434" max="8434" width="3.7109375" style="47" customWidth="1"/>
    <col min="8435" max="8435" width="13.5703125" style="47" customWidth="1"/>
    <col min="8436" max="8436" width="7.42578125" style="47" bestFit="1" customWidth="1"/>
    <col min="8437" max="8437" width="10.28515625" style="47" bestFit="1" customWidth="1"/>
    <col min="8438" max="8438" width="8.28515625" style="47" customWidth="1"/>
    <col min="8439" max="8439" width="9.42578125" style="47" bestFit="1" customWidth="1"/>
    <col min="8440" max="8686" width="9.140625" style="47"/>
    <col min="8687" max="8687" width="57.140625" style="47" customWidth="1"/>
    <col min="8688" max="8688" width="4.7109375" style="47" customWidth="1"/>
    <col min="8689" max="8689" width="5.28515625" style="47" customWidth="1"/>
    <col min="8690" max="8690" width="3.7109375" style="47" customWidth="1"/>
    <col min="8691" max="8691" width="13.5703125" style="47" customWidth="1"/>
    <col min="8692" max="8692" width="7.42578125" style="47" bestFit="1" customWidth="1"/>
    <col min="8693" max="8693" width="10.28515625" style="47" bestFit="1" customWidth="1"/>
    <col min="8694" max="8694" width="8.28515625" style="47" customWidth="1"/>
    <col min="8695" max="8695" width="9.42578125" style="47" bestFit="1" customWidth="1"/>
    <col min="8696" max="8942" width="9.140625" style="47"/>
    <col min="8943" max="8943" width="57.140625" style="47" customWidth="1"/>
    <col min="8944" max="8944" width="4.7109375" style="47" customWidth="1"/>
    <col min="8945" max="8945" width="5.28515625" style="47" customWidth="1"/>
    <col min="8946" max="8946" width="3.7109375" style="47" customWidth="1"/>
    <col min="8947" max="8947" width="13.5703125" style="47" customWidth="1"/>
    <col min="8948" max="8948" width="7.42578125" style="47" bestFit="1" customWidth="1"/>
    <col min="8949" max="8949" width="10.28515625" style="47" bestFit="1" customWidth="1"/>
    <col min="8950" max="8950" width="8.28515625" style="47" customWidth="1"/>
    <col min="8951" max="8951" width="9.42578125" style="47" bestFit="1" customWidth="1"/>
    <col min="8952" max="9198" width="9.140625" style="47"/>
    <col min="9199" max="9199" width="57.140625" style="47" customWidth="1"/>
    <col min="9200" max="9200" width="4.7109375" style="47" customWidth="1"/>
    <col min="9201" max="9201" width="5.28515625" style="47" customWidth="1"/>
    <col min="9202" max="9202" width="3.7109375" style="47" customWidth="1"/>
    <col min="9203" max="9203" width="13.5703125" style="47" customWidth="1"/>
    <col min="9204" max="9204" width="7.42578125" style="47" bestFit="1" customWidth="1"/>
    <col min="9205" max="9205" width="10.28515625" style="47" bestFit="1" customWidth="1"/>
    <col min="9206" max="9206" width="8.28515625" style="47" customWidth="1"/>
    <col min="9207" max="9207" width="9.42578125" style="47" bestFit="1" customWidth="1"/>
    <col min="9208" max="9454" width="9.140625" style="47"/>
    <col min="9455" max="9455" width="57.140625" style="47" customWidth="1"/>
    <col min="9456" max="9456" width="4.7109375" style="47" customWidth="1"/>
    <col min="9457" max="9457" width="5.28515625" style="47" customWidth="1"/>
    <col min="9458" max="9458" width="3.7109375" style="47" customWidth="1"/>
    <col min="9459" max="9459" width="13.5703125" style="47" customWidth="1"/>
    <col min="9460" max="9460" width="7.42578125" style="47" bestFit="1" customWidth="1"/>
    <col min="9461" max="9461" width="10.28515625" style="47" bestFit="1" customWidth="1"/>
    <col min="9462" max="9462" width="8.28515625" style="47" customWidth="1"/>
    <col min="9463" max="9463" width="9.42578125" style="47" bestFit="1" customWidth="1"/>
    <col min="9464" max="9710" width="9.140625" style="47"/>
    <col min="9711" max="9711" width="57.140625" style="47" customWidth="1"/>
    <col min="9712" max="9712" width="4.7109375" style="47" customWidth="1"/>
    <col min="9713" max="9713" width="5.28515625" style="47" customWidth="1"/>
    <col min="9714" max="9714" width="3.7109375" style="47" customWidth="1"/>
    <col min="9715" max="9715" width="13.5703125" style="47" customWidth="1"/>
    <col min="9716" max="9716" width="7.42578125" style="47" bestFit="1" customWidth="1"/>
    <col min="9717" max="9717" width="10.28515625" style="47" bestFit="1" customWidth="1"/>
    <col min="9718" max="9718" width="8.28515625" style="47" customWidth="1"/>
    <col min="9719" max="9719" width="9.42578125" style="47" bestFit="1" customWidth="1"/>
    <col min="9720" max="9966" width="9.140625" style="47"/>
    <col min="9967" max="9967" width="57.140625" style="47" customWidth="1"/>
    <col min="9968" max="9968" width="4.7109375" style="47" customWidth="1"/>
    <col min="9969" max="9969" width="5.28515625" style="47" customWidth="1"/>
    <col min="9970" max="9970" width="3.7109375" style="47" customWidth="1"/>
    <col min="9971" max="9971" width="13.5703125" style="47" customWidth="1"/>
    <col min="9972" max="9972" width="7.42578125" style="47" bestFit="1" customWidth="1"/>
    <col min="9973" max="9973" width="10.28515625" style="47" bestFit="1" customWidth="1"/>
    <col min="9974" max="9974" width="8.28515625" style="47" customWidth="1"/>
    <col min="9975" max="9975" width="9.42578125" style="47" bestFit="1" customWidth="1"/>
    <col min="9976" max="10222" width="9.140625" style="47"/>
    <col min="10223" max="10223" width="57.140625" style="47" customWidth="1"/>
    <col min="10224" max="10224" width="4.7109375" style="47" customWidth="1"/>
    <col min="10225" max="10225" width="5.28515625" style="47" customWidth="1"/>
    <col min="10226" max="10226" width="3.7109375" style="47" customWidth="1"/>
    <col min="10227" max="10227" width="13.5703125" style="47" customWidth="1"/>
    <col min="10228" max="10228" width="7.42578125" style="47" bestFit="1" customWidth="1"/>
    <col min="10229" max="10229" width="10.28515625" style="47" bestFit="1" customWidth="1"/>
    <col min="10230" max="10230" width="8.28515625" style="47" customWidth="1"/>
    <col min="10231" max="10231" width="9.42578125" style="47" bestFit="1" customWidth="1"/>
    <col min="10232" max="10478" width="9.140625" style="47"/>
    <col min="10479" max="10479" width="57.140625" style="47" customWidth="1"/>
    <col min="10480" max="10480" width="4.7109375" style="47" customWidth="1"/>
    <col min="10481" max="10481" width="5.28515625" style="47" customWidth="1"/>
    <col min="10482" max="10482" width="3.7109375" style="47" customWidth="1"/>
    <col min="10483" max="10483" width="13.5703125" style="47" customWidth="1"/>
    <col min="10484" max="10484" width="7.42578125" style="47" bestFit="1" customWidth="1"/>
    <col min="10485" max="10485" width="10.28515625" style="47" bestFit="1" customWidth="1"/>
    <col min="10486" max="10486" width="8.28515625" style="47" customWidth="1"/>
    <col min="10487" max="10487" width="9.42578125" style="47" bestFit="1" customWidth="1"/>
    <col min="10488" max="10734" width="9.140625" style="47"/>
    <col min="10735" max="10735" width="57.140625" style="47" customWidth="1"/>
    <col min="10736" max="10736" width="4.7109375" style="47" customWidth="1"/>
    <col min="10737" max="10737" width="5.28515625" style="47" customWidth="1"/>
    <col min="10738" max="10738" width="3.7109375" style="47" customWidth="1"/>
    <col min="10739" max="10739" width="13.5703125" style="47" customWidth="1"/>
    <col min="10740" max="10740" width="7.42578125" style="47" bestFit="1" customWidth="1"/>
    <col min="10741" max="10741" width="10.28515625" style="47" bestFit="1" customWidth="1"/>
    <col min="10742" max="10742" width="8.28515625" style="47" customWidth="1"/>
    <col min="10743" max="10743" width="9.42578125" style="47" bestFit="1" customWidth="1"/>
    <col min="10744" max="10990" width="9.140625" style="47"/>
    <col min="10991" max="10991" width="57.140625" style="47" customWidth="1"/>
    <col min="10992" max="10992" width="4.7109375" style="47" customWidth="1"/>
    <col min="10993" max="10993" width="5.28515625" style="47" customWidth="1"/>
    <col min="10994" max="10994" width="3.7109375" style="47" customWidth="1"/>
    <col min="10995" max="10995" width="13.5703125" style="47" customWidth="1"/>
    <col min="10996" max="10996" width="7.42578125" style="47" bestFit="1" customWidth="1"/>
    <col min="10997" max="10997" width="10.28515625" style="47" bestFit="1" customWidth="1"/>
    <col min="10998" max="10998" width="8.28515625" style="47" customWidth="1"/>
    <col min="10999" max="10999" width="9.42578125" style="47" bestFit="1" customWidth="1"/>
    <col min="11000" max="11246" width="9.140625" style="47"/>
    <col min="11247" max="11247" width="57.140625" style="47" customWidth="1"/>
    <col min="11248" max="11248" width="4.7109375" style="47" customWidth="1"/>
    <col min="11249" max="11249" width="5.28515625" style="47" customWidth="1"/>
    <col min="11250" max="11250" width="3.7109375" style="47" customWidth="1"/>
    <col min="11251" max="11251" width="13.5703125" style="47" customWidth="1"/>
    <col min="11252" max="11252" width="7.42578125" style="47" bestFit="1" customWidth="1"/>
    <col min="11253" max="11253" width="10.28515625" style="47" bestFit="1" customWidth="1"/>
    <col min="11254" max="11254" width="8.28515625" style="47" customWidth="1"/>
    <col min="11255" max="11255" width="9.42578125" style="47" bestFit="1" customWidth="1"/>
    <col min="11256" max="11502" width="9.140625" style="47"/>
    <col min="11503" max="11503" width="57.140625" style="47" customWidth="1"/>
    <col min="11504" max="11504" width="4.7109375" style="47" customWidth="1"/>
    <col min="11505" max="11505" width="5.28515625" style="47" customWidth="1"/>
    <col min="11506" max="11506" width="3.7109375" style="47" customWidth="1"/>
    <col min="11507" max="11507" width="13.5703125" style="47" customWidth="1"/>
    <col min="11508" max="11508" width="7.42578125" style="47" bestFit="1" customWidth="1"/>
    <col min="11509" max="11509" width="10.28515625" style="47" bestFit="1" customWidth="1"/>
    <col min="11510" max="11510" width="8.28515625" style="47" customWidth="1"/>
    <col min="11511" max="11511" width="9.42578125" style="47" bestFit="1" customWidth="1"/>
    <col min="11512" max="11758" width="9.140625" style="47"/>
    <col min="11759" max="11759" width="57.140625" style="47" customWidth="1"/>
    <col min="11760" max="11760" width="4.7109375" style="47" customWidth="1"/>
    <col min="11761" max="11761" width="5.28515625" style="47" customWidth="1"/>
    <col min="11762" max="11762" width="3.7109375" style="47" customWidth="1"/>
    <col min="11763" max="11763" width="13.5703125" style="47" customWidth="1"/>
    <col min="11764" max="11764" width="7.42578125" style="47" bestFit="1" customWidth="1"/>
    <col min="11765" max="11765" width="10.28515625" style="47" bestFit="1" customWidth="1"/>
    <col min="11766" max="11766" width="8.28515625" style="47" customWidth="1"/>
    <col min="11767" max="11767" width="9.42578125" style="47" bestFit="1" customWidth="1"/>
    <col min="11768" max="12014" width="9.140625" style="47"/>
    <col min="12015" max="12015" width="57.140625" style="47" customWidth="1"/>
    <col min="12016" max="12016" width="4.7109375" style="47" customWidth="1"/>
    <col min="12017" max="12017" width="5.28515625" style="47" customWidth="1"/>
    <col min="12018" max="12018" width="3.7109375" style="47" customWidth="1"/>
    <col min="12019" max="12019" width="13.5703125" style="47" customWidth="1"/>
    <col min="12020" max="12020" width="7.42578125" style="47" bestFit="1" customWidth="1"/>
    <col min="12021" max="12021" width="10.28515625" style="47" bestFit="1" customWidth="1"/>
    <col min="12022" max="12022" width="8.28515625" style="47" customWidth="1"/>
    <col min="12023" max="12023" width="9.42578125" style="47" bestFit="1" customWidth="1"/>
    <col min="12024" max="12270" width="9.140625" style="47"/>
    <col min="12271" max="12271" width="57.140625" style="47" customWidth="1"/>
    <col min="12272" max="12272" width="4.7109375" style="47" customWidth="1"/>
    <col min="12273" max="12273" width="5.28515625" style="47" customWidth="1"/>
    <col min="12274" max="12274" width="3.7109375" style="47" customWidth="1"/>
    <col min="12275" max="12275" width="13.5703125" style="47" customWidth="1"/>
    <col min="12276" max="12276" width="7.42578125" style="47" bestFit="1" customWidth="1"/>
    <col min="12277" max="12277" width="10.28515625" style="47" bestFit="1" customWidth="1"/>
    <col min="12278" max="12278" width="8.28515625" style="47" customWidth="1"/>
    <col min="12279" max="12279" width="9.42578125" style="47" bestFit="1" customWidth="1"/>
    <col min="12280" max="12526" width="9.140625" style="47"/>
    <col min="12527" max="12527" width="57.140625" style="47" customWidth="1"/>
    <col min="12528" max="12528" width="4.7109375" style="47" customWidth="1"/>
    <col min="12529" max="12529" width="5.28515625" style="47" customWidth="1"/>
    <col min="12530" max="12530" width="3.7109375" style="47" customWidth="1"/>
    <col min="12531" max="12531" width="13.5703125" style="47" customWidth="1"/>
    <col min="12532" max="12532" width="7.42578125" style="47" bestFit="1" customWidth="1"/>
    <col min="12533" max="12533" width="10.28515625" style="47" bestFit="1" customWidth="1"/>
    <col min="12534" max="12534" width="8.28515625" style="47" customWidth="1"/>
    <col min="12535" max="12535" width="9.42578125" style="47" bestFit="1" customWidth="1"/>
    <col min="12536" max="12782" width="9.140625" style="47"/>
    <col min="12783" max="12783" width="57.140625" style="47" customWidth="1"/>
    <col min="12784" max="12784" width="4.7109375" style="47" customWidth="1"/>
    <col min="12785" max="12785" width="5.28515625" style="47" customWidth="1"/>
    <col min="12786" max="12786" width="3.7109375" style="47" customWidth="1"/>
    <col min="12787" max="12787" width="13.5703125" style="47" customWidth="1"/>
    <col min="12788" max="12788" width="7.42578125" style="47" bestFit="1" customWidth="1"/>
    <col min="12789" max="12789" width="10.28515625" style="47" bestFit="1" customWidth="1"/>
    <col min="12790" max="12790" width="8.28515625" style="47" customWidth="1"/>
    <col min="12791" max="12791" width="9.42578125" style="47" bestFit="1" customWidth="1"/>
    <col min="12792" max="13038" width="9.140625" style="47"/>
    <col min="13039" max="13039" width="57.140625" style="47" customWidth="1"/>
    <col min="13040" max="13040" width="4.7109375" style="47" customWidth="1"/>
    <col min="13041" max="13041" width="5.28515625" style="47" customWidth="1"/>
    <col min="13042" max="13042" width="3.7109375" style="47" customWidth="1"/>
    <col min="13043" max="13043" width="13.5703125" style="47" customWidth="1"/>
    <col min="13044" max="13044" width="7.42578125" style="47" bestFit="1" customWidth="1"/>
    <col min="13045" max="13045" width="10.28515625" style="47" bestFit="1" customWidth="1"/>
    <col min="13046" max="13046" width="8.28515625" style="47" customWidth="1"/>
    <col min="13047" max="13047" width="9.42578125" style="47" bestFit="1" customWidth="1"/>
    <col min="13048" max="13294" width="9.140625" style="47"/>
    <col min="13295" max="13295" width="57.140625" style="47" customWidth="1"/>
    <col min="13296" max="13296" width="4.7109375" style="47" customWidth="1"/>
    <col min="13297" max="13297" width="5.28515625" style="47" customWidth="1"/>
    <col min="13298" max="13298" width="3.7109375" style="47" customWidth="1"/>
    <col min="13299" max="13299" width="13.5703125" style="47" customWidth="1"/>
    <col min="13300" max="13300" width="7.42578125" style="47" bestFit="1" customWidth="1"/>
    <col min="13301" max="13301" width="10.28515625" style="47" bestFit="1" customWidth="1"/>
    <col min="13302" max="13302" width="8.28515625" style="47" customWidth="1"/>
    <col min="13303" max="13303" width="9.42578125" style="47" bestFit="1" customWidth="1"/>
    <col min="13304" max="13550" width="9.140625" style="47"/>
    <col min="13551" max="13551" width="57.140625" style="47" customWidth="1"/>
    <col min="13552" max="13552" width="4.7109375" style="47" customWidth="1"/>
    <col min="13553" max="13553" width="5.28515625" style="47" customWidth="1"/>
    <col min="13554" max="13554" width="3.7109375" style="47" customWidth="1"/>
    <col min="13555" max="13555" width="13.5703125" style="47" customWidth="1"/>
    <col min="13556" max="13556" width="7.42578125" style="47" bestFit="1" customWidth="1"/>
    <col min="13557" max="13557" width="10.28515625" style="47" bestFit="1" customWidth="1"/>
    <col min="13558" max="13558" width="8.28515625" style="47" customWidth="1"/>
    <col min="13559" max="13559" width="9.42578125" style="47" bestFit="1" customWidth="1"/>
    <col min="13560" max="13806" width="9.140625" style="47"/>
    <col min="13807" max="13807" width="57.140625" style="47" customWidth="1"/>
    <col min="13808" max="13808" width="4.7109375" style="47" customWidth="1"/>
    <col min="13809" max="13809" width="5.28515625" style="47" customWidth="1"/>
    <col min="13810" max="13810" width="3.7109375" style="47" customWidth="1"/>
    <col min="13811" max="13811" width="13.5703125" style="47" customWidth="1"/>
    <col min="13812" max="13812" width="7.42578125" style="47" bestFit="1" customWidth="1"/>
    <col min="13813" max="13813" width="10.28515625" style="47" bestFit="1" customWidth="1"/>
    <col min="13814" max="13814" width="8.28515625" style="47" customWidth="1"/>
    <col min="13815" max="13815" width="9.42578125" style="47" bestFit="1" customWidth="1"/>
    <col min="13816" max="14062" width="9.140625" style="47"/>
    <col min="14063" max="14063" width="57.140625" style="47" customWidth="1"/>
    <col min="14064" max="14064" width="4.7109375" style="47" customWidth="1"/>
    <col min="14065" max="14065" width="5.28515625" style="47" customWidth="1"/>
    <col min="14066" max="14066" width="3.7109375" style="47" customWidth="1"/>
    <col min="14067" max="14067" width="13.5703125" style="47" customWidth="1"/>
    <col min="14068" max="14068" width="7.42578125" style="47" bestFit="1" customWidth="1"/>
    <col min="14069" max="14069" width="10.28515625" style="47" bestFit="1" customWidth="1"/>
    <col min="14070" max="14070" width="8.28515625" style="47" customWidth="1"/>
    <col min="14071" max="14071" width="9.42578125" style="47" bestFit="1" customWidth="1"/>
    <col min="14072" max="14318" width="9.140625" style="47"/>
    <col min="14319" max="14319" width="57.140625" style="47" customWidth="1"/>
    <col min="14320" max="14320" width="4.7109375" style="47" customWidth="1"/>
    <col min="14321" max="14321" width="5.28515625" style="47" customWidth="1"/>
    <col min="14322" max="14322" width="3.7109375" style="47" customWidth="1"/>
    <col min="14323" max="14323" width="13.5703125" style="47" customWidth="1"/>
    <col min="14324" max="14324" width="7.42578125" style="47" bestFit="1" customWidth="1"/>
    <col min="14325" max="14325" width="10.28515625" style="47" bestFit="1" customWidth="1"/>
    <col min="14326" max="14326" width="8.28515625" style="47" customWidth="1"/>
    <col min="14327" max="14327" width="9.42578125" style="47" bestFit="1" customWidth="1"/>
    <col min="14328" max="14574" width="9.140625" style="47"/>
    <col min="14575" max="14575" width="57.140625" style="47" customWidth="1"/>
    <col min="14576" max="14576" width="4.7109375" style="47" customWidth="1"/>
    <col min="14577" max="14577" width="5.28515625" style="47" customWidth="1"/>
    <col min="14578" max="14578" width="3.7109375" style="47" customWidth="1"/>
    <col min="14579" max="14579" width="13.5703125" style="47" customWidth="1"/>
    <col min="14580" max="14580" width="7.42578125" style="47" bestFit="1" customWidth="1"/>
    <col min="14581" max="14581" width="10.28515625" style="47" bestFit="1" customWidth="1"/>
    <col min="14582" max="14582" width="8.28515625" style="47" customWidth="1"/>
    <col min="14583" max="14583" width="9.42578125" style="47" bestFit="1" customWidth="1"/>
    <col min="14584" max="14830" width="9.140625" style="47"/>
    <col min="14831" max="14831" width="57.140625" style="47" customWidth="1"/>
    <col min="14832" max="14832" width="4.7109375" style="47" customWidth="1"/>
    <col min="14833" max="14833" width="5.28515625" style="47" customWidth="1"/>
    <col min="14834" max="14834" width="3.7109375" style="47" customWidth="1"/>
    <col min="14835" max="14835" width="13.5703125" style="47" customWidth="1"/>
    <col min="14836" max="14836" width="7.42578125" style="47" bestFit="1" customWidth="1"/>
    <col min="14837" max="14837" width="10.28515625" style="47" bestFit="1" customWidth="1"/>
    <col min="14838" max="14838" width="8.28515625" style="47" customWidth="1"/>
    <col min="14839" max="14839" width="9.42578125" style="47" bestFit="1" customWidth="1"/>
    <col min="14840" max="15086" width="9.140625" style="47"/>
    <col min="15087" max="15087" width="57.140625" style="47" customWidth="1"/>
    <col min="15088" max="15088" width="4.7109375" style="47" customWidth="1"/>
    <col min="15089" max="15089" width="5.28515625" style="47" customWidth="1"/>
    <col min="15090" max="15090" width="3.7109375" style="47" customWidth="1"/>
    <col min="15091" max="15091" width="13.5703125" style="47" customWidth="1"/>
    <col min="15092" max="15092" width="7.42578125" style="47" bestFit="1" customWidth="1"/>
    <col min="15093" max="15093" width="10.28515625" style="47" bestFit="1" customWidth="1"/>
    <col min="15094" max="15094" width="8.28515625" style="47" customWidth="1"/>
    <col min="15095" max="15095" width="9.42578125" style="47" bestFit="1" customWidth="1"/>
    <col min="15096" max="15342" width="9.140625" style="47"/>
    <col min="15343" max="15343" width="57.140625" style="47" customWidth="1"/>
    <col min="15344" max="15344" width="4.7109375" style="47" customWidth="1"/>
    <col min="15345" max="15345" width="5.28515625" style="47" customWidth="1"/>
    <col min="15346" max="15346" width="3.7109375" style="47" customWidth="1"/>
    <col min="15347" max="15347" width="13.5703125" style="47" customWidth="1"/>
    <col min="15348" max="15348" width="7.42578125" style="47" bestFit="1" customWidth="1"/>
    <col min="15349" max="15349" width="10.28515625" style="47" bestFit="1" customWidth="1"/>
    <col min="15350" max="15350" width="8.28515625" style="47" customWidth="1"/>
    <col min="15351" max="15351" width="9.42578125" style="47" bestFit="1" customWidth="1"/>
    <col min="15352" max="15598" width="9.140625" style="47"/>
    <col min="15599" max="15599" width="57.140625" style="47" customWidth="1"/>
    <col min="15600" max="15600" width="4.7109375" style="47" customWidth="1"/>
    <col min="15601" max="15601" width="5.28515625" style="47" customWidth="1"/>
    <col min="15602" max="15602" width="3.7109375" style="47" customWidth="1"/>
    <col min="15603" max="15603" width="13.5703125" style="47" customWidth="1"/>
    <col min="15604" max="15604" width="7.42578125" style="47" bestFit="1" customWidth="1"/>
    <col min="15605" max="15605" width="10.28515625" style="47" bestFit="1" customWidth="1"/>
    <col min="15606" max="15606" width="8.28515625" style="47" customWidth="1"/>
    <col min="15607" max="15607" width="9.42578125" style="47" bestFit="1" customWidth="1"/>
    <col min="15608" max="15854" width="9.140625" style="47"/>
    <col min="15855" max="15855" width="57.140625" style="47" customWidth="1"/>
    <col min="15856" max="15856" width="4.7109375" style="47" customWidth="1"/>
    <col min="15857" max="15857" width="5.28515625" style="47" customWidth="1"/>
    <col min="15858" max="15858" width="3.7109375" style="47" customWidth="1"/>
    <col min="15859" max="15859" width="13.5703125" style="47" customWidth="1"/>
    <col min="15860" max="15860" width="7.42578125" style="47" bestFit="1" customWidth="1"/>
    <col min="15861" max="15861" width="10.28515625" style="47" bestFit="1" customWidth="1"/>
    <col min="15862" max="15862" width="8.28515625" style="47" customWidth="1"/>
    <col min="15863" max="15863" width="9.42578125" style="47" bestFit="1" customWidth="1"/>
    <col min="15864" max="16110" width="9.140625" style="47"/>
    <col min="16111" max="16111" width="57.140625" style="47" customWidth="1"/>
    <col min="16112" max="16112" width="4.7109375" style="47" customWidth="1"/>
    <col min="16113" max="16113" width="5.28515625" style="47" customWidth="1"/>
    <col min="16114" max="16114" width="3.7109375" style="47" customWidth="1"/>
    <col min="16115" max="16115" width="13.5703125" style="47" customWidth="1"/>
    <col min="16116" max="16116" width="7.42578125" style="47" bestFit="1" customWidth="1"/>
    <col min="16117" max="16117" width="10.28515625" style="47" bestFit="1" customWidth="1"/>
    <col min="16118" max="16118" width="8.28515625" style="47" customWidth="1"/>
    <col min="16119" max="16119" width="9.42578125" style="47" bestFit="1" customWidth="1"/>
    <col min="16120" max="16384" width="9.140625" style="47"/>
  </cols>
  <sheetData>
    <row r="1" spans="1:17" ht="12.75" customHeight="1" x14ac:dyDescent="0.2">
      <c r="A1" s="46"/>
      <c r="B1" s="304" t="s">
        <v>594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7" ht="12.75" customHeight="1" x14ac:dyDescent="0.2">
      <c r="A2" s="46"/>
      <c r="B2" s="304" t="s">
        <v>775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7" ht="12.75" customHeight="1" x14ac:dyDescent="0.2">
      <c r="A3" s="46"/>
      <c r="B3" s="304" t="s">
        <v>85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7" ht="12.75" customHeight="1" x14ac:dyDescent="0.2">
      <c r="A4" s="46"/>
      <c r="B4" s="304" t="s">
        <v>86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7" ht="12.75" customHeight="1" x14ac:dyDescent="0.2">
      <c r="A5" s="46"/>
      <c r="B5" s="304" t="s">
        <v>780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7" ht="12.75" customHeight="1" x14ac:dyDescent="0.2">
      <c r="A6" s="46"/>
      <c r="B6" s="304" t="s">
        <v>643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7" ht="12.75" customHeight="1" x14ac:dyDescent="0.2">
      <c r="A7" s="46"/>
      <c r="B7" s="304" t="s">
        <v>86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:17" ht="12.75" customHeight="1" x14ac:dyDescent="0.2">
      <c r="A8" s="46"/>
      <c r="B8" s="304" t="s">
        <v>681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</row>
    <row r="9" spans="1:17" x14ac:dyDescent="0.2">
      <c r="A9" s="46"/>
      <c r="B9" s="305"/>
      <c r="C9" s="305"/>
      <c r="D9" s="305"/>
      <c r="E9" s="305"/>
      <c r="F9" s="305"/>
      <c r="G9" s="305"/>
    </row>
    <row r="10" spans="1:17" x14ac:dyDescent="0.2">
      <c r="C10" s="52"/>
      <c r="D10" s="53"/>
      <c r="E10" s="53"/>
      <c r="F10" s="52"/>
      <c r="G10" s="49"/>
    </row>
    <row r="11" spans="1:17" x14ac:dyDescent="0.2">
      <c r="A11" s="306" t="s">
        <v>685</v>
      </c>
      <c r="B11" s="306"/>
      <c r="C11" s="306"/>
      <c r="D11" s="306"/>
      <c r="E11" s="306"/>
      <c r="F11" s="306"/>
      <c r="G11" s="306"/>
    </row>
    <row r="12" spans="1:17" x14ac:dyDescent="0.2">
      <c r="A12" s="54"/>
      <c r="G12" s="49" t="s">
        <v>87</v>
      </c>
    </row>
    <row r="13" spans="1:17" ht="40.5" customHeight="1" x14ac:dyDescent="0.2">
      <c r="A13" s="205" t="s">
        <v>88</v>
      </c>
      <c r="B13" s="59" t="s">
        <v>89</v>
      </c>
      <c r="C13" s="60" t="s">
        <v>90</v>
      </c>
      <c r="D13" s="59" t="s">
        <v>91</v>
      </c>
      <c r="E13" s="59" t="s">
        <v>92</v>
      </c>
      <c r="F13" s="60" t="s">
        <v>93</v>
      </c>
      <c r="G13" s="205" t="s">
        <v>662</v>
      </c>
      <c r="H13" s="61" t="s">
        <v>698</v>
      </c>
      <c r="I13" s="205" t="s">
        <v>662</v>
      </c>
      <c r="J13" s="61" t="s">
        <v>698</v>
      </c>
      <c r="K13" s="205" t="s">
        <v>662</v>
      </c>
      <c r="L13" s="61" t="s">
        <v>698</v>
      </c>
      <c r="M13" s="61" t="s">
        <v>699</v>
      </c>
    </row>
    <row r="14" spans="1:17" ht="18.75" customHeight="1" x14ac:dyDescent="0.2">
      <c r="A14" s="56" t="s">
        <v>94</v>
      </c>
      <c r="B14" s="82"/>
      <c r="C14" s="120"/>
      <c r="D14" s="82"/>
      <c r="E14" s="82"/>
      <c r="F14" s="120"/>
      <c r="G14" s="130">
        <f t="shared" ref="G14:M14" si="0">G15+G108+G221+G376+G442+G500+G843+G871</f>
        <v>640460.29999999993</v>
      </c>
      <c r="H14" s="214">
        <f t="shared" si="0"/>
        <v>17013.767619999999</v>
      </c>
      <c r="I14" s="212">
        <f t="shared" si="0"/>
        <v>657474.06761999987</v>
      </c>
      <c r="J14" s="214">
        <f t="shared" si="0"/>
        <v>63139.854830000004</v>
      </c>
      <c r="K14" s="214">
        <f t="shared" si="0"/>
        <v>720613.92244999984</v>
      </c>
      <c r="L14" s="214">
        <f t="shared" si="0"/>
        <v>36827.752109999994</v>
      </c>
      <c r="M14" s="214">
        <f t="shared" si="0"/>
        <v>757441.67455999996</v>
      </c>
      <c r="N14" s="290"/>
      <c r="O14" s="286"/>
      <c r="Q14" s="217"/>
    </row>
    <row r="15" spans="1:17" ht="32.25" customHeight="1" x14ac:dyDescent="0.2">
      <c r="A15" s="85" t="s">
        <v>653</v>
      </c>
      <c r="B15" s="93" t="s">
        <v>95</v>
      </c>
      <c r="C15" s="104"/>
      <c r="D15" s="93"/>
      <c r="E15" s="93"/>
      <c r="F15" s="104"/>
      <c r="G15" s="131">
        <f t="shared" ref="G15:M15" si="1">G16+G29+G96</f>
        <v>60906.200000000004</v>
      </c>
      <c r="H15" s="131">
        <f t="shared" si="1"/>
        <v>417.05358999999999</v>
      </c>
      <c r="I15" s="131">
        <f t="shared" si="1"/>
        <v>61323.25359</v>
      </c>
      <c r="J15" s="131">
        <f t="shared" si="1"/>
        <v>0</v>
      </c>
      <c r="K15" s="262">
        <f t="shared" si="1"/>
        <v>61323.253590000008</v>
      </c>
      <c r="L15" s="131">
        <f t="shared" si="1"/>
        <v>398.505</v>
      </c>
      <c r="M15" s="277">
        <f t="shared" si="1"/>
        <v>61721.758590000005</v>
      </c>
      <c r="N15" s="284"/>
      <c r="O15" s="286"/>
    </row>
    <row r="16" spans="1:17" ht="14.25" customHeight="1" x14ac:dyDescent="0.2">
      <c r="A16" s="85" t="s">
        <v>206</v>
      </c>
      <c r="B16" s="93" t="s">
        <v>95</v>
      </c>
      <c r="C16" s="86" t="s">
        <v>207</v>
      </c>
      <c r="D16" s="86"/>
      <c r="E16" s="93"/>
      <c r="F16" s="104"/>
      <c r="G16" s="131">
        <f t="shared" ref="G16:M16" si="2">G17</f>
        <v>16022.900000000001</v>
      </c>
      <c r="H16" s="131">
        <f t="shared" si="2"/>
        <v>440.35359</v>
      </c>
      <c r="I16" s="131">
        <f t="shared" si="2"/>
        <v>16463.25359</v>
      </c>
      <c r="J16" s="131">
        <f t="shared" si="2"/>
        <v>0</v>
      </c>
      <c r="K16" s="262">
        <f t="shared" si="2"/>
        <v>16463.25359</v>
      </c>
      <c r="L16" s="131">
        <f t="shared" si="2"/>
        <v>65.3</v>
      </c>
      <c r="M16" s="131">
        <f t="shared" si="2"/>
        <v>16528.55359</v>
      </c>
    </row>
    <row r="17" spans="1:13" ht="14.25" customHeight="1" x14ac:dyDescent="0.2">
      <c r="A17" s="99" t="s">
        <v>373</v>
      </c>
      <c r="B17" s="93" t="s">
        <v>95</v>
      </c>
      <c r="C17" s="84" t="s">
        <v>207</v>
      </c>
      <c r="D17" s="86" t="s">
        <v>154</v>
      </c>
      <c r="E17" s="86"/>
      <c r="F17" s="84"/>
      <c r="G17" s="131">
        <f t="shared" ref="G17:M17" si="3">G19+G24</f>
        <v>16022.900000000001</v>
      </c>
      <c r="H17" s="131">
        <f t="shared" si="3"/>
        <v>440.35359</v>
      </c>
      <c r="I17" s="131">
        <f t="shared" si="3"/>
        <v>16463.25359</v>
      </c>
      <c r="J17" s="131">
        <f t="shared" si="3"/>
        <v>0</v>
      </c>
      <c r="K17" s="262">
        <f t="shared" si="3"/>
        <v>16463.25359</v>
      </c>
      <c r="L17" s="131">
        <f t="shared" si="3"/>
        <v>65.3</v>
      </c>
      <c r="M17" s="131">
        <f t="shared" si="3"/>
        <v>16528.55359</v>
      </c>
    </row>
    <row r="18" spans="1:13" ht="27" customHeight="1" x14ac:dyDescent="0.2">
      <c r="A18" s="85" t="s">
        <v>481</v>
      </c>
      <c r="B18" s="93" t="s">
        <v>95</v>
      </c>
      <c r="C18" s="84" t="s">
        <v>207</v>
      </c>
      <c r="D18" s="86" t="s">
        <v>154</v>
      </c>
      <c r="E18" s="86" t="s">
        <v>100</v>
      </c>
      <c r="F18" s="84" t="s">
        <v>28</v>
      </c>
      <c r="G18" s="131">
        <f t="shared" ref="G18:M22" si="4">G19</f>
        <v>15943.7</v>
      </c>
      <c r="H18" s="131">
        <f t="shared" si="4"/>
        <v>440.35359</v>
      </c>
      <c r="I18" s="131">
        <f t="shared" si="4"/>
        <v>16384.05359</v>
      </c>
      <c r="J18" s="131">
        <f t="shared" si="4"/>
        <v>0</v>
      </c>
      <c r="K18" s="262">
        <f t="shared" si="4"/>
        <v>16384.05359</v>
      </c>
      <c r="L18" s="131">
        <f t="shared" si="4"/>
        <v>65.3</v>
      </c>
      <c r="M18" s="131">
        <f t="shared" si="4"/>
        <v>16449.353589999999</v>
      </c>
    </row>
    <row r="19" spans="1:13" ht="14.25" customHeight="1" x14ac:dyDescent="0.2">
      <c r="A19" s="87" t="s">
        <v>689</v>
      </c>
      <c r="B19" s="95" t="s">
        <v>95</v>
      </c>
      <c r="C19" s="89" t="s">
        <v>207</v>
      </c>
      <c r="D19" s="91" t="s">
        <v>154</v>
      </c>
      <c r="E19" s="91" t="s">
        <v>690</v>
      </c>
      <c r="F19" s="89" t="s">
        <v>150</v>
      </c>
      <c r="G19" s="132">
        <f t="shared" si="4"/>
        <v>15943.7</v>
      </c>
      <c r="H19" s="132">
        <f t="shared" si="4"/>
        <v>440.35359</v>
      </c>
      <c r="I19" s="132">
        <f t="shared" si="4"/>
        <v>16384.05359</v>
      </c>
      <c r="J19" s="132">
        <f t="shared" si="4"/>
        <v>0</v>
      </c>
      <c r="K19" s="263">
        <f t="shared" si="4"/>
        <v>16384.05359</v>
      </c>
      <c r="L19" s="132">
        <f t="shared" si="4"/>
        <v>65.3</v>
      </c>
      <c r="M19" s="132">
        <f t="shared" si="4"/>
        <v>16449.353589999999</v>
      </c>
    </row>
    <row r="20" spans="1:13" ht="23.25" customHeight="1" x14ac:dyDescent="0.2">
      <c r="A20" s="189" t="s">
        <v>692</v>
      </c>
      <c r="B20" s="92" t="s">
        <v>95</v>
      </c>
      <c r="C20" s="205" t="s">
        <v>207</v>
      </c>
      <c r="D20" s="75" t="s">
        <v>154</v>
      </c>
      <c r="E20" s="75" t="s">
        <v>691</v>
      </c>
      <c r="F20" s="205" t="s">
        <v>150</v>
      </c>
      <c r="G20" s="133">
        <f t="shared" si="4"/>
        <v>15943.7</v>
      </c>
      <c r="H20" s="133">
        <f t="shared" si="4"/>
        <v>440.35359</v>
      </c>
      <c r="I20" s="133">
        <f t="shared" si="4"/>
        <v>16384.05359</v>
      </c>
      <c r="J20" s="133">
        <f t="shared" si="4"/>
        <v>0</v>
      </c>
      <c r="K20" s="264">
        <f t="shared" si="4"/>
        <v>16384.05359</v>
      </c>
      <c r="L20" s="133">
        <f t="shared" si="4"/>
        <v>65.3</v>
      </c>
      <c r="M20" s="133">
        <f t="shared" si="4"/>
        <v>16449.353589999999</v>
      </c>
    </row>
    <row r="21" spans="1:13" ht="24.75" customHeight="1" x14ac:dyDescent="0.2">
      <c r="A21" s="71" t="s">
        <v>103</v>
      </c>
      <c r="B21" s="92" t="s">
        <v>95</v>
      </c>
      <c r="C21" s="205" t="s">
        <v>207</v>
      </c>
      <c r="D21" s="75" t="s">
        <v>154</v>
      </c>
      <c r="E21" s="75" t="s">
        <v>691</v>
      </c>
      <c r="F21" s="205">
        <v>600</v>
      </c>
      <c r="G21" s="133">
        <f t="shared" si="4"/>
        <v>15943.7</v>
      </c>
      <c r="H21" s="133">
        <f t="shared" si="4"/>
        <v>440.35359</v>
      </c>
      <c r="I21" s="133">
        <f t="shared" si="4"/>
        <v>16384.05359</v>
      </c>
      <c r="J21" s="133">
        <f t="shared" si="4"/>
        <v>0</v>
      </c>
      <c r="K21" s="264">
        <f t="shared" si="4"/>
        <v>16384.05359</v>
      </c>
      <c r="L21" s="133">
        <f t="shared" si="4"/>
        <v>65.3</v>
      </c>
      <c r="M21" s="133">
        <f t="shared" si="4"/>
        <v>16449.353589999999</v>
      </c>
    </row>
    <row r="22" spans="1:13" ht="14.25" customHeight="1" x14ac:dyDescent="0.2">
      <c r="A22" s="71" t="s">
        <v>105</v>
      </c>
      <c r="B22" s="92" t="s">
        <v>95</v>
      </c>
      <c r="C22" s="205" t="s">
        <v>207</v>
      </c>
      <c r="D22" s="75" t="s">
        <v>154</v>
      </c>
      <c r="E22" s="75" t="s">
        <v>691</v>
      </c>
      <c r="F22" s="205">
        <v>610</v>
      </c>
      <c r="G22" s="133">
        <f t="shared" si="4"/>
        <v>15943.7</v>
      </c>
      <c r="H22" s="133">
        <f t="shared" si="4"/>
        <v>440.35359</v>
      </c>
      <c r="I22" s="133">
        <f t="shared" si="4"/>
        <v>16384.05359</v>
      </c>
      <c r="J22" s="133">
        <f t="shared" si="4"/>
        <v>0</v>
      </c>
      <c r="K22" s="264">
        <f t="shared" si="4"/>
        <v>16384.05359</v>
      </c>
      <c r="L22" s="133">
        <f t="shared" si="4"/>
        <v>65.3</v>
      </c>
      <c r="M22" s="133">
        <f t="shared" si="4"/>
        <v>16449.353589999999</v>
      </c>
    </row>
    <row r="23" spans="1:13" ht="33" customHeight="1" x14ac:dyDescent="0.2">
      <c r="A23" s="71" t="s">
        <v>107</v>
      </c>
      <c r="B23" s="92" t="s">
        <v>95</v>
      </c>
      <c r="C23" s="205" t="s">
        <v>207</v>
      </c>
      <c r="D23" s="75" t="s">
        <v>154</v>
      </c>
      <c r="E23" s="75" t="s">
        <v>691</v>
      </c>
      <c r="F23" s="205">
        <v>611</v>
      </c>
      <c r="G23" s="133">
        <v>15943.7</v>
      </c>
      <c r="H23" s="133">
        <f>343.35359+97</f>
        <v>440.35359</v>
      </c>
      <c r="I23" s="133">
        <f>H23+G23</f>
        <v>16384.05359</v>
      </c>
      <c r="J23" s="133"/>
      <c r="K23" s="264">
        <f>I23+J23</f>
        <v>16384.05359</v>
      </c>
      <c r="L23" s="133">
        <v>65.3</v>
      </c>
      <c r="M23" s="133">
        <f>K23+L23</f>
        <v>16449.353589999999</v>
      </c>
    </row>
    <row r="24" spans="1:13" ht="39.75" customHeight="1" x14ac:dyDescent="0.2">
      <c r="A24" s="71" t="s">
        <v>214</v>
      </c>
      <c r="B24" s="92" t="s">
        <v>95</v>
      </c>
      <c r="C24" s="205" t="s">
        <v>207</v>
      </c>
      <c r="D24" s="75" t="s">
        <v>154</v>
      </c>
      <c r="E24" s="75" t="s">
        <v>215</v>
      </c>
      <c r="F24" s="205"/>
      <c r="G24" s="133">
        <f t="shared" ref="G24:M25" si="5">G25</f>
        <v>79.2</v>
      </c>
      <c r="H24" s="133">
        <f t="shared" si="5"/>
        <v>0</v>
      </c>
      <c r="I24" s="133">
        <f t="shared" si="5"/>
        <v>79.2</v>
      </c>
      <c r="J24" s="133">
        <f t="shared" si="5"/>
        <v>0</v>
      </c>
      <c r="K24" s="264">
        <f t="shared" si="5"/>
        <v>79.2</v>
      </c>
      <c r="L24" s="133">
        <f t="shared" si="5"/>
        <v>0</v>
      </c>
      <c r="M24" s="133">
        <f t="shared" si="5"/>
        <v>79.2</v>
      </c>
    </row>
    <row r="25" spans="1:13" ht="32.25" customHeight="1" x14ac:dyDescent="0.2">
      <c r="A25" s="157" t="s">
        <v>461</v>
      </c>
      <c r="B25" s="92" t="s">
        <v>95</v>
      </c>
      <c r="C25" s="205" t="s">
        <v>207</v>
      </c>
      <c r="D25" s="75" t="s">
        <v>154</v>
      </c>
      <c r="E25" s="75" t="s">
        <v>216</v>
      </c>
      <c r="F25" s="205"/>
      <c r="G25" s="133">
        <f t="shared" si="5"/>
        <v>79.2</v>
      </c>
      <c r="H25" s="133">
        <f t="shared" si="5"/>
        <v>0</v>
      </c>
      <c r="I25" s="133">
        <f t="shared" si="5"/>
        <v>79.2</v>
      </c>
      <c r="J25" s="133">
        <f t="shared" si="5"/>
        <v>0</v>
      </c>
      <c r="K25" s="264">
        <f t="shared" si="5"/>
        <v>79.2</v>
      </c>
      <c r="L25" s="133">
        <f t="shared" si="5"/>
        <v>0</v>
      </c>
      <c r="M25" s="133">
        <f t="shared" si="5"/>
        <v>79.2</v>
      </c>
    </row>
    <row r="26" spans="1:13" ht="21" customHeight="1" x14ac:dyDescent="0.2">
      <c r="A26" s="71" t="s">
        <v>103</v>
      </c>
      <c r="B26" s="92" t="s">
        <v>95</v>
      </c>
      <c r="C26" s="205" t="s">
        <v>207</v>
      </c>
      <c r="D26" s="75" t="s">
        <v>154</v>
      </c>
      <c r="E26" s="75" t="s">
        <v>216</v>
      </c>
      <c r="F26" s="205">
        <v>600</v>
      </c>
      <c r="G26" s="133">
        <f t="shared" ref="G26:M26" si="6">G28</f>
        <v>79.2</v>
      </c>
      <c r="H26" s="133">
        <f t="shared" si="6"/>
        <v>0</v>
      </c>
      <c r="I26" s="133">
        <f t="shared" si="6"/>
        <v>79.2</v>
      </c>
      <c r="J26" s="133">
        <f t="shared" si="6"/>
        <v>0</v>
      </c>
      <c r="K26" s="264">
        <f t="shared" si="6"/>
        <v>79.2</v>
      </c>
      <c r="L26" s="133">
        <f t="shared" si="6"/>
        <v>0</v>
      </c>
      <c r="M26" s="133">
        <f t="shared" si="6"/>
        <v>79.2</v>
      </c>
    </row>
    <row r="27" spans="1:13" ht="17.25" customHeight="1" x14ac:dyDescent="0.2">
      <c r="A27" s="71" t="s">
        <v>105</v>
      </c>
      <c r="B27" s="92" t="s">
        <v>95</v>
      </c>
      <c r="C27" s="205" t="s">
        <v>207</v>
      </c>
      <c r="D27" s="75" t="s">
        <v>154</v>
      </c>
      <c r="E27" s="75" t="s">
        <v>216</v>
      </c>
      <c r="F27" s="205">
        <v>610</v>
      </c>
      <c r="G27" s="133">
        <f t="shared" ref="G27:M27" si="7">G28</f>
        <v>79.2</v>
      </c>
      <c r="H27" s="133">
        <f t="shared" si="7"/>
        <v>0</v>
      </c>
      <c r="I27" s="133">
        <f t="shared" si="7"/>
        <v>79.2</v>
      </c>
      <c r="J27" s="133">
        <f t="shared" si="7"/>
        <v>0</v>
      </c>
      <c r="K27" s="264">
        <f t="shared" si="7"/>
        <v>79.2</v>
      </c>
      <c r="L27" s="133">
        <f t="shared" si="7"/>
        <v>0</v>
      </c>
      <c r="M27" s="133">
        <f t="shared" si="7"/>
        <v>79.2</v>
      </c>
    </row>
    <row r="28" spans="1:13" ht="28.5" customHeight="1" x14ac:dyDescent="0.2">
      <c r="A28" s="71" t="s">
        <v>107</v>
      </c>
      <c r="B28" s="92" t="s">
        <v>95</v>
      </c>
      <c r="C28" s="205" t="s">
        <v>207</v>
      </c>
      <c r="D28" s="75" t="s">
        <v>154</v>
      </c>
      <c r="E28" s="75" t="s">
        <v>216</v>
      </c>
      <c r="F28" s="205">
        <v>611</v>
      </c>
      <c r="G28" s="133">
        <v>79.2</v>
      </c>
      <c r="H28" s="133"/>
      <c r="I28" s="133">
        <f>H28+G28</f>
        <v>79.2</v>
      </c>
      <c r="J28" s="133"/>
      <c r="K28" s="264">
        <f>I28+J28</f>
        <v>79.2</v>
      </c>
      <c r="L28" s="133"/>
      <c r="M28" s="133">
        <f>K28+L28</f>
        <v>79.2</v>
      </c>
    </row>
    <row r="29" spans="1:13" x14ac:dyDescent="0.2">
      <c r="A29" s="109" t="s">
        <v>96</v>
      </c>
      <c r="B29" s="93" t="s">
        <v>95</v>
      </c>
      <c r="C29" s="86" t="s">
        <v>97</v>
      </c>
      <c r="D29" s="93"/>
      <c r="E29" s="93"/>
      <c r="F29" s="104"/>
      <c r="G29" s="131">
        <f>G30+G67</f>
        <v>44783.3</v>
      </c>
      <c r="H29" s="131">
        <f>H30+H67</f>
        <v>-23.299999999999983</v>
      </c>
      <c r="I29" s="133">
        <f t="shared" ref="I29:I93" si="8">H29+G29</f>
        <v>44760</v>
      </c>
      <c r="J29" s="131">
        <f>J30+J67</f>
        <v>0</v>
      </c>
      <c r="K29" s="262">
        <f>K30+K67</f>
        <v>44760.000000000007</v>
      </c>
      <c r="L29" s="131">
        <f>L30+L67</f>
        <v>343.91899999999998</v>
      </c>
      <c r="M29" s="131">
        <f>M30+M67</f>
        <v>45103.919000000002</v>
      </c>
    </row>
    <row r="30" spans="1:13" x14ac:dyDescent="0.2">
      <c r="A30" s="85" t="s">
        <v>98</v>
      </c>
      <c r="B30" s="93" t="s">
        <v>95</v>
      </c>
      <c r="C30" s="86" t="s">
        <v>97</v>
      </c>
      <c r="D30" s="86" t="s">
        <v>99</v>
      </c>
      <c r="E30" s="86"/>
      <c r="F30" s="84"/>
      <c r="G30" s="131">
        <f>G31+G54+G63</f>
        <v>28604.799999999999</v>
      </c>
      <c r="H30" s="131">
        <f>H31+H54+H63</f>
        <v>-78.299999999999983</v>
      </c>
      <c r="I30" s="133">
        <f t="shared" si="8"/>
        <v>28526.5</v>
      </c>
      <c r="J30" s="131">
        <f>J31+J54+J63</f>
        <v>0</v>
      </c>
      <c r="K30" s="262">
        <f>K31+K54+K63</f>
        <v>28526.500000000004</v>
      </c>
      <c r="L30" s="131">
        <f>L31+L54+L63</f>
        <v>-55.748999999999995</v>
      </c>
      <c r="M30" s="131">
        <f>M31+M54+M63</f>
        <v>28470.751</v>
      </c>
    </row>
    <row r="31" spans="1:13" ht="12" customHeight="1" x14ac:dyDescent="0.2">
      <c r="A31" s="85" t="s">
        <v>481</v>
      </c>
      <c r="B31" s="93" t="s">
        <v>95</v>
      </c>
      <c r="C31" s="86" t="s">
        <v>97</v>
      </c>
      <c r="D31" s="86" t="s">
        <v>99</v>
      </c>
      <c r="E31" s="86" t="s">
        <v>100</v>
      </c>
      <c r="F31" s="84"/>
      <c r="G31" s="131">
        <f>G32+G37+G46</f>
        <v>28435</v>
      </c>
      <c r="H31" s="131">
        <f>H32+H37+H46</f>
        <v>-153.69999999999999</v>
      </c>
      <c r="I31" s="133">
        <f t="shared" si="8"/>
        <v>28281.3</v>
      </c>
      <c r="J31" s="131">
        <f>J32+J37+J46</f>
        <v>0</v>
      </c>
      <c r="K31" s="262">
        <f>K32+K37+K46</f>
        <v>28281.300000000003</v>
      </c>
      <c r="L31" s="131">
        <f>L32+L37+L46</f>
        <v>-55.748999999999995</v>
      </c>
      <c r="M31" s="131">
        <f>M32+M37+M46</f>
        <v>28225.550999999999</v>
      </c>
    </row>
    <row r="32" spans="1:13" ht="13.5" thickBot="1" x14ac:dyDescent="0.25">
      <c r="A32" s="87" t="s">
        <v>101</v>
      </c>
      <c r="B32" s="95" t="s">
        <v>95</v>
      </c>
      <c r="C32" s="91" t="s">
        <v>97</v>
      </c>
      <c r="D32" s="91" t="s">
        <v>99</v>
      </c>
      <c r="E32" s="91" t="s">
        <v>102</v>
      </c>
      <c r="F32" s="89"/>
      <c r="G32" s="132">
        <f t="shared" ref="G32:M35" si="9">G33</f>
        <v>10391.6</v>
      </c>
      <c r="H32" s="132">
        <f t="shared" si="9"/>
        <v>-1.7</v>
      </c>
      <c r="I32" s="133">
        <f t="shared" si="8"/>
        <v>10389.9</v>
      </c>
      <c r="J32" s="132">
        <f t="shared" si="9"/>
        <v>0</v>
      </c>
      <c r="K32" s="263">
        <f t="shared" si="9"/>
        <v>10389.9</v>
      </c>
      <c r="L32" s="132">
        <f t="shared" si="9"/>
        <v>0</v>
      </c>
      <c r="M32" s="132">
        <f t="shared" si="9"/>
        <v>10389.9</v>
      </c>
    </row>
    <row r="33" spans="1:13" ht="34.5" thickBot="1" x14ac:dyDescent="0.25">
      <c r="A33" s="194" t="s">
        <v>497</v>
      </c>
      <c r="B33" s="92" t="s">
        <v>95</v>
      </c>
      <c r="C33" s="75" t="s">
        <v>97</v>
      </c>
      <c r="D33" s="75" t="s">
        <v>99</v>
      </c>
      <c r="E33" s="75" t="s">
        <v>621</v>
      </c>
      <c r="F33" s="205"/>
      <c r="G33" s="133">
        <f t="shared" si="9"/>
        <v>10391.6</v>
      </c>
      <c r="H33" s="133">
        <f t="shared" si="9"/>
        <v>-1.7</v>
      </c>
      <c r="I33" s="133">
        <f t="shared" si="8"/>
        <v>10389.9</v>
      </c>
      <c r="J33" s="133">
        <f t="shared" si="9"/>
        <v>0</v>
      </c>
      <c r="K33" s="264">
        <f t="shared" si="9"/>
        <v>10389.9</v>
      </c>
      <c r="L33" s="133">
        <f t="shared" si="9"/>
        <v>0</v>
      </c>
      <c r="M33" s="133">
        <f t="shared" si="9"/>
        <v>10389.9</v>
      </c>
    </row>
    <row r="34" spans="1:13" ht="22.5" x14ac:dyDescent="0.2">
      <c r="A34" s="71" t="s">
        <v>103</v>
      </c>
      <c r="B34" s="92" t="s">
        <v>95</v>
      </c>
      <c r="C34" s="205" t="s">
        <v>97</v>
      </c>
      <c r="D34" s="75" t="s">
        <v>99</v>
      </c>
      <c r="E34" s="75" t="s">
        <v>621</v>
      </c>
      <c r="F34" s="205" t="s">
        <v>104</v>
      </c>
      <c r="G34" s="133">
        <f t="shared" si="9"/>
        <v>10391.6</v>
      </c>
      <c r="H34" s="133">
        <f t="shared" si="9"/>
        <v>-1.7</v>
      </c>
      <c r="I34" s="133">
        <f t="shared" si="8"/>
        <v>10389.9</v>
      </c>
      <c r="J34" s="133">
        <f t="shared" si="9"/>
        <v>0</v>
      </c>
      <c r="K34" s="264">
        <f t="shared" si="9"/>
        <v>10389.9</v>
      </c>
      <c r="L34" s="133">
        <f t="shared" si="9"/>
        <v>0</v>
      </c>
      <c r="M34" s="133">
        <f t="shared" si="9"/>
        <v>10389.9</v>
      </c>
    </row>
    <row r="35" spans="1:13" x14ac:dyDescent="0.2">
      <c r="A35" s="71" t="s">
        <v>105</v>
      </c>
      <c r="B35" s="92" t="s">
        <v>95</v>
      </c>
      <c r="C35" s="205" t="s">
        <v>97</v>
      </c>
      <c r="D35" s="75" t="s">
        <v>99</v>
      </c>
      <c r="E35" s="75" t="s">
        <v>621</v>
      </c>
      <c r="F35" s="205" t="s">
        <v>106</v>
      </c>
      <c r="G35" s="133">
        <f t="shared" si="9"/>
        <v>10391.6</v>
      </c>
      <c r="H35" s="133">
        <f t="shared" si="9"/>
        <v>-1.7</v>
      </c>
      <c r="I35" s="133">
        <f t="shared" si="8"/>
        <v>10389.9</v>
      </c>
      <c r="J35" s="133">
        <f t="shared" si="9"/>
        <v>0</v>
      </c>
      <c r="K35" s="264">
        <f t="shared" si="9"/>
        <v>10389.9</v>
      </c>
      <c r="L35" s="133">
        <f t="shared" si="9"/>
        <v>0</v>
      </c>
      <c r="M35" s="133">
        <f t="shared" si="9"/>
        <v>10389.9</v>
      </c>
    </row>
    <row r="36" spans="1:13" ht="45" x14ac:dyDescent="0.2">
      <c r="A36" s="71" t="s">
        <v>107</v>
      </c>
      <c r="B36" s="92" t="s">
        <v>95</v>
      </c>
      <c r="C36" s="205" t="s">
        <v>97</v>
      </c>
      <c r="D36" s="75" t="s">
        <v>99</v>
      </c>
      <c r="E36" s="75" t="s">
        <v>621</v>
      </c>
      <c r="F36" s="205" t="s">
        <v>108</v>
      </c>
      <c r="G36" s="133">
        <v>10391.6</v>
      </c>
      <c r="H36" s="133">
        <v>-1.7</v>
      </c>
      <c r="I36" s="133">
        <f t="shared" si="8"/>
        <v>10389.9</v>
      </c>
      <c r="J36" s="133"/>
      <c r="K36" s="264">
        <f>I36+J36</f>
        <v>10389.9</v>
      </c>
      <c r="L36" s="133"/>
      <c r="M36" s="133">
        <f>K36+L36</f>
        <v>10389.9</v>
      </c>
    </row>
    <row r="37" spans="1:13" ht="22.5" x14ac:dyDescent="0.2">
      <c r="A37" s="71" t="s">
        <v>109</v>
      </c>
      <c r="B37" s="92" t="s">
        <v>95</v>
      </c>
      <c r="C37" s="75" t="s">
        <v>97</v>
      </c>
      <c r="D37" s="75" t="s">
        <v>99</v>
      </c>
      <c r="E37" s="75" t="s">
        <v>110</v>
      </c>
      <c r="F37" s="205"/>
      <c r="G37" s="133">
        <f>G38</f>
        <v>17693.400000000001</v>
      </c>
      <c r="H37" s="133">
        <f>H38</f>
        <v>0</v>
      </c>
      <c r="I37" s="133">
        <f t="shared" si="8"/>
        <v>17693.400000000001</v>
      </c>
      <c r="J37" s="133">
        <f>J38</f>
        <v>96</v>
      </c>
      <c r="K37" s="264">
        <f>K38</f>
        <v>17789.400000000001</v>
      </c>
      <c r="L37" s="133">
        <f>L38</f>
        <v>-55.748999999999995</v>
      </c>
      <c r="M37" s="133">
        <f>M38</f>
        <v>17733.651000000002</v>
      </c>
    </row>
    <row r="38" spans="1:13" ht="26.25" customHeight="1" x14ac:dyDescent="0.2">
      <c r="A38" s="189" t="s">
        <v>498</v>
      </c>
      <c r="B38" s="92" t="s">
        <v>95</v>
      </c>
      <c r="C38" s="75" t="s">
        <v>97</v>
      </c>
      <c r="D38" s="75" t="s">
        <v>99</v>
      </c>
      <c r="E38" s="75" t="s">
        <v>111</v>
      </c>
      <c r="F38" s="205"/>
      <c r="G38" s="133">
        <f>G39+G43</f>
        <v>17693.400000000001</v>
      </c>
      <c r="H38" s="133">
        <f>H39+H43</f>
        <v>0</v>
      </c>
      <c r="I38" s="133">
        <f t="shared" si="8"/>
        <v>17693.400000000001</v>
      </c>
      <c r="J38" s="133">
        <f>J39+J43</f>
        <v>96</v>
      </c>
      <c r="K38" s="264">
        <f>K39+K43</f>
        <v>17789.400000000001</v>
      </c>
      <c r="L38" s="133">
        <f>L39+L43</f>
        <v>-55.748999999999995</v>
      </c>
      <c r="M38" s="133">
        <f>M39+M43</f>
        <v>17733.651000000002</v>
      </c>
    </row>
    <row r="39" spans="1:13" ht="45" x14ac:dyDescent="0.2">
      <c r="A39" s="71" t="s">
        <v>112</v>
      </c>
      <c r="B39" s="92" t="s">
        <v>95</v>
      </c>
      <c r="C39" s="75" t="s">
        <v>97</v>
      </c>
      <c r="D39" s="75" t="s">
        <v>99</v>
      </c>
      <c r="E39" s="75" t="s">
        <v>111</v>
      </c>
      <c r="F39" s="205" t="s">
        <v>113</v>
      </c>
      <c r="G39" s="133">
        <f>G40</f>
        <v>2974.2</v>
      </c>
      <c r="H39" s="133">
        <f>H40</f>
        <v>0</v>
      </c>
      <c r="I39" s="133">
        <f t="shared" si="8"/>
        <v>2974.2</v>
      </c>
      <c r="J39" s="133">
        <f>J40</f>
        <v>0</v>
      </c>
      <c r="K39" s="264">
        <f>K40</f>
        <v>2974.2</v>
      </c>
      <c r="L39" s="133">
        <f>L40</f>
        <v>-55.748999999999995</v>
      </c>
      <c r="M39" s="133">
        <f>M40</f>
        <v>2918.451</v>
      </c>
    </row>
    <row r="40" spans="1:13" x14ac:dyDescent="0.2">
      <c r="A40" s="71" t="s">
        <v>114</v>
      </c>
      <c r="B40" s="92" t="s">
        <v>95</v>
      </c>
      <c r="C40" s="75" t="s">
        <v>97</v>
      </c>
      <c r="D40" s="75" t="s">
        <v>99</v>
      </c>
      <c r="E40" s="75" t="s">
        <v>111</v>
      </c>
      <c r="F40" s="205">
        <v>110</v>
      </c>
      <c r="G40" s="133">
        <f>G41+G42</f>
        <v>2974.2</v>
      </c>
      <c r="H40" s="133">
        <f>H41+H42</f>
        <v>0</v>
      </c>
      <c r="I40" s="133">
        <f t="shared" si="8"/>
        <v>2974.2</v>
      </c>
      <c r="J40" s="133">
        <f>J41+J42</f>
        <v>0</v>
      </c>
      <c r="K40" s="264">
        <f>K41+K42</f>
        <v>2974.2</v>
      </c>
      <c r="L40" s="133">
        <f>L41+L42</f>
        <v>-55.748999999999995</v>
      </c>
      <c r="M40" s="133">
        <f>M41+M42</f>
        <v>2918.451</v>
      </c>
    </row>
    <row r="41" spans="1:13" x14ac:dyDescent="0.2">
      <c r="A41" s="71" t="s">
        <v>115</v>
      </c>
      <c r="B41" s="92" t="s">
        <v>95</v>
      </c>
      <c r="C41" s="75" t="s">
        <v>97</v>
      </c>
      <c r="D41" s="75" t="s">
        <v>99</v>
      </c>
      <c r="E41" s="75" t="s">
        <v>111</v>
      </c>
      <c r="F41" s="205">
        <v>111</v>
      </c>
      <c r="G41" s="133">
        <v>2284.1999999999998</v>
      </c>
      <c r="H41" s="133"/>
      <c r="I41" s="133">
        <f t="shared" si="8"/>
        <v>2284.1999999999998</v>
      </c>
      <c r="J41" s="133"/>
      <c r="K41" s="264">
        <f t="shared" ref="K41:K42" si="10">I41+J41</f>
        <v>2284.1999999999998</v>
      </c>
      <c r="L41" s="133">
        <v>-125.127</v>
      </c>
      <c r="M41" s="133">
        <f t="shared" ref="M41:M42" si="11">K41+L41</f>
        <v>2159.0729999999999</v>
      </c>
    </row>
    <row r="42" spans="1:13" ht="33.75" x14ac:dyDescent="0.2">
      <c r="A42" s="97" t="s">
        <v>116</v>
      </c>
      <c r="B42" s="92" t="s">
        <v>95</v>
      </c>
      <c r="C42" s="75" t="s">
        <v>97</v>
      </c>
      <c r="D42" s="75" t="s">
        <v>99</v>
      </c>
      <c r="E42" s="75" t="s">
        <v>111</v>
      </c>
      <c r="F42" s="205">
        <v>119</v>
      </c>
      <c r="G42" s="133">
        <v>690</v>
      </c>
      <c r="H42" s="133"/>
      <c r="I42" s="133">
        <f t="shared" si="8"/>
        <v>690</v>
      </c>
      <c r="J42" s="133"/>
      <c r="K42" s="264">
        <f t="shared" si="10"/>
        <v>690</v>
      </c>
      <c r="L42" s="133">
        <v>69.378</v>
      </c>
      <c r="M42" s="133">
        <f t="shared" si="11"/>
        <v>759.37800000000004</v>
      </c>
    </row>
    <row r="43" spans="1:13" ht="22.5" x14ac:dyDescent="0.2">
      <c r="A43" s="71" t="s">
        <v>103</v>
      </c>
      <c r="B43" s="92" t="s">
        <v>95</v>
      </c>
      <c r="C43" s="205" t="s">
        <v>97</v>
      </c>
      <c r="D43" s="75" t="s">
        <v>99</v>
      </c>
      <c r="E43" s="75" t="s">
        <v>111</v>
      </c>
      <c r="F43" s="205" t="s">
        <v>104</v>
      </c>
      <c r="G43" s="133">
        <f>G44</f>
        <v>14719.2</v>
      </c>
      <c r="H43" s="133">
        <f>H44</f>
        <v>0</v>
      </c>
      <c r="I43" s="133">
        <f t="shared" si="8"/>
        <v>14719.2</v>
      </c>
      <c r="J43" s="133">
        <f t="shared" ref="J43:M44" si="12">J44</f>
        <v>96</v>
      </c>
      <c r="K43" s="264">
        <f t="shared" si="12"/>
        <v>14815.2</v>
      </c>
      <c r="L43" s="133">
        <f t="shared" si="12"/>
        <v>0</v>
      </c>
      <c r="M43" s="133">
        <f t="shared" si="12"/>
        <v>14815.2</v>
      </c>
    </row>
    <row r="44" spans="1:13" x14ac:dyDescent="0.2">
      <c r="A44" s="71" t="s">
        <v>105</v>
      </c>
      <c r="B44" s="92" t="s">
        <v>95</v>
      </c>
      <c r="C44" s="205" t="s">
        <v>97</v>
      </c>
      <c r="D44" s="75" t="s">
        <v>99</v>
      </c>
      <c r="E44" s="75" t="s">
        <v>111</v>
      </c>
      <c r="F44" s="205" t="s">
        <v>106</v>
      </c>
      <c r="G44" s="133">
        <f>G45</f>
        <v>14719.2</v>
      </c>
      <c r="H44" s="133">
        <f>H45</f>
        <v>0</v>
      </c>
      <c r="I44" s="133">
        <f t="shared" si="8"/>
        <v>14719.2</v>
      </c>
      <c r="J44" s="133">
        <f t="shared" si="12"/>
        <v>96</v>
      </c>
      <c r="K44" s="264">
        <f t="shared" si="12"/>
        <v>14815.2</v>
      </c>
      <c r="L44" s="133">
        <f t="shared" si="12"/>
        <v>0</v>
      </c>
      <c r="M44" s="133">
        <f t="shared" si="12"/>
        <v>14815.2</v>
      </c>
    </row>
    <row r="45" spans="1:13" ht="45" x14ac:dyDescent="0.2">
      <c r="A45" s="71" t="s">
        <v>107</v>
      </c>
      <c r="B45" s="92" t="s">
        <v>95</v>
      </c>
      <c r="C45" s="205" t="s">
        <v>97</v>
      </c>
      <c r="D45" s="75" t="s">
        <v>99</v>
      </c>
      <c r="E45" s="75" t="s">
        <v>111</v>
      </c>
      <c r="F45" s="205" t="s">
        <v>108</v>
      </c>
      <c r="G45" s="133">
        <v>14719.2</v>
      </c>
      <c r="H45" s="133"/>
      <c r="I45" s="133">
        <f t="shared" si="8"/>
        <v>14719.2</v>
      </c>
      <c r="J45" s="133">
        <v>96</v>
      </c>
      <c r="K45" s="264">
        <f>J45+I45</f>
        <v>14815.2</v>
      </c>
      <c r="L45" s="133"/>
      <c r="M45" s="133">
        <f>K45+L45</f>
        <v>14815.2</v>
      </c>
    </row>
    <row r="46" spans="1:13" ht="22.5" x14ac:dyDescent="0.2">
      <c r="A46" s="71" t="s">
        <v>117</v>
      </c>
      <c r="B46" s="92" t="s">
        <v>95</v>
      </c>
      <c r="C46" s="75" t="s">
        <v>97</v>
      </c>
      <c r="D46" s="75" t="s">
        <v>99</v>
      </c>
      <c r="E46" s="75" t="s">
        <v>118</v>
      </c>
      <c r="F46" s="205"/>
      <c r="G46" s="133">
        <f>G47</f>
        <v>350</v>
      </c>
      <c r="H46" s="133">
        <f>H47</f>
        <v>-152</v>
      </c>
      <c r="I46" s="133">
        <f t="shared" si="8"/>
        <v>198</v>
      </c>
      <c r="J46" s="133">
        <f>J47</f>
        <v>-96</v>
      </c>
      <c r="K46" s="264">
        <f>K47</f>
        <v>102</v>
      </c>
      <c r="L46" s="133">
        <f>L47</f>
        <v>0</v>
      </c>
      <c r="M46" s="133">
        <f>M47</f>
        <v>102</v>
      </c>
    </row>
    <row r="47" spans="1:13" ht="22.5" x14ac:dyDescent="0.2">
      <c r="A47" s="71" t="s">
        <v>119</v>
      </c>
      <c r="B47" s="92" t="s">
        <v>95</v>
      </c>
      <c r="C47" s="75" t="s">
        <v>97</v>
      </c>
      <c r="D47" s="75" t="s">
        <v>99</v>
      </c>
      <c r="E47" s="75" t="s">
        <v>120</v>
      </c>
      <c r="F47" s="205"/>
      <c r="G47" s="133">
        <f>G48+G51</f>
        <v>350</v>
      </c>
      <c r="H47" s="133">
        <f>H48+H51</f>
        <v>-152</v>
      </c>
      <c r="I47" s="133">
        <f t="shared" si="8"/>
        <v>198</v>
      </c>
      <c r="J47" s="133">
        <f>J48+J51</f>
        <v>-96</v>
      </c>
      <c r="K47" s="264">
        <f>K48+K51</f>
        <v>102</v>
      </c>
      <c r="L47" s="133">
        <f>L48+L51</f>
        <v>0</v>
      </c>
      <c r="M47" s="133">
        <f>M48+M51</f>
        <v>102</v>
      </c>
    </row>
    <row r="48" spans="1:13" ht="45" x14ac:dyDescent="0.2">
      <c r="A48" s="71" t="s">
        <v>112</v>
      </c>
      <c r="B48" s="92" t="s">
        <v>95</v>
      </c>
      <c r="C48" s="75" t="s">
        <v>97</v>
      </c>
      <c r="D48" s="75" t="s">
        <v>99</v>
      </c>
      <c r="E48" s="75" t="s">
        <v>120</v>
      </c>
      <c r="F48" s="205">
        <v>100</v>
      </c>
      <c r="G48" s="133">
        <f>G49</f>
        <v>0</v>
      </c>
      <c r="H48" s="133">
        <f>H49</f>
        <v>0</v>
      </c>
      <c r="I48" s="133">
        <f t="shared" si="8"/>
        <v>0</v>
      </c>
      <c r="J48" s="133">
        <f>J49</f>
        <v>0</v>
      </c>
      <c r="K48" s="264">
        <f>K49</f>
        <v>0</v>
      </c>
      <c r="L48" s="133">
        <f>L49</f>
        <v>0</v>
      </c>
      <c r="M48" s="133">
        <f>M49</f>
        <v>0</v>
      </c>
    </row>
    <row r="49" spans="1:13" x14ac:dyDescent="0.2">
      <c r="A49" s="71" t="s">
        <v>114</v>
      </c>
      <c r="B49" s="92" t="s">
        <v>95</v>
      </c>
      <c r="C49" s="75" t="s">
        <v>97</v>
      </c>
      <c r="D49" s="75" t="s">
        <v>99</v>
      </c>
      <c r="E49" s="75" t="s">
        <v>120</v>
      </c>
      <c r="F49" s="205">
        <v>110</v>
      </c>
      <c r="G49" s="133">
        <f>+G50</f>
        <v>0</v>
      </c>
      <c r="H49" s="133">
        <f>+H50</f>
        <v>0</v>
      </c>
      <c r="I49" s="133">
        <f t="shared" si="8"/>
        <v>0</v>
      </c>
      <c r="J49" s="133">
        <f>+J50</f>
        <v>0</v>
      </c>
      <c r="K49" s="264">
        <f>+K50</f>
        <v>0</v>
      </c>
      <c r="L49" s="133">
        <f>+L50</f>
        <v>0</v>
      </c>
      <c r="M49" s="133">
        <f>+M50</f>
        <v>0</v>
      </c>
    </row>
    <row r="50" spans="1:13" ht="22.5" x14ac:dyDescent="0.2">
      <c r="A50" s="98" t="s">
        <v>444</v>
      </c>
      <c r="B50" s="92" t="s">
        <v>95</v>
      </c>
      <c r="C50" s="75" t="s">
        <v>97</v>
      </c>
      <c r="D50" s="75" t="s">
        <v>99</v>
      </c>
      <c r="E50" s="75" t="s">
        <v>120</v>
      </c>
      <c r="F50" s="205">
        <v>112</v>
      </c>
      <c r="G50" s="133"/>
      <c r="H50" s="133"/>
      <c r="I50" s="133">
        <f t="shared" si="8"/>
        <v>0</v>
      </c>
      <c r="J50" s="133"/>
      <c r="K50" s="264">
        <f>I50+J50</f>
        <v>0</v>
      </c>
      <c r="L50" s="133"/>
      <c r="M50" s="133">
        <f>K50+L50</f>
        <v>0</v>
      </c>
    </row>
    <row r="51" spans="1:13" ht="22.5" x14ac:dyDescent="0.2">
      <c r="A51" s="71" t="s">
        <v>451</v>
      </c>
      <c r="B51" s="92" t="s">
        <v>95</v>
      </c>
      <c r="C51" s="75" t="s">
        <v>97</v>
      </c>
      <c r="D51" s="75" t="s">
        <v>99</v>
      </c>
      <c r="E51" s="75" t="s">
        <v>120</v>
      </c>
      <c r="F51" s="205" t="s">
        <v>121</v>
      </c>
      <c r="G51" s="133">
        <f>G52</f>
        <v>350</v>
      </c>
      <c r="H51" s="133">
        <f>H52</f>
        <v>-152</v>
      </c>
      <c r="I51" s="133">
        <f t="shared" si="8"/>
        <v>198</v>
      </c>
      <c r="J51" s="133">
        <f t="shared" ref="J51:M52" si="13">J52</f>
        <v>-96</v>
      </c>
      <c r="K51" s="264">
        <f t="shared" si="13"/>
        <v>102</v>
      </c>
      <c r="L51" s="133">
        <f t="shared" si="13"/>
        <v>0</v>
      </c>
      <c r="M51" s="133">
        <f t="shared" si="13"/>
        <v>102</v>
      </c>
    </row>
    <row r="52" spans="1:13" ht="22.5" x14ac:dyDescent="0.2">
      <c r="A52" s="71" t="s">
        <v>122</v>
      </c>
      <c r="B52" s="92" t="s">
        <v>95</v>
      </c>
      <c r="C52" s="75" t="s">
        <v>97</v>
      </c>
      <c r="D52" s="75" t="s">
        <v>99</v>
      </c>
      <c r="E52" s="75" t="s">
        <v>120</v>
      </c>
      <c r="F52" s="205" t="s">
        <v>123</v>
      </c>
      <c r="G52" s="133">
        <f>G53</f>
        <v>350</v>
      </c>
      <c r="H52" s="133">
        <f>H53</f>
        <v>-152</v>
      </c>
      <c r="I52" s="133">
        <f t="shared" si="8"/>
        <v>198</v>
      </c>
      <c r="J52" s="133">
        <f t="shared" si="13"/>
        <v>-96</v>
      </c>
      <c r="K52" s="264">
        <f t="shared" si="13"/>
        <v>102</v>
      </c>
      <c r="L52" s="133">
        <f t="shared" si="13"/>
        <v>0</v>
      </c>
      <c r="M52" s="133">
        <f t="shared" si="13"/>
        <v>102</v>
      </c>
    </row>
    <row r="53" spans="1:13" ht="13.5" thickBot="1" x14ac:dyDescent="0.25">
      <c r="A53" s="98" t="s">
        <v>474</v>
      </c>
      <c r="B53" s="92" t="s">
        <v>95</v>
      </c>
      <c r="C53" s="204" t="s">
        <v>97</v>
      </c>
      <c r="D53" s="75" t="s">
        <v>99</v>
      </c>
      <c r="E53" s="75" t="s">
        <v>120</v>
      </c>
      <c r="F53" s="205" t="s">
        <v>125</v>
      </c>
      <c r="G53" s="133">
        <v>350</v>
      </c>
      <c r="H53" s="133">
        <f>-55-97</f>
        <v>-152</v>
      </c>
      <c r="I53" s="133">
        <f t="shared" si="8"/>
        <v>198</v>
      </c>
      <c r="J53" s="133">
        <v>-96</v>
      </c>
      <c r="K53" s="264">
        <f>I53+J53</f>
        <v>102</v>
      </c>
      <c r="L53" s="133"/>
      <c r="M53" s="133">
        <f>K53+L53</f>
        <v>102</v>
      </c>
    </row>
    <row r="54" spans="1:13" ht="34.5" thickBot="1" x14ac:dyDescent="0.25">
      <c r="A54" s="194" t="s">
        <v>514</v>
      </c>
      <c r="B54" s="91" t="s">
        <v>95</v>
      </c>
      <c r="C54" s="91" t="s">
        <v>97</v>
      </c>
      <c r="D54" s="91" t="s">
        <v>99</v>
      </c>
      <c r="E54" s="125" t="s">
        <v>515</v>
      </c>
      <c r="F54" s="89"/>
      <c r="G54" s="132">
        <f>G55+G59</f>
        <v>145.19999999999999</v>
      </c>
      <c r="H54" s="132">
        <f>H55+H59</f>
        <v>0</v>
      </c>
      <c r="I54" s="133">
        <f t="shared" si="8"/>
        <v>145.19999999999999</v>
      </c>
      <c r="J54" s="132">
        <f>J55+J59</f>
        <v>0</v>
      </c>
      <c r="K54" s="263">
        <f>K55+K59</f>
        <v>145.19999999999999</v>
      </c>
      <c r="L54" s="132">
        <f>L55+L59</f>
        <v>0</v>
      </c>
      <c r="M54" s="132">
        <f>M55+M59</f>
        <v>145.19999999999999</v>
      </c>
    </row>
    <row r="55" spans="1:13" x14ac:dyDescent="0.2">
      <c r="A55" s="98" t="s">
        <v>127</v>
      </c>
      <c r="B55" s="92" t="s">
        <v>95</v>
      </c>
      <c r="C55" s="75" t="s">
        <v>97</v>
      </c>
      <c r="D55" s="75" t="s">
        <v>99</v>
      </c>
      <c r="E55" s="75" t="s">
        <v>516</v>
      </c>
      <c r="F55" s="205"/>
      <c r="G55" s="133">
        <f t="shared" ref="G55:M57" si="14">G56</f>
        <v>6.6</v>
      </c>
      <c r="H55" s="133">
        <f t="shared" si="14"/>
        <v>0</v>
      </c>
      <c r="I55" s="133">
        <f t="shared" si="8"/>
        <v>6.6</v>
      </c>
      <c r="J55" s="133">
        <f t="shared" si="14"/>
        <v>0</v>
      </c>
      <c r="K55" s="264">
        <f t="shared" si="14"/>
        <v>6.6</v>
      </c>
      <c r="L55" s="133">
        <f t="shared" si="14"/>
        <v>0</v>
      </c>
      <c r="M55" s="133">
        <f t="shared" si="14"/>
        <v>6.6</v>
      </c>
    </row>
    <row r="56" spans="1:13" ht="45" x14ac:dyDescent="0.2">
      <c r="A56" s="71" t="s">
        <v>112</v>
      </c>
      <c r="B56" s="92" t="s">
        <v>95</v>
      </c>
      <c r="C56" s="75" t="s">
        <v>97</v>
      </c>
      <c r="D56" s="75" t="s">
        <v>99</v>
      </c>
      <c r="E56" s="75" t="s">
        <v>516</v>
      </c>
      <c r="F56" s="205">
        <v>100</v>
      </c>
      <c r="G56" s="133">
        <f t="shared" si="14"/>
        <v>6.6</v>
      </c>
      <c r="H56" s="133">
        <f t="shared" si="14"/>
        <v>0</v>
      </c>
      <c r="I56" s="133">
        <f t="shared" si="8"/>
        <v>6.6</v>
      </c>
      <c r="J56" s="133">
        <f t="shared" si="14"/>
        <v>0</v>
      </c>
      <c r="K56" s="264">
        <f t="shared" si="14"/>
        <v>6.6</v>
      </c>
      <c r="L56" s="133">
        <f t="shared" si="14"/>
        <v>0</v>
      </c>
      <c r="M56" s="133">
        <f t="shared" si="14"/>
        <v>6.6</v>
      </c>
    </row>
    <row r="57" spans="1:13" x14ac:dyDescent="0.2">
      <c r="A57" s="71" t="s">
        <v>114</v>
      </c>
      <c r="B57" s="92" t="s">
        <v>95</v>
      </c>
      <c r="C57" s="75" t="s">
        <v>97</v>
      </c>
      <c r="D57" s="75" t="s">
        <v>99</v>
      </c>
      <c r="E57" s="75" t="s">
        <v>516</v>
      </c>
      <c r="F57" s="205">
        <v>110</v>
      </c>
      <c r="G57" s="133">
        <f t="shared" si="14"/>
        <v>6.6</v>
      </c>
      <c r="H57" s="133">
        <f t="shared" si="14"/>
        <v>0</v>
      </c>
      <c r="I57" s="133">
        <f t="shared" si="8"/>
        <v>6.6</v>
      </c>
      <c r="J57" s="133">
        <f t="shared" si="14"/>
        <v>0</v>
      </c>
      <c r="K57" s="264">
        <f t="shared" si="14"/>
        <v>6.6</v>
      </c>
      <c r="L57" s="133">
        <f t="shared" si="14"/>
        <v>0</v>
      </c>
      <c r="M57" s="133">
        <f t="shared" si="14"/>
        <v>6.6</v>
      </c>
    </row>
    <row r="58" spans="1:13" ht="22.5" x14ac:dyDescent="0.2">
      <c r="A58" s="98" t="s">
        <v>444</v>
      </c>
      <c r="B58" s="92" t="s">
        <v>95</v>
      </c>
      <c r="C58" s="75" t="s">
        <v>97</v>
      </c>
      <c r="D58" s="75" t="s">
        <v>99</v>
      </c>
      <c r="E58" s="75" t="s">
        <v>516</v>
      </c>
      <c r="F58" s="205">
        <v>112</v>
      </c>
      <c r="G58" s="133">
        <v>6.6</v>
      </c>
      <c r="H58" s="133"/>
      <c r="I58" s="133">
        <f t="shared" si="8"/>
        <v>6.6</v>
      </c>
      <c r="J58" s="133"/>
      <c r="K58" s="264">
        <f>I58+J58</f>
        <v>6.6</v>
      </c>
      <c r="L58" s="133"/>
      <c r="M58" s="133">
        <f>K58+L58</f>
        <v>6.6</v>
      </c>
    </row>
    <row r="59" spans="1:13" x14ac:dyDescent="0.2">
      <c r="A59" s="98" t="s">
        <v>127</v>
      </c>
      <c r="B59" s="92" t="s">
        <v>95</v>
      </c>
      <c r="C59" s="75" t="s">
        <v>97</v>
      </c>
      <c r="D59" s="75" t="s">
        <v>99</v>
      </c>
      <c r="E59" s="75" t="s">
        <v>516</v>
      </c>
      <c r="F59" s="205"/>
      <c r="G59" s="133">
        <f t="shared" ref="G59:M61" si="15">G60</f>
        <v>138.6</v>
      </c>
      <c r="H59" s="133">
        <f t="shared" si="15"/>
        <v>0</v>
      </c>
      <c r="I59" s="133">
        <f t="shared" si="8"/>
        <v>138.6</v>
      </c>
      <c r="J59" s="133">
        <f t="shared" si="15"/>
        <v>0</v>
      </c>
      <c r="K59" s="264">
        <f t="shared" si="15"/>
        <v>138.6</v>
      </c>
      <c r="L59" s="133">
        <f t="shared" si="15"/>
        <v>0</v>
      </c>
      <c r="M59" s="133">
        <f t="shared" si="15"/>
        <v>138.6</v>
      </c>
    </row>
    <row r="60" spans="1:13" ht="22.5" x14ac:dyDescent="0.2">
      <c r="A60" s="71" t="s">
        <v>103</v>
      </c>
      <c r="B60" s="92" t="s">
        <v>95</v>
      </c>
      <c r="C60" s="75" t="s">
        <v>97</v>
      </c>
      <c r="D60" s="75" t="s">
        <v>99</v>
      </c>
      <c r="E60" s="75" t="s">
        <v>516</v>
      </c>
      <c r="F60" s="205">
        <v>600</v>
      </c>
      <c r="G60" s="133">
        <f t="shared" si="15"/>
        <v>138.6</v>
      </c>
      <c r="H60" s="133">
        <f t="shared" si="15"/>
        <v>0</v>
      </c>
      <c r="I60" s="133">
        <f t="shared" si="8"/>
        <v>138.6</v>
      </c>
      <c r="J60" s="133">
        <f t="shared" si="15"/>
        <v>0</v>
      </c>
      <c r="K60" s="264">
        <f t="shared" si="15"/>
        <v>138.6</v>
      </c>
      <c r="L60" s="133">
        <f t="shared" si="15"/>
        <v>0</v>
      </c>
      <c r="M60" s="133">
        <f t="shared" si="15"/>
        <v>138.6</v>
      </c>
    </row>
    <row r="61" spans="1:13" x14ac:dyDescent="0.2">
      <c r="A61" s="71" t="s">
        <v>105</v>
      </c>
      <c r="B61" s="92" t="s">
        <v>95</v>
      </c>
      <c r="C61" s="75" t="s">
        <v>97</v>
      </c>
      <c r="D61" s="75" t="s">
        <v>99</v>
      </c>
      <c r="E61" s="75" t="s">
        <v>516</v>
      </c>
      <c r="F61" s="205">
        <v>610</v>
      </c>
      <c r="G61" s="133">
        <f t="shared" si="15"/>
        <v>138.6</v>
      </c>
      <c r="H61" s="133">
        <f t="shared" si="15"/>
        <v>0</v>
      </c>
      <c r="I61" s="133">
        <f t="shared" si="8"/>
        <v>138.6</v>
      </c>
      <c r="J61" s="133">
        <f t="shared" si="15"/>
        <v>0</v>
      </c>
      <c r="K61" s="264">
        <f t="shared" si="15"/>
        <v>138.6</v>
      </c>
      <c r="L61" s="133">
        <f t="shared" si="15"/>
        <v>0</v>
      </c>
      <c r="M61" s="133">
        <f t="shared" si="15"/>
        <v>138.6</v>
      </c>
    </row>
    <row r="62" spans="1:13" ht="45" x14ac:dyDescent="0.2">
      <c r="A62" s="71" t="s">
        <v>107</v>
      </c>
      <c r="B62" s="92" t="s">
        <v>95</v>
      </c>
      <c r="C62" s="75" t="s">
        <v>97</v>
      </c>
      <c r="D62" s="75" t="s">
        <v>99</v>
      </c>
      <c r="E62" s="75" t="s">
        <v>516</v>
      </c>
      <c r="F62" s="205">
        <v>611</v>
      </c>
      <c r="G62" s="133">
        <v>138.6</v>
      </c>
      <c r="H62" s="133"/>
      <c r="I62" s="133">
        <f t="shared" si="8"/>
        <v>138.6</v>
      </c>
      <c r="J62" s="133"/>
      <c r="K62" s="264">
        <f>I62+J62</f>
        <v>138.6</v>
      </c>
      <c r="L62" s="133"/>
      <c r="M62" s="133">
        <f>K62+L62</f>
        <v>138.6</v>
      </c>
    </row>
    <row r="63" spans="1:13" x14ac:dyDescent="0.2">
      <c r="A63" s="71" t="s">
        <v>639</v>
      </c>
      <c r="B63" s="92" t="s">
        <v>95</v>
      </c>
      <c r="C63" s="75" t="s">
        <v>97</v>
      </c>
      <c r="D63" s="75" t="s">
        <v>99</v>
      </c>
      <c r="E63" s="75" t="s">
        <v>716</v>
      </c>
      <c r="F63" s="205"/>
      <c r="G63" s="133">
        <f t="shared" ref="G63:M65" si="16">G64</f>
        <v>24.6</v>
      </c>
      <c r="H63" s="133">
        <f t="shared" si="16"/>
        <v>75.400000000000006</v>
      </c>
      <c r="I63" s="133">
        <f t="shared" si="8"/>
        <v>100</v>
      </c>
      <c r="J63" s="133">
        <f t="shared" si="16"/>
        <v>0</v>
      </c>
      <c r="K63" s="264">
        <f t="shared" si="16"/>
        <v>100</v>
      </c>
      <c r="L63" s="133">
        <f t="shared" si="16"/>
        <v>0</v>
      </c>
      <c r="M63" s="133">
        <f t="shared" si="16"/>
        <v>100</v>
      </c>
    </row>
    <row r="64" spans="1:13" ht="22.5" x14ac:dyDescent="0.2">
      <c r="A64" s="71" t="s">
        <v>103</v>
      </c>
      <c r="B64" s="92" t="s">
        <v>95</v>
      </c>
      <c r="C64" s="75" t="s">
        <v>97</v>
      </c>
      <c r="D64" s="75" t="s">
        <v>99</v>
      </c>
      <c r="E64" s="75" t="s">
        <v>716</v>
      </c>
      <c r="F64" s="205">
        <v>600</v>
      </c>
      <c r="G64" s="133">
        <f t="shared" si="16"/>
        <v>24.6</v>
      </c>
      <c r="H64" s="133">
        <f t="shared" si="16"/>
        <v>75.400000000000006</v>
      </c>
      <c r="I64" s="133">
        <f t="shared" si="8"/>
        <v>100</v>
      </c>
      <c r="J64" s="133">
        <f t="shared" si="16"/>
        <v>0</v>
      </c>
      <c r="K64" s="264">
        <f t="shared" si="16"/>
        <v>100</v>
      </c>
      <c r="L64" s="133">
        <f t="shared" si="16"/>
        <v>0</v>
      </c>
      <c r="M64" s="133">
        <f t="shared" si="16"/>
        <v>100</v>
      </c>
    </row>
    <row r="65" spans="1:13" x14ac:dyDescent="0.2">
      <c r="A65" s="71" t="s">
        <v>105</v>
      </c>
      <c r="B65" s="92" t="s">
        <v>95</v>
      </c>
      <c r="C65" s="75" t="s">
        <v>97</v>
      </c>
      <c r="D65" s="75" t="s">
        <v>99</v>
      </c>
      <c r="E65" s="75" t="s">
        <v>716</v>
      </c>
      <c r="F65" s="205">
        <v>610</v>
      </c>
      <c r="G65" s="133">
        <f t="shared" si="16"/>
        <v>24.6</v>
      </c>
      <c r="H65" s="133">
        <f t="shared" si="16"/>
        <v>75.400000000000006</v>
      </c>
      <c r="I65" s="133">
        <f t="shared" si="8"/>
        <v>100</v>
      </c>
      <c r="J65" s="133">
        <f t="shared" si="16"/>
        <v>0</v>
      </c>
      <c r="K65" s="264">
        <f t="shared" si="16"/>
        <v>100</v>
      </c>
      <c r="L65" s="133">
        <f t="shared" si="16"/>
        <v>0</v>
      </c>
      <c r="M65" s="133">
        <f t="shared" si="16"/>
        <v>100</v>
      </c>
    </row>
    <row r="66" spans="1:13" x14ac:dyDescent="0.2">
      <c r="A66" s="71" t="s">
        <v>640</v>
      </c>
      <c r="B66" s="92" t="s">
        <v>95</v>
      </c>
      <c r="C66" s="75" t="s">
        <v>97</v>
      </c>
      <c r="D66" s="75" t="s">
        <v>99</v>
      </c>
      <c r="E66" s="75" t="s">
        <v>716</v>
      </c>
      <c r="F66" s="205">
        <v>612</v>
      </c>
      <c r="G66" s="133">
        <v>24.6</v>
      </c>
      <c r="H66" s="133">
        <f>73.7+1.7</f>
        <v>75.400000000000006</v>
      </c>
      <c r="I66" s="133">
        <f t="shared" si="8"/>
        <v>100</v>
      </c>
      <c r="J66" s="133"/>
      <c r="K66" s="264">
        <f>I66+J66</f>
        <v>100</v>
      </c>
      <c r="L66" s="133"/>
      <c r="M66" s="133">
        <f>K66+L66</f>
        <v>100</v>
      </c>
    </row>
    <row r="67" spans="1:13" x14ac:dyDescent="0.2">
      <c r="A67" s="85" t="s">
        <v>128</v>
      </c>
      <c r="B67" s="93" t="s">
        <v>95</v>
      </c>
      <c r="C67" s="84" t="s">
        <v>97</v>
      </c>
      <c r="D67" s="86" t="s">
        <v>129</v>
      </c>
      <c r="E67" s="86"/>
      <c r="F67" s="84"/>
      <c r="G67" s="131">
        <f t="shared" ref="G67:H67" si="17">G75+G68</f>
        <v>16178.500000000002</v>
      </c>
      <c r="H67" s="131">
        <f t="shared" si="17"/>
        <v>55</v>
      </c>
      <c r="I67" s="133">
        <f t="shared" si="8"/>
        <v>16233.500000000002</v>
      </c>
      <c r="J67" s="131">
        <f t="shared" ref="J67:M67" si="18">J75+J68</f>
        <v>0</v>
      </c>
      <c r="K67" s="262">
        <f t="shared" si="18"/>
        <v>16233.500000000002</v>
      </c>
      <c r="L67" s="131">
        <f t="shared" si="18"/>
        <v>399.66800000000001</v>
      </c>
      <c r="M67" s="131">
        <f t="shared" si="18"/>
        <v>16633.168000000001</v>
      </c>
    </row>
    <row r="68" spans="1:13" ht="22.5" x14ac:dyDescent="0.2">
      <c r="A68" s="97" t="s">
        <v>130</v>
      </c>
      <c r="B68" s="92" t="s">
        <v>95</v>
      </c>
      <c r="C68" s="75" t="s">
        <v>97</v>
      </c>
      <c r="D68" s="75" t="s">
        <v>129</v>
      </c>
      <c r="E68" s="75" t="s">
        <v>687</v>
      </c>
      <c r="F68" s="205"/>
      <c r="G68" s="133">
        <f t="shared" ref="G68:M71" si="19">G69</f>
        <v>500</v>
      </c>
      <c r="H68" s="133">
        <f t="shared" si="19"/>
        <v>0</v>
      </c>
      <c r="I68" s="133">
        <f t="shared" si="8"/>
        <v>500</v>
      </c>
      <c r="J68" s="133">
        <f t="shared" si="19"/>
        <v>0</v>
      </c>
      <c r="K68" s="264">
        <f t="shared" si="19"/>
        <v>500</v>
      </c>
      <c r="L68" s="133">
        <f t="shared" si="19"/>
        <v>0</v>
      </c>
      <c r="M68" s="133">
        <f t="shared" si="19"/>
        <v>500</v>
      </c>
    </row>
    <row r="69" spans="1:13" ht="22.5" x14ac:dyDescent="0.2">
      <c r="A69" s="97" t="s">
        <v>493</v>
      </c>
      <c r="B69" s="92" t="s">
        <v>95</v>
      </c>
      <c r="C69" s="75" t="s">
        <v>97</v>
      </c>
      <c r="D69" s="75" t="s">
        <v>129</v>
      </c>
      <c r="E69" s="75" t="s">
        <v>688</v>
      </c>
      <c r="F69" s="205"/>
      <c r="G69" s="133">
        <f t="shared" si="19"/>
        <v>500</v>
      </c>
      <c r="H69" s="133">
        <f t="shared" si="19"/>
        <v>0</v>
      </c>
      <c r="I69" s="133">
        <f t="shared" si="8"/>
        <v>500</v>
      </c>
      <c r="J69" s="133">
        <f t="shared" si="19"/>
        <v>0</v>
      </c>
      <c r="K69" s="264">
        <f t="shared" si="19"/>
        <v>500</v>
      </c>
      <c r="L69" s="133">
        <f t="shared" si="19"/>
        <v>0</v>
      </c>
      <c r="M69" s="133">
        <f t="shared" si="19"/>
        <v>500</v>
      </c>
    </row>
    <row r="70" spans="1:13" ht="22.5" x14ac:dyDescent="0.2">
      <c r="A70" s="71" t="s">
        <v>451</v>
      </c>
      <c r="B70" s="92" t="s">
        <v>95</v>
      </c>
      <c r="C70" s="75" t="s">
        <v>97</v>
      </c>
      <c r="D70" s="75" t="s">
        <v>129</v>
      </c>
      <c r="E70" s="75" t="s">
        <v>688</v>
      </c>
      <c r="F70" s="205" t="s">
        <v>121</v>
      </c>
      <c r="G70" s="133">
        <f t="shared" si="19"/>
        <v>500</v>
      </c>
      <c r="H70" s="133">
        <f t="shared" si="19"/>
        <v>0</v>
      </c>
      <c r="I70" s="133">
        <f t="shared" si="8"/>
        <v>500</v>
      </c>
      <c r="J70" s="133">
        <f t="shared" si="19"/>
        <v>0</v>
      </c>
      <c r="K70" s="264">
        <f t="shared" si="19"/>
        <v>500</v>
      </c>
      <c r="L70" s="133">
        <f t="shared" si="19"/>
        <v>0</v>
      </c>
      <c r="M70" s="133">
        <f t="shared" si="19"/>
        <v>500</v>
      </c>
    </row>
    <row r="71" spans="1:13" ht="22.5" x14ac:dyDescent="0.2">
      <c r="A71" s="71" t="s">
        <v>122</v>
      </c>
      <c r="B71" s="92" t="s">
        <v>95</v>
      </c>
      <c r="C71" s="75" t="s">
        <v>97</v>
      </c>
      <c r="D71" s="75" t="s">
        <v>129</v>
      </c>
      <c r="E71" s="75" t="s">
        <v>688</v>
      </c>
      <c r="F71" s="205" t="s">
        <v>123</v>
      </c>
      <c r="G71" s="133">
        <f t="shared" si="19"/>
        <v>500</v>
      </c>
      <c r="H71" s="133">
        <f t="shared" si="19"/>
        <v>0</v>
      </c>
      <c r="I71" s="133">
        <f t="shared" si="8"/>
        <v>500</v>
      </c>
      <c r="J71" s="133">
        <f t="shared" si="19"/>
        <v>0</v>
      </c>
      <c r="K71" s="264">
        <f t="shared" si="19"/>
        <v>500</v>
      </c>
      <c r="L71" s="133">
        <f t="shared" si="19"/>
        <v>0</v>
      </c>
      <c r="M71" s="133">
        <f t="shared" si="19"/>
        <v>500</v>
      </c>
    </row>
    <row r="72" spans="1:13" x14ac:dyDescent="0.2">
      <c r="A72" s="98" t="s">
        <v>474</v>
      </c>
      <c r="B72" s="92" t="s">
        <v>95</v>
      </c>
      <c r="C72" s="75" t="s">
        <v>97</v>
      </c>
      <c r="D72" s="75" t="s">
        <v>129</v>
      </c>
      <c r="E72" s="75" t="s">
        <v>688</v>
      </c>
      <c r="F72" s="205" t="s">
        <v>125</v>
      </c>
      <c r="G72" s="133">
        <v>500</v>
      </c>
      <c r="H72" s="133"/>
      <c r="I72" s="133">
        <f t="shared" si="8"/>
        <v>500</v>
      </c>
      <c r="J72" s="133"/>
      <c r="K72" s="264">
        <f>I72+J72</f>
        <v>500</v>
      </c>
      <c r="L72" s="133"/>
      <c r="M72" s="133">
        <f>K72+L72</f>
        <v>500</v>
      </c>
    </row>
    <row r="73" spans="1:13" x14ac:dyDescent="0.2">
      <c r="A73" s="66" t="s">
        <v>162</v>
      </c>
      <c r="B73" s="92" t="s">
        <v>95</v>
      </c>
      <c r="C73" s="75" t="s">
        <v>97</v>
      </c>
      <c r="D73" s="75" t="s">
        <v>129</v>
      </c>
      <c r="E73" s="75" t="s">
        <v>688</v>
      </c>
      <c r="F73" s="205">
        <v>300</v>
      </c>
      <c r="G73" s="133">
        <f>G74</f>
        <v>0</v>
      </c>
      <c r="H73" s="133">
        <f>H74</f>
        <v>0</v>
      </c>
      <c r="I73" s="133">
        <f t="shared" si="8"/>
        <v>0</v>
      </c>
      <c r="J73" s="133">
        <f>J74</f>
        <v>0</v>
      </c>
      <c r="K73" s="264">
        <f>K74</f>
        <v>0</v>
      </c>
      <c r="L73" s="133">
        <f>L74</f>
        <v>0</v>
      </c>
      <c r="M73" s="133">
        <f>M74</f>
        <v>0</v>
      </c>
    </row>
    <row r="74" spans="1:13" x14ac:dyDescent="0.2">
      <c r="A74" s="58" t="s">
        <v>233</v>
      </c>
      <c r="B74" s="92" t="s">
        <v>95</v>
      </c>
      <c r="C74" s="75" t="s">
        <v>97</v>
      </c>
      <c r="D74" s="75" t="s">
        <v>129</v>
      </c>
      <c r="E74" s="75" t="s">
        <v>688</v>
      </c>
      <c r="F74" s="205">
        <v>350</v>
      </c>
      <c r="G74" s="133"/>
      <c r="H74" s="133"/>
      <c r="I74" s="133">
        <f t="shared" si="8"/>
        <v>0</v>
      </c>
      <c r="J74" s="133"/>
      <c r="K74" s="264">
        <f>I74+J74</f>
        <v>0</v>
      </c>
      <c r="L74" s="133"/>
      <c r="M74" s="133">
        <f>K74+L74</f>
        <v>0</v>
      </c>
    </row>
    <row r="75" spans="1:13" ht="22.5" x14ac:dyDescent="0.2">
      <c r="A75" s="71" t="s">
        <v>117</v>
      </c>
      <c r="B75" s="92" t="s">
        <v>95</v>
      </c>
      <c r="C75" s="75" t="s">
        <v>97</v>
      </c>
      <c r="D75" s="75" t="s">
        <v>129</v>
      </c>
      <c r="E75" s="75" t="s">
        <v>118</v>
      </c>
      <c r="F75" s="205"/>
      <c r="G75" s="133">
        <f>G76+G81</f>
        <v>15678.500000000002</v>
      </c>
      <c r="H75" s="133">
        <f>H76+H81</f>
        <v>55</v>
      </c>
      <c r="I75" s="133">
        <f t="shared" si="8"/>
        <v>15733.500000000002</v>
      </c>
      <c r="J75" s="133">
        <f>J76+J81</f>
        <v>0</v>
      </c>
      <c r="K75" s="264">
        <f>K76+K81</f>
        <v>15733.500000000002</v>
      </c>
      <c r="L75" s="133">
        <f>L76+L81</f>
        <v>399.66800000000001</v>
      </c>
      <c r="M75" s="133">
        <f>M76+M81</f>
        <v>16133.168000000001</v>
      </c>
    </row>
    <row r="76" spans="1:13" ht="22.5" x14ac:dyDescent="0.2">
      <c r="A76" s="87" t="s">
        <v>131</v>
      </c>
      <c r="B76" s="95" t="s">
        <v>95</v>
      </c>
      <c r="C76" s="89" t="s">
        <v>97</v>
      </c>
      <c r="D76" s="91" t="s">
        <v>129</v>
      </c>
      <c r="E76" s="91" t="s">
        <v>132</v>
      </c>
      <c r="F76" s="89"/>
      <c r="G76" s="132">
        <f>G77</f>
        <v>561</v>
      </c>
      <c r="H76" s="132">
        <f>H77</f>
        <v>0</v>
      </c>
      <c r="I76" s="133">
        <f t="shared" si="8"/>
        <v>561</v>
      </c>
      <c r="J76" s="132">
        <f t="shared" ref="J76:M77" si="20">J77</f>
        <v>0</v>
      </c>
      <c r="K76" s="263">
        <f t="shared" si="20"/>
        <v>561</v>
      </c>
      <c r="L76" s="132">
        <f t="shared" si="20"/>
        <v>55.749000000000002</v>
      </c>
      <c r="M76" s="132">
        <f t="shared" si="20"/>
        <v>616.74900000000002</v>
      </c>
    </row>
    <row r="77" spans="1:13" ht="45" x14ac:dyDescent="0.2">
      <c r="A77" s="71" t="s">
        <v>112</v>
      </c>
      <c r="B77" s="92" t="s">
        <v>95</v>
      </c>
      <c r="C77" s="205" t="s">
        <v>97</v>
      </c>
      <c r="D77" s="75" t="s">
        <v>129</v>
      </c>
      <c r="E77" s="75" t="s">
        <v>133</v>
      </c>
      <c r="F77" s="205">
        <v>100</v>
      </c>
      <c r="G77" s="133">
        <f>G78</f>
        <v>561</v>
      </c>
      <c r="H77" s="133">
        <f>H78</f>
        <v>0</v>
      </c>
      <c r="I77" s="133">
        <f t="shared" si="8"/>
        <v>561</v>
      </c>
      <c r="J77" s="133">
        <f t="shared" si="20"/>
        <v>0</v>
      </c>
      <c r="K77" s="264">
        <f t="shared" si="20"/>
        <v>561</v>
      </c>
      <c r="L77" s="133">
        <f t="shared" si="20"/>
        <v>55.749000000000002</v>
      </c>
      <c r="M77" s="133">
        <f t="shared" si="20"/>
        <v>616.74900000000002</v>
      </c>
    </row>
    <row r="78" spans="1:13" ht="22.5" x14ac:dyDescent="0.2">
      <c r="A78" s="71" t="s">
        <v>134</v>
      </c>
      <c r="B78" s="92" t="s">
        <v>95</v>
      </c>
      <c r="C78" s="205" t="s">
        <v>97</v>
      </c>
      <c r="D78" s="75" t="s">
        <v>129</v>
      </c>
      <c r="E78" s="75" t="s">
        <v>133</v>
      </c>
      <c r="F78" s="205">
        <v>120</v>
      </c>
      <c r="G78" s="133">
        <f>G79+G80</f>
        <v>561</v>
      </c>
      <c r="H78" s="133">
        <f>H79+H80</f>
        <v>0</v>
      </c>
      <c r="I78" s="133">
        <f t="shared" si="8"/>
        <v>561</v>
      </c>
      <c r="J78" s="133">
        <f>J79+J80</f>
        <v>0</v>
      </c>
      <c r="K78" s="264">
        <f>K79+K80</f>
        <v>561</v>
      </c>
      <c r="L78" s="133">
        <f>L79+L80</f>
        <v>55.749000000000002</v>
      </c>
      <c r="M78" s="133">
        <f>M79+M80</f>
        <v>616.74900000000002</v>
      </c>
    </row>
    <row r="79" spans="1:13" ht="22.5" x14ac:dyDescent="0.2">
      <c r="A79" s="97" t="s">
        <v>135</v>
      </c>
      <c r="B79" s="92" t="s">
        <v>95</v>
      </c>
      <c r="C79" s="205" t="s">
        <v>97</v>
      </c>
      <c r="D79" s="75" t="s">
        <v>129</v>
      </c>
      <c r="E79" s="75" t="s">
        <v>133</v>
      </c>
      <c r="F79" s="205">
        <v>121</v>
      </c>
      <c r="G79" s="133">
        <v>431</v>
      </c>
      <c r="H79" s="133"/>
      <c r="I79" s="133">
        <f t="shared" si="8"/>
        <v>431</v>
      </c>
      <c r="J79" s="133"/>
      <c r="K79" s="264">
        <f t="shared" ref="K79:K80" si="21">I79+J79</f>
        <v>431</v>
      </c>
      <c r="L79" s="133"/>
      <c r="M79" s="133">
        <f t="shared" ref="M79:M80" si="22">K79+L79</f>
        <v>431</v>
      </c>
    </row>
    <row r="80" spans="1:13" ht="33.75" x14ac:dyDescent="0.2">
      <c r="A80" s="97" t="s">
        <v>136</v>
      </c>
      <c r="B80" s="92" t="s">
        <v>95</v>
      </c>
      <c r="C80" s="205" t="s">
        <v>97</v>
      </c>
      <c r="D80" s="75" t="s">
        <v>129</v>
      </c>
      <c r="E80" s="75" t="s">
        <v>133</v>
      </c>
      <c r="F80" s="205">
        <v>129</v>
      </c>
      <c r="G80" s="133">
        <v>130</v>
      </c>
      <c r="H80" s="133"/>
      <c r="I80" s="133">
        <f t="shared" si="8"/>
        <v>130</v>
      </c>
      <c r="J80" s="133"/>
      <c r="K80" s="264">
        <f t="shared" si="21"/>
        <v>130</v>
      </c>
      <c r="L80" s="133">
        <v>55.749000000000002</v>
      </c>
      <c r="M80" s="133">
        <f t="shared" si="22"/>
        <v>185.749</v>
      </c>
    </row>
    <row r="81" spans="1:13" ht="22.5" x14ac:dyDescent="0.2">
      <c r="A81" s="87" t="s">
        <v>119</v>
      </c>
      <c r="B81" s="95" t="s">
        <v>95</v>
      </c>
      <c r="C81" s="89" t="s">
        <v>97</v>
      </c>
      <c r="D81" s="91" t="s">
        <v>129</v>
      </c>
      <c r="E81" s="91" t="s">
        <v>143</v>
      </c>
      <c r="F81" s="89"/>
      <c r="G81" s="132">
        <f>G82+G86+G91</f>
        <v>15117.500000000002</v>
      </c>
      <c r="H81" s="132">
        <f>H82+H86+H91</f>
        <v>55</v>
      </c>
      <c r="I81" s="133">
        <f t="shared" si="8"/>
        <v>15172.500000000002</v>
      </c>
      <c r="J81" s="132">
        <f>J82+J86+J91</f>
        <v>0</v>
      </c>
      <c r="K81" s="263">
        <f>K82+K86+K91</f>
        <v>15172.500000000002</v>
      </c>
      <c r="L81" s="132">
        <f>L82+L86+L91</f>
        <v>343.91899999999998</v>
      </c>
      <c r="M81" s="132">
        <f>M82+M86+M91</f>
        <v>15516.419000000002</v>
      </c>
    </row>
    <row r="82" spans="1:13" ht="45" x14ac:dyDescent="0.2">
      <c r="A82" s="71" t="s">
        <v>112</v>
      </c>
      <c r="B82" s="92" t="s">
        <v>95</v>
      </c>
      <c r="C82" s="205" t="s">
        <v>97</v>
      </c>
      <c r="D82" s="75" t="s">
        <v>129</v>
      </c>
      <c r="E82" s="75" t="s">
        <v>144</v>
      </c>
      <c r="F82" s="205">
        <v>100</v>
      </c>
      <c r="G82" s="133">
        <f>G83</f>
        <v>14822.7</v>
      </c>
      <c r="H82" s="133">
        <f>H83</f>
        <v>0</v>
      </c>
      <c r="I82" s="133">
        <f t="shared" si="8"/>
        <v>14822.7</v>
      </c>
      <c r="J82" s="133">
        <f>J83</f>
        <v>0</v>
      </c>
      <c r="K82" s="264">
        <f>K83</f>
        <v>14822.7</v>
      </c>
      <c r="L82" s="133">
        <f>L83</f>
        <v>333.20499999999998</v>
      </c>
      <c r="M82" s="133">
        <f>M83</f>
        <v>15155.905000000001</v>
      </c>
    </row>
    <row r="83" spans="1:13" x14ac:dyDescent="0.2">
      <c r="A83" s="71" t="s">
        <v>114</v>
      </c>
      <c r="B83" s="92" t="s">
        <v>95</v>
      </c>
      <c r="C83" s="205" t="s">
        <v>97</v>
      </c>
      <c r="D83" s="75" t="s">
        <v>129</v>
      </c>
      <c r="E83" s="75" t="s">
        <v>144</v>
      </c>
      <c r="F83" s="205">
        <v>110</v>
      </c>
      <c r="G83" s="133">
        <f>G84+G85</f>
        <v>14822.7</v>
      </c>
      <c r="H83" s="133">
        <f>H84+H85</f>
        <v>0</v>
      </c>
      <c r="I83" s="133">
        <f t="shared" si="8"/>
        <v>14822.7</v>
      </c>
      <c r="J83" s="133">
        <f>J84+J85</f>
        <v>0</v>
      </c>
      <c r="K83" s="264">
        <f>K84+K85</f>
        <v>14822.7</v>
      </c>
      <c r="L83" s="133">
        <f>L84+L85</f>
        <v>333.20499999999998</v>
      </c>
      <c r="M83" s="133">
        <f>M84+M85</f>
        <v>15155.905000000001</v>
      </c>
    </row>
    <row r="84" spans="1:13" x14ac:dyDescent="0.2">
      <c r="A84" s="71" t="s">
        <v>115</v>
      </c>
      <c r="B84" s="92" t="s">
        <v>95</v>
      </c>
      <c r="C84" s="205" t="s">
        <v>97</v>
      </c>
      <c r="D84" s="75" t="s">
        <v>129</v>
      </c>
      <c r="E84" s="75" t="s">
        <v>144</v>
      </c>
      <c r="F84" s="205">
        <v>111</v>
      </c>
      <c r="G84" s="133">
        <v>11384.7</v>
      </c>
      <c r="H84" s="133"/>
      <c r="I84" s="133">
        <f t="shared" si="8"/>
        <v>11384.7</v>
      </c>
      <c r="J84" s="133"/>
      <c r="K84" s="264">
        <f t="shared" ref="K84:K85" si="23">I84+J84</f>
        <v>11384.7</v>
      </c>
      <c r="L84" s="133">
        <v>-63.1</v>
      </c>
      <c r="M84" s="133">
        <f t="shared" ref="M84:M85" si="24">K84+L84</f>
        <v>11321.6</v>
      </c>
    </row>
    <row r="85" spans="1:13" ht="33.75" x14ac:dyDescent="0.2">
      <c r="A85" s="97" t="s">
        <v>116</v>
      </c>
      <c r="B85" s="92" t="s">
        <v>95</v>
      </c>
      <c r="C85" s="205" t="s">
        <v>97</v>
      </c>
      <c r="D85" s="75" t="s">
        <v>129</v>
      </c>
      <c r="E85" s="75" t="s">
        <v>144</v>
      </c>
      <c r="F85" s="205">
        <v>119</v>
      </c>
      <c r="G85" s="133">
        <v>3438</v>
      </c>
      <c r="H85" s="133"/>
      <c r="I85" s="133">
        <f t="shared" si="8"/>
        <v>3438</v>
      </c>
      <c r="J85" s="133"/>
      <c r="K85" s="264">
        <f t="shared" si="23"/>
        <v>3438</v>
      </c>
      <c r="L85" s="133">
        <v>396.30500000000001</v>
      </c>
      <c r="M85" s="133">
        <f t="shared" si="24"/>
        <v>3834.3049999999998</v>
      </c>
    </row>
    <row r="86" spans="1:13" ht="22.5" x14ac:dyDescent="0.2">
      <c r="A86" s="71" t="s">
        <v>451</v>
      </c>
      <c r="B86" s="92" t="s">
        <v>95</v>
      </c>
      <c r="C86" s="205" t="s">
        <v>97</v>
      </c>
      <c r="D86" s="75" t="s">
        <v>129</v>
      </c>
      <c r="E86" s="75" t="s">
        <v>145</v>
      </c>
      <c r="F86" s="205" t="s">
        <v>121</v>
      </c>
      <c r="G86" s="133">
        <f>SUM(G87)</f>
        <v>284.70000000000005</v>
      </c>
      <c r="H86" s="133">
        <f>SUM(H87)</f>
        <v>55</v>
      </c>
      <c r="I86" s="133">
        <f t="shared" si="8"/>
        <v>339.70000000000005</v>
      </c>
      <c r="J86" s="133">
        <f>SUM(J87)</f>
        <v>0</v>
      </c>
      <c r="K86" s="264">
        <f>SUM(K87)</f>
        <v>339.70000000000005</v>
      </c>
      <c r="L86" s="133">
        <f>SUM(L87)</f>
        <v>10.713999999999999</v>
      </c>
      <c r="M86" s="133">
        <f>SUM(M87)</f>
        <v>350.41399999999999</v>
      </c>
    </row>
    <row r="87" spans="1:13" ht="22.5" x14ac:dyDescent="0.2">
      <c r="A87" s="71" t="s">
        <v>122</v>
      </c>
      <c r="B87" s="92" t="s">
        <v>95</v>
      </c>
      <c r="C87" s="205" t="s">
        <v>97</v>
      </c>
      <c r="D87" s="75" t="s">
        <v>129</v>
      </c>
      <c r="E87" s="75" t="s">
        <v>145</v>
      </c>
      <c r="F87" s="205" t="s">
        <v>123</v>
      </c>
      <c r="G87" s="133">
        <f>G90+G88</f>
        <v>284.70000000000005</v>
      </c>
      <c r="H87" s="133">
        <f>H90+H88</f>
        <v>55</v>
      </c>
      <c r="I87" s="133">
        <f t="shared" si="8"/>
        <v>339.70000000000005</v>
      </c>
      <c r="J87" s="133">
        <f>J90+J88</f>
        <v>0</v>
      </c>
      <c r="K87" s="264">
        <f>K90+K88+K89</f>
        <v>339.70000000000005</v>
      </c>
      <c r="L87" s="264">
        <f t="shared" ref="L87:M87" si="25">L90+L88+L89</f>
        <v>10.713999999999999</v>
      </c>
      <c r="M87" s="264">
        <f t="shared" si="25"/>
        <v>350.41399999999999</v>
      </c>
    </row>
    <row r="88" spans="1:13" ht="22.5" x14ac:dyDescent="0.2">
      <c r="A88" s="98" t="s">
        <v>137</v>
      </c>
      <c r="B88" s="92" t="s">
        <v>95</v>
      </c>
      <c r="C88" s="205" t="s">
        <v>97</v>
      </c>
      <c r="D88" s="75" t="s">
        <v>129</v>
      </c>
      <c r="E88" s="75" t="s">
        <v>145</v>
      </c>
      <c r="F88" s="205">
        <v>242</v>
      </c>
      <c r="G88" s="133">
        <v>103.9</v>
      </c>
      <c r="H88" s="133"/>
      <c r="I88" s="133">
        <f t="shared" si="8"/>
        <v>103.9</v>
      </c>
      <c r="J88" s="133"/>
      <c r="K88" s="264">
        <f t="shared" ref="K88:K90" si="26">I88+J88</f>
        <v>103.9</v>
      </c>
      <c r="L88" s="133">
        <v>10.714</v>
      </c>
      <c r="M88" s="133">
        <f t="shared" ref="M88:M90" si="27">K88+L88</f>
        <v>114.614</v>
      </c>
    </row>
    <row r="89" spans="1:13" ht="22.5" x14ac:dyDescent="0.2">
      <c r="A89" s="98" t="s">
        <v>752</v>
      </c>
      <c r="B89" s="92" t="s">
        <v>95</v>
      </c>
      <c r="C89" s="205" t="s">
        <v>97</v>
      </c>
      <c r="D89" s="75" t="s">
        <v>129</v>
      </c>
      <c r="E89" s="75" t="s">
        <v>145</v>
      </c>
      <c r="F89" s="205">
        <v>243</v>
      </c>
      <c r="G89" s="133"/>
      <c r="H89" s="133"/>
      <c r="I89" s="133"/>
      <c r="J89" s="133"/>
      <c r="K89" s="264">
        <f t="shared" si="26"/>
        <v>0</v>
      </c>
      <c r="L89" s="133">
        <v>55</v>
      </c>
      <c r="M89" s="133">
        <f t="shared" si="27"/>
        <v>55</v>
      </c>
    </row>
    <row r="90" spans="1:13" x14ac:dyDescent="0.2">
      <c r="A90" s="98" t="s">
        <v>474</v>
      </c>
      <c r="B90" s="92" t="s">
        <v>95</v>
      </c>
      <c r="C90" s="205" t="s">
        <v>97</v>
      </c>
      <c r="D90" s="75" t="s">
        <v>129</v>
      </c>
      <c r="E90" s="75" t="s">
        <v>145</v>
      </c>
      <c r="F90" s="205" t="s">
        <v>125</v>
      </c>
      <c r="G90" s="133">
        <v>180.8</v>
      </c>
      <c r="H90" s="133">
        <v>55</v>
      </c>
      <c r="I90" s="133">
        <f t="shared" si="8"/>
        <v>235.8</v>
      </c>
      <c r="J90" s="133"/>
      <c r="K90" s="264">
        <f t="shared" si="26"/>
        <v>235.8</v>
      </c>
      <c r="L90" s="133">
        <v>-55</v>
      </c>
      <c r="M90" s="133">
        <f t="shared" si="27"/>
        <v>180.8</v>
      </c>
    </row>
    <row r="91" spans="1:13" x14ac:dyDescent="0.2">
      <c r="A91" s="62" t="s">
        <v>138</v>
      </c>
      <c r="B91" s="92" t="s">
        <v>95</v>
      </c>
      <c r="C91" s="205" t="s">
        <v>97</v>
      </c>
      <c r="D91" s="75" t="s">
        <v>129</v>
      </c>
      <c r="E91" s="75" t="s">
        <v>145</v>
      </c>
      <c r="F91" s="60" t="s">
        <v>200</v>
      </c>
      <c r="G91" s="135">
        <f>G92</f>
        <v>10.1</v>
      </c>
      <c r="H91" s="135">
        <f>H92</f>
        <v>0</v>
      </c>
      <c r="I91" s="133">
        <f t="shared" si="8"/>
        <v>10.1</v>
      </c>
      <c r="J91" s="135">
        <f>J92</f>
        <v>0</v>
      </c>
      <c r="K91" s="265">
        <f>K92</f>
        <v>10.1</v>
      </c>
      <c r="L91" s="135">
        <f>L92</f>
        <v>0</v>
      </c>
      <c r="M91" s="135">
        <f>M92</f>
        <v>10.1</v>
      </c>
    </row>
    <row r="92" spans="1:13" x14ac:dyDescent="0.2">
      <c r="A92" s="62" t="s">
        <v>139</v>
      </c>
      <c r="B92" s="92" t="s">
        <v>95</v>
      </c>
      <c r="C92" s="205" t="s">
        <v>97</v>
      </c>
      <c r="D92" s="75" t="s">
        <v>129</v>
      </c>
      <c r="E92" s="75" t="s">
        <v>145</v>
      </c>
      <c r="F92" s="60" t="s">
        <v>140</v>
      </c>
      <c r="G92" s="135">
        <f>G93+G95+G94</f>
        <v>10.1</v>
      </c>
      <c r="H92" s="135">
        <f>H93+H95+H94</f>
        <v>0</v>
      </c>
      <c r="I92" s="133">
        <f t="shared" si="8"/>
        <v>10.1</v>
      </c>
      <c r="J92" s="135">
        <f>J93+J95+J94</f>
        <v>0</v>
      </c>
      <c r="K92" s="265">
        <f>K93+K95+K94</f>
        <v>10.1</v>
      </c>
      <c r="L92" s="135">
        <f>L93+L95+L94</f>
        <v>0</v>
      </c>
      <c r="M92" s="133">
        <f t="shared" ref="M92:M95" si="28">K92+L92</f>
        <v>10.1</v>
      </c>
    </row>
    <row r="93" spans="1:13" ht="22.5" x14ac:dyDescent="0.2">
      <c r="A93" s="66" t="s">
        <v>141</v>
      </c>
      <c r="B93" s="92" t="s">
        <v>95</v>
      </c>
      <c r="C93" s="205" t="s">
        <v>97</v>
      </c>
      <c r="D93" s="75" t="s">
        <v>129</v>
      </c>
      <c r="E93" s="75" t="s">
        <v>145</v>
      </c>
      <c r="F93" s="60" t="s">
        <v>142</v>
      </c>
      <c r="G93" s="135"/>
      <c r="H93" s="135"/>
      <c r="I93" s="133">
        <f t="shared" si="8"/>
        <v>0</v>
      </c>
      <c r="J93" s="135"/>
      <c r="K93" s="264">
        <f t="shared" ref="K93:K95" si="29">I93+J93</f>
        <v>0</v>
      </c>
      <c r="L93" s="135"/>
      <c r="M93" s="133">
        <f t="shared" si="28"/>
        <v>0</v>
      </c>
    </row>
    <row r="94" spans="1:13" x14ac:dyDescent="0.2">
      <c r="A94" s="62" t="s">
        <v>201</v>
      </c>
      <c r="B94" s="92" t="s">
        <v>95</v>
      </c>
      <c r="C94" s="205" t="s">
        <v>97</v>
      </c>
      <c r="D94" s="75" t="s">
        <v>129</v>
      </c>
      <c r="E94" s="75" t="s">
        <v>145</v>
      </c>
      <c r="F94" s="60">
        <v>852</v>
      </c>
      <c r="G94" s="135"/>
      <c r="H94" s="135"/>
      <c r="I94" s="133">
        <f t="shared" ref="I94:I157" si="30">H94+G94</f>
        <v>0</v>
      </c>
      <c r="J94" s="135"/>
      <c r="K94" s="264">
        <f t="shared" si="29"/>
        <v>0</v>
      </c>
      <c r="L94" s="135"/>
      <c r="M94" s="133">
        <f t="shared" si="28"/>
        <v>0</v>
      </c>
    </row>
    <row r="95" spans="1:13" x14ac:dyDescent="0.2">
      <c r="A95" s="62" t="s">
        <v>443</v>
      </c>
      <c r="B95" s="92" t="s">
        <v>95</v>
      </c>
      <c r="C95" s="205" t="s">
        <v>97</v>
      </c>
      <c r="D95" s="75" t="s">
        <v>129</v>
      </c>
      <c r="E95" s="75" t="s">
        <v>145</v>
      </c>
      <c r="F95" s="60">
        <v>853</v>
      </c>
      <c r="G95" s="135">
        <v>10.1</v>
      </c>
      <c r="H95" s="135"/>
      <c r="I95" s="133">
        <f t="shared" si="30"/>
        <v>10.1</v>
      </c>
      <c r="J95" s="135"/>
      <c r="K95" s="264">
        <f t="shared" si="29"/>
        <v>10.1</v>
      </c>
      <c r="L95" s="135"/>
      <c r="M95" s="133">
        <f t="shared" si="28"/>
        <v>10.1</v>
      </c>
    </row>
    <row r="96" spans="1:13" x14ac:dyDescent="0.2">
      <c r="A96" s="85" t="s">
        <v>396</v>
      </c>
      <c r="B96" s="93" t="s">
        <v>95</v>
      </c>
      <c r="C96" s="84">
        <v>12</v>
      </c>
      <c r="D96" s="86"/>
      <c r="E96" s="86"/>
      <c r="F96" s="84"/>
      <c r="G96" s="143">
        <f t="shared" ref="G96:M100" si="31">G97</f>
        <v>100</v>
      </c>
      <c r="H96" s="143">
        <f t="shared" si="31"/>
        <v>0</v>
      </c>
      <c r="I96" s="133">
        <f t="shared" si="30"/>
        <v>100</v>
      </c>
      <c r="J96" s="143">
        <f t="shared" si="31"/>
        <v>0</v>
      </c>
      <c r="K96" s="266">
        <f t="shared" si="31"/>
        <v>100</v>
      </c>
      <c r="L96" s="143">
        <f t="shared" si="31"/>
        <v>-10.714</v>
      </c>
      <c r="M96" s="143">
        <f t="shared" si="31"/>
        <v>89.286000000000001</v>
      </c>
    </row>
    <row r="97" spans="1:13" x14ac:dyDescent="0.2">
      <c r="A97" s="85" t="s">
        <v>397</v>
      </c>
      <c r="B97" s="93" t="s">
        <v>95</v>
      </c>
      <c r="C97" s="84">
        <v>12</v>
      </c>
      <c r="D97" s="86" t="s">
        <v>218</v>
      </c>
      <c r="E97" s="86"/>
      <c r="F97" s="84"/>
      <c r="G97" s="143">
        <f>G99</f>
        <v>100</v>
      </c>
      <c r="H97" s="143">
        <f>H99</f>
        <v>0</v>
      </c>
      <c r="I97" s="133">
        <f t="shared" si="30"/>
        <v>100</v>
      </c>
      <c r="J97" s="143">
        <f>J99</f>
        <v>0</v>
      </c>
      <c r="K97" s="266">
        <f>K99</f>
        <v>100</v>
      </c>
      <c r="L97" s="143">
        <f>L99</f>
        <v>-10.714</v>
      </c>
      <c r="M97" s="143">
        <f>M99</f>
        <v>89.286000000000001</v>
      </c>
    </row>
    <row r="98" spans="1:13" x14ac:dyDescent="0.2">
      <c r="A98" s="85" t="s">
        <v>677</v>
      </c>
      <c r="B98" s="93" t="s">
        <v>95</v>
      </c>
      <c r="C98" s="84">
        <v>12</v>
      </c>
      <c r="D98" s="86" t="s">
        <v>218</v>
      </c>
      <c r="E98" s="91" t="s">
        <v>527</v>
      </c>
      <c r="F98" s="84"/>
      <c r="G98" s="143">
        <f>G99</f>
        <v>100</v>
      </c>
      <c r="H98" s="143">
        <f>H99</f>
        <v>0</v>
      </c>
      <c r="I98" s="133">
        <f t="shared" si="30"/>
        <v>100</v>
      </c>
      <c r="J98" s="143">
        <f>J99</f>
        <v>0</v>
      </c>
      <c r="K98" s="266">
        <f>K99</f>
        <v>100</v>
      </c>
      <c r="L98" s="143">
        <f>L99</f>
        <v>-10.714</v>
      </c>
      <c r="M98" s="143">
        <f>M99</f>
        <v>89.286000000000001</v>
      </c>
    </row>
    <row r="99" spans="1:13" s="159" customFormat="1" x14ac:dyDescent="0.2">
      <c r="A99" s="87" t="s">
        <v>520</v>
      </c>
      <c r="B99" s="95" t="s">
        <v>95</v>
      </c>
      <c r="C99" s="89">
        <v>12</v>
      </c>
      <c r="D99" s="91" t="s">
        <v>218</v>
      </c>
      <c r="E99" s="91" t="s">
        <v>527</v>
      </c>
      <c r="F99" s="89"/>
      <c r="G99" s="145">
        <f>G100+G104</f>
        <v>100</v>
      </c>
      <c r="H99" s="145">
        <f>H100+H104</f>
        <v>0</v>
      </c>
      <c r="I99" s="133">
        <f t="shared" si="30"/>
        <v>100</v>
      </c>
      <c r="J99" s="145">
        <f>J100+J104</f>
        <v>0</v>
      </c>
      <c r="K99" s="267">
        <f>K100+K104</f>
        <v>100</v>
      </c>
      <c r="L99" s="145">
        <f>L100+L104</f>
        <v>-10.714</v>
      </c>
      <c r="M99" s="145">
        <f>M100+M104</f>
        <v>89.286000000000001</v>
      </c>
    </row>
    <row r="100" spans="1:13" ht="22.5" x14ac:dyDescent="0.2">
      <c r="A100" s="71" t="s">
        <v>451</v>
      </c>
      <c r="B100" s="92" t="s">
        <v>95</v>
      </c>
      <c r="C100" s="205">
        <v>12</v>
      </c>
      <c r="D100" s="75" t="s">
        <v>218</v>
      </c>
      <c r="E100" s="91" t="s">
        <v>527</v>
      </c>
      <c r="F100" s="205">
        <v>200</v>
      </c>
      <c r="G100" s="144">
        <f t="shared" si="31"/>
        <v>100</v>
      </c>
      <c r="H100" s="144">
        <f t="shared" si="31"/>
        <v>0</v>
      </c>
      <c r="I100" s="133">
        <f t="shared" si="30"/>
        <v>100</v>
      </c>
      <c r="J100" s="144">
        <f t="shared" si="31"/>
        <v>0</v>
      </c>
      <c r="K100" s="268">
        <f t="shared" si="31"/>
        <v>100</v>
      </c>
      <c r="L100" s="144">
        <f t="shared" si="31"/>
        <v>-10.714</v>
      </c>
      <c r="M100" s="144">
        <f t="shared" si="31"/>
        <v>89.286000000000001</v>
      </c>
    </row>
    <row r="101" spans="1:13" ht="22.5" x14ac:dyDescent="0.2">
      <c r="A101" s="71" t="s">
        <v>122</v>
      </c>
      <c r="B101" s="92" t="s">
        <v>95</v>
      </c>
      <c r="C101" s="205">
        <v>12</v>
      </c>
      <c r="D101" s="75" t="s">
        <v>218</v>
      </c>
      <c r="E101" s="91" t="s">
        <v>527</v>
      </c>
      <c r="F101" s="205">
        <v>240</v>
      </c>
      <c r="G101" s="144">
        <f>G102</f>
        <v>100</v>
      </c>
      <c r="H101" s="144">
        <f>H102</f>
        <v>0</v>
      </c>
      <c r="I101" s="133">
        <f t="shared" si="30"/>
        <v>100</v>
      </c>
      <c r="J101" s="144">
        <f>J102</f>
        <v>0</v>
      </c>
      <c r="K101" s="268">
        <f>K102</f>
        <v>100</v>
      </c>
      <c r="L101" s="144">
        <f>L102</f>
        <v>-10.714</v>
      </c>
      <c r="M101" s="144">
        <f>M102</f>
        <v>89.286000000000001</v>
      </c>
    </row>
    <row r="102" spans="1:13" x14ac:dyDescent="0.2">
      <c r="A102" s="98" t="s">
        <v>474</v>
      </c>
      <c r="B102" s="92" t="s">
        <v>95</v>
      </c>
      <c r="C102" s="205">
        <v>12</v>
      </c>
      <c r="D102" s="75" t="s">
        <v>218</v>
      </c>
      <c r="E102" s="91" t="s">
        <v>527</v>
      </c>
      <c r="F102" s="205">
        <v>244</v>
      </c>
      <c r="G102" s="144">
        <v>100</v>
      </c>
      <c r="H102" s="144"/>
      <c r="I102" s="133">
        <f t="shared" si="30"/>
        <v>100</v>
      </c>
      <c r="J102" s="144"/>
      <c r="K102" s="264">
        <f>I102+J102</f>
        <v>100</v>
      </c>
      <c r="L102" s="144">
        <v>-10.714</v>
      </c>
      <c r="M102" s="133">
        <f>K102+L102</f>
        <v>89.286000000000001</v>
      </c>
    </row>
    <row r="103" spans="1:13" x14ac:dyDescent="0.2">
      <c r="A103" s="98" t="s">
        <v>678</v>
      </c>
      <c r="B103" s="92" t="s">
        <v>95</v>
      </c>
      <c r="C103" s="205">
        <v>12</v>
      </c>
      <c r="D103" s="75" t="s">
        <v>218</v>
      </c>
      <c r="E103" s="91" t="s">
        <v>528</v>
      </c>
      <c r="F103" s="205"/>
      <c r="G103" s="144">
        <f>G104</f>
        <v>0</v>
      </c>
      <c r="H103" s="144">
        <f>H104</f>
        <v>0</v>
      </c>
      <c r="I103" s="133">
        <f t="shared" si="30"/>
        <v>0</v>
      </c>
      <c r="J103" s="144">
        <f>J104</f>
        <v>0</v>
      </c>
      <c r="K103" s="268">
        <f>K104</f>
        <v>0</v>
      </c>
      <c r="L103" s="144">
        <f>L104</f>
        <v>0</v>
      </c>
      <c r="M103" s="144">
        <f>M104</f>
        <v>0</v>
      </c>
    </row>
    <row r="104" spans="1:13" ht="22.5" x14ac:dyDescent="0.2">
      <c r="A104" s="71" t="s">
        <v>451</v>
      </c>
      <c r="B104" s="92" t="s">
        <v>95</v>
      </c>
      <c r="C104" s="205">
        <v>12</v>
      </c>
      <c r="D104" s="75" t="s">
        <v>218</v>
      </c>
      <c r="E104" s="91" t="s">
        <v>528</v>
      </c>
      <c r="F104" s="205" t="s">
        <v>121</v>
      </c>
      <c r="G104" s="133">
        <f>SUM(G105)</f>
        <v>0</v>
      </c>
      <c r="H104" s="133">
        <f>SUM(H105)</f>
        <v>0</v>
      </c>
      <c r="I104" s="133">
        <f t="shared" si="30"/>
        <v>0</v>
      </c>
      <c r="J104" s="133">
        <f>SUM(J105)</f>
        <v>0</v>
      </c>
      <c r="K104" s="264">
        <f>SUM(K105)</f>
        <v>0</v>
      </c>
      <c r="L104" s="133">
        <f>SUM(L105)</f>
        <v>0</v>
      </c>
      <c r="M104" s="133">
        <f>SUM(M105)</f>
        <v>0</v>
      </c>
    </row>
    <row r="105" spans="1:13" ht="22.5" x14ac:dyDescent="0.2">
      <c r="A105" s="71" t="s">
        <v>122</v>
      </c>
      <c r="B105" s="92" t="s">
        <v>95</v>
      </c>
      <c r="C105" s="205">
        <v>12</v>
      </c>
      <c r="D105" s="75" t="s">
        <v>218</v>
      </c>
      <c r="E105" s="91" t="s">
        <v>528</v>
      </c>
      <c r="F105" s="205" t="s">
        <v>123</v>
      </c>
      <c r="G105" s="133">
        <f>G107+G106</f>
        <v>0</v>
      </c>
      <c r="H105" s="133">
        <f>H107+H106</f>
        <v>0</v>
      </c>
      <c r="I105" s="133">
        <f t="shared" si="30"/>
        <v>0</v>
      </c>
      <c r="J105" s="133">
        <f>J107+J106</f>
        <v>0</v>
      </c>
      <c r="K105" s="264">
        <f>K107+K106</f>
        <v>0</v>
      </c>
      <c r="L105" s="133">
        <f>L107+L106</f>
        <v>0</v>
      </c>
      <c r="M105" s="133">
        <f>M107+M106</f>
        <v>0</v>
      </c>
    </row>
    <row r="106" spans="1:13" ht="22.5" x14ac:dyDescent="0.2">
      <c r="A106" s="98" t="s">
        <v>137</v>
      </c>
      <c r="B106" s="92" t="s">
        <v>95</v>
      </c>
      <c r="C106" s="205">
        <v>12</v>
      </c>
      <c r="D106" s="75" t="s">
        <v>218</v>
      </c>
      <c r="E106" s="91" t="s">
        <v>528</v>
      </c>
      <c r="F106" s="205">
        <v>242</v>
      </c>
      <c r="G106" s="133"/>
      <c r="H106" s="133"/>
      <c r="I106" s="133">
        <f t="shared" si="30"/>
        <v>0</v>
      </c>
      <c r="J106" s="133"/>
      <c r="K106" s="264">
        <f t="shared" ref="K106:K107" si="32">I106+J106</f>
        <v>0</v>
      </c>
      <c r="L106" s="133"/>
      <c r="M106" s="133">
        <f t="shared" ref="M106:M107" si="33">K106+L106</f>
        <v>0</v>
      </c>
    </row>
    <row r="107" spans="1:13" x14ac:dyDescent="0.2">
      <c r="A107" s="98" t="s">
        <v>474</v>
      </c>
      <c r="B107" s="92" t="s">
        <v>95</v>
      </c>
      <c r="C107" s="205">
        <v>12</v>
      </c>
      <c r="D107" s="75" t="s">
        <v>218</v>
      </c>
      <c r="E107" s="91" t="s">
        <v>528</v>
      </c>
      <c r="F107" s="205" t="s">
        <v>125</v>
      </c>
      <c r="G107" s="133"/>
      <c r="H107" s="133"/>
      <c r="I107" s="133">
        <f t="shared" si="30"/>
        <v>0</v>
      </c>
      <c r="J107" s="133"/>
      <c r="K107" s="264">
        <f t="shared" si="32"/>
        <v>0</v>
      </c>
      <c r="L107" s="133"/>
      <c r="M107" s="133">
        <f t="shared" si="33"/>
        <v>0</v>
      </c>
    </row>
    <row r="108" spans="1:13" ht="31.5" x14ac:dyDescent="0.2">
      <c r="A108" s="85" t="s">
        <v>146</v>
      </c>
      <c r="B108" s="86" t="s">
        <v>147</v>
      </c>
      <c r="C108" s="84" t="s">
        <v>148</v>
      </c>
      <c r="D108" s="86" t="s">
        <v>148</v>
      </c>
      <c r="E108" s="86" t="s">
        <v>149</v>
      </c>
      <c r="F108" s="84" t="s">
        <v>150</v>
      </c>
      <c r="G108" s="131">
        <f>G109</f>
        <v>97147.199999999997</v>
      </c>
      <c r="H108" s="131">
        <f>H109</f>
        <v>3559.5999999999995</v>
      </c>
      <c r="I108" s="133">
        <f t="shared" si="30"/>
        <v>100706.8</v>
      </c>
      <c r="J108" s="131">
        <f>J109</f>
        <v>55039.292930000003</v>
      </c>
      <c r="K108" s="262">
        <f>K109</f>
        <v>155746.09292999998</v>
      </c>
      <c r="L108" s="131">
        <f>L109</f>
        <v>33341.01511</v>
      </c>
      <c r="M108" s="131">
        <f>M109</f>
        <v>189087.10803999999</v>
      </c>
    </row>
    <row r="109" spans="1:13" x14ac:dyDescent="0.2">
      <c r="A109" s="56" t="s">
        <v>151</v>
      </c>
      <c r="B109" s="81" t="s">
        <v>147</v>
      </c>
      <c r="C109" s="83" t="s">
        <v>152</v>
      </c>
      <c r="D109" s="81" t="s">
        <v>148</v>
      </c>
      <c r="E109" s="81" t="s">
        <v>149</v>
      </c>
      <c r="F109" s="83" t="s">
        <v>150</v>
      </c>
      <c r="G109" s="130">
        <f>G110+G162+G188</f>
        <v>97147.199999999997</v>
      </c>
      <c r="H109" s="130">
        <f>H110+H162+H188</f>
        <v>3559.5999999999995</v>
      </c>
      <c r="I109" s="133">
        <f t="shared" si="30"/>
        <v>100706.8</v>
      </c>
      <c r="J109" s="130">
        <f>J110+J162+J188</f>
        <v>55039.292930000003</v>
      </c>
      <c r="K109" s="212">
        <f>K110+K162+K188</f>
        <v>155746.09292999998</v>
      </c>
      <c r="L109" s="130">
        <f>L110+L162+L188</f>
        <v>33341.01511</v>
      </c>
      <c r="M109" s="130">
        <f>M110+M162+M188</f>
        <v>189087.10803999999</v>
      </c>
    </row>
    <row r="110" spans="1:13" x14ac:dyDescent="0.2">
      <c r="A110" s="56" t="s">
        <v>153</v>
      </c>
      <c r="B110" s="81" t="s">
        <v>147</v>
      </c>
      <c r="C110" s="83" t="s">
        <v>152</v>
      </c>
      <c r="D110" s="81" t="s">
        <v>154</v>
      </c>
      <c r="E110" s="81"/>
      <c r="F110" s="83"/>
      <c r="G110" s="130">
        <f>G111+G158</f>
        <v>30559.7</v>
      </c>
      <c r="H110" s="130">
        <f>H111+H158</f>
        <v>-2526.3000000000002</v>
      </c>
      <c r="I110" s="133">
        <f t="shared" si="30"/>
        <v>28033.4</v>
      </c>
      <c r="J110" s="130">
        <f>J111+J158</f>
        <v>0</v>
      </c>
      <c r="K110" s="212">
        <f>K111+K158</f>
        <v>28033.4</v>
      </c>
      <c r="L110" s="130">
        <f>L111+L158</f>
        <v>0</v>
      </c>
      <c r="M110" s="130">
        <f>M111+M158</f>
        <v>28033.4</v>
      </c>
    </row>
    <row r="111" spans="1:13" ht="21" x14ac:dyDescent="0.2">
      <c r="A111" s="56" t="s">
        <v>499</v>
      </c>
      <c r="B111" s="81" t="s">
        <v>147</v>
      </c>
      <c r="C111" s="83">
        <v>10</v>
      </c>
      <c r="D111" s="81" t="s">
        <v>154</v>
      </c>
      <c r="E111" s="81" t="s">
        <v>155</v>
      </c>
      <c r="F111" s="83"/>
      <c r="G111" s="130">
        <f>G112+G136</f>
        <v>30194.400000000001</v>
      </c>
      <c r="H111" s="130">
        <f>H112+H136</f>
        <v>-2161</v>
      </c>
      <c r="I111" s="133">
        <f t="shared" si="30"/>
        <v>28033.4</v>
      </c>
      <c r="J111" s="130">
        <f>J112+J136</f>
        <v>0</v>
      </c>
      <c r="K111" s="212">
        <f>K112+K136</f>
        <v>28033.4</v>
      </c>
      <c r="L111" s="130">
        <f>L112+L136</f>
        <v>0</v>
      </c>
      <c r="M111" s="130">
        <f>M112+M136</f>
        <v>28033.4</v>
      </c>
    </row>
    <row r="112" spans="1:13" ht="33.75" x14ac:dyDescent="0.2">
      <c r="A112" s="58" t="s">
        <v>156</v>
      </c>
      <c r="B112" s="64" t="s">
        <v>147</v>
      </c>
      <c r="C112" s="64" t="s">
        <v>152</v>
      </c>
      <c r="D112" s="64" t="s">
        <v>154</v>
      </c>
      <c r="E112" s="64" t="s">
        <v>157</v>
      </c>
      <c r="F112" s="67"/>
      <c r="G112" s="134">
        <f>G113+G118+G126+G131</f>
        <v>19493.400000000001</v>
      </c>
      <c r="H112" s="134">
        <f>H113+H118+H126+H131</f>
        <v>-2161</v>
      </c>
      <c r="I112" s="133">
        <f t="shared" si="30"/>
        <v>17332.400000000001</v>
      </c>
      <c r="J112" s="134">
        <f>J113+J118+J126+J131</f>
        <v>0</v>
      </c>
      <c r="K112" s="269">
        <f>K113+K118+K126+K131</f>
        <v>17332.400000000001</v>
      </c>
      <c r="L112" s="134">
        <f>L113+L118+L126+L131</f>
        <v>0</v>
      </c>
      <c r="M112" s="134">
        <f>M113+M118+M126+M131</f>
        <v>17332.400000000001</v>
      </c>
    </row>
    <row r="113" spans="1:13" s="68" customFormat="1" ht="22.5" x14ac:dyDescent="0.2">
      <c r="A113" s="58" t="s">
        <v>158</v>
      </c>
      <c r="B113" s="64" t="s">
        <v>147</v>
      </c>
      <c r="C113" s="64" t="s">
        <v>152</v>
      </c>
      <c r="D113" s="64" t="s">
        <v>154</v>
      </c>
      <c r="E113" s="64" t="s">
        <v>159</v>
      </c>
      <c r="F113" s="67"/>
      <c r="G113" s="134">
        <f t="shared" ref="G113:M116" si="34">G114</f>
        <v>7180.9</v>
      </c>
      <c r="H113" s="134">
        <f t="shared" si="34"/>
        <v>0</v>
      </c>
      <c r="I113" s="133">
        <f t="shared" si="30"/>
        <v>7180.9</v>
      </c>
      <c r="J113" s="134">
        <f t="shared" si="34"/>
        <v>0</v>
      </c>
      <c r="K113" s="269">
        <f t="shared" si="34"/>
        <v>7180.9</v>
      </c>
      <c r="L113" s="134">
        <f t="shared" si="34"/>
        <v>0</v>
      </c>
      <c r="M113" s="134">
        <f t="shared" si="34"/>
        <v>7180.9</v>
      </c>
    </row>
    <row r="114" spans="1:13" s="68" customFormat="1" ht="11.25" x14ac:dyDescent="0.2">
      <c r="A114" s="66" t="s">
        <v>160</v>
      </c>
      <c r="B114" s="64" t="s">
        <v>147</v>
      </c>
      <c r="C114" s="64" t="s">
        <v>152</v>
      </c>
      <c r="D114" s="64" t="s">
        <v>154</v>
      </c>
      <c r="E114" s="64" t="s">
        <v>161</v>
      </c>
      <c r="F114" s="67"/>
      <c r="G114" s="134">
        <f t="shared" si="34"/>
        <v>7180.9</v>
      </c>
      <c r="H114" s="134">
        <f t="shared" si="34"/>
        <v>0</v>
      </c>
      <c r="I114" s="133">
        <f t="shared" si="30"/>
        <v>7180.9</v>
      </c>
      <c r="J114" s="134">
        <f t="shared" si="34"/>
        <v>0</v>
      </c>
      <c r="K114" s="269">
        <f t="shared" si="34"/>
        <v>7180.9</v>
      </c>
      <c r="L114" s="134">
        <f t="shared" si="34"/>
        <v>0</v>
      </c>
      <c r="M114" s="134">
        <f t="shared" si="34"/>
        <v>7180.9</v>
      </c>
    </row>
    <row r="115" spans="1:13" s="68" customFormat="1" ht="11.25" x14ac:dyDescent="0.2">
      <c r="A115" s="66" t="s">
        <v>162</v>
      </c>
      <c r="B115" s="64" t="s">
        <v>147</v>
      </c>
      <c r="C115" s="64" t="s">
        <v>152</v>
      </c>
      <c r="D115" s="64" t="s">
        <v>154</v>
      </c>
      <c r="E115" s="64" t="s">
        <v>161</v>
      </c>
      <c r="F115" s="64" t="s">
        <v>163</v>
      </c>
      <c r="G115" s="134">
        <f t="shared" si="34"/>
        <v>7180.9</v>
      </c>
      <c r="H115" s="134">
        <f t="shared" si="34"/>
        <v>0</v>
      </c>
      <c r="I115" s="133">
        <f t="shared" si="30"/>
        <v>7180.9</v>
      </c>
      <c r="J115" s="134">
        <f t="shared" si="34"/>
        <v>0</v>
      </c>
      <c r="K115" s="269">
        <f t="shared" si="34"/>
        <v>7180.9</v>
      </c>
      <c r="L115" s="134">
        <f t="shared" si="34"/>
        <v>0</v>
      </c>
      <c r="M115" s="134">
        <f t="shared" si="34"/>
        <v>7180.9</v>
      </c>
    </row>
    <row r="116" spans="1:13" s="68" customFormat="1" ht="11.25" x14ac:dyDescent="0.2">
      <c r="A116" s="66" t="s">
        <v>164</v>
      </c>
      <c r="B116" s="64" t="s">
        <v>147</v>
      </c>
      <c r="C116" s="64" t="s">
        <v>152</v>
      </c>
      <c r="D116" s="64" t="s">
        <v>154</v>
      </c>
      <c r="E116" s="64" t="s">
        <v>161</v>
      </c>
      <c r="F116" s="67">
        <v>310</v>
      </c>
      <c r="G116" s="134">
        <f t="shared" si="34"/>
        <v>7180.9</v>
      </c>
      <c r="H116" s="134">
        <f t="shared" si="34"/>
        <v>0</v>
      </c>
      <c r="I116" s="133">
        <f t="shared" si="30"/>
        <v>7180.9</v>
      </c>
      <c r="J116" s="134">
        <f t="shared" si="34"/>
        <v>0</v>
      </c>
      <c r="K116" s="269">
        <f t="shared" si="34"/>
        <v>7180.9</v>
      </c>
      <c r="L116" s="134">
        <f t="shared" si="34"/>
        <v>0</v>
      </c>
      <c r="M116" s="134">
        <f t="shared" si="34"/>
        <v>7180.9</v>
      </c>
    </row>
    <row r="117" spans="1:13" s="68" customFormat="1" ht="32.25" customHeight="1" x14ac:dyDescent="0.2">
      <c r="A117" s="62" t="s">
        <v>448</v>
      </c>
      <c r="B117" s="64" t="s">
        <v>147</v>
      </c>
      <c r="C117" s="64" t="s">
        <v>152</v>
      </c>
      <c r="D117" s="64" t="s">
        <v>154</v>
      </c>
      <c r="E117" s="64" t="s">
        <v>161</v>
      </c>
      <c r="F117" s="67">
        <v>313</v>
      </c>
      <c r="G117" s="134">
        <v>7180.9</v>
      </c>
      <c r="H117" s="134"/>
      <c r="I117" s="133">
        <f t="shared" si="30"/>
        <v>7180.9</v>
      </c>
      <c r="J117" s="134"/>
      <c r="K117" s="264">
        <f>I117+J117</f>
        <v>7180.9</v>
      </c>
      <c r="L117" s="134"/>
      <c r="M117" s="133">
        <f>K117+L117</f>
        <v>7180.9</v>
      </c>
    </row>
    <row r="118" spans="1:13" s="68" customFormat="1" ht="22.5" x14ac:dyDescent="0.2">
      <c r="A118" s="58" t="s">
        <v>169</v>
      </c>
      <c r="B118" s="59" t="s">
        <v>147</v>
      </c>
      <c r="C118" s="60">
        <v>10</v>
      </c>
      <c r="D118" s="59" t="s">
        <v>154</v>
      </c>
      <c r="E118" s="59" t="s">
        <v>170</v>
      </c>
      <c r="F118" s="60" t="s">
        <v>150</v>
      </c>
      <c r="G118" s="135">
        <f>G119</f>
        <v>12000</v>
      </c>
      <c r="H118" s="135">
        <f>H119</f>
        <v>-2161</v>
      </c>
      <c r="I118" s="133">
        <f t="shared" si="30"/>
        <v>9839</v>
      </c>
      <c r="J118" s="135">
        <f>J119</f>
        <v>0</v>
      </c>
      <c r="K118" s="265">
        <f>K119</f>
        <v>9839</v>
      </c>
      <c r="L118" s="135">
        <f>L119</f>
        <v>0</v>
      </c>
      <c r="M118" s="135">
        <f>M119</f>
        <v>9839</v>
      </c>
    </row>
    <row r="119" spans="1:13" s="68" customFormat="1" ht="22.5" x14ac:dyDescent="0.2">
      <c r="A119" s="58" t="s">
        <v>67</v>
      </c>
      <c r="B119" s="59" t="s">
        <v>147</v>
      </c>
      <c r="C119" s="60" t="s">
        <v>152</v>
      </c>
      <c r="D119" s="59" t="s">
        <v>154</v>
      </c>
      <c r="E119" s="59" t="s">
        <v>171</v>
      </c>
      <c r="F119" s="60"/>
      <c r="G119" s="135">
        <f>G120+G123</f>
        <v>12000</v>
      </c>
      <c r="H119" s="135">
        <f>H120+H123</f>
        <v>-2161</v>
      </c>
      <c r="I119" s="133">
        <f t="shared" si="30"/>
        <v>9839</v>
      </c>
      <c r="J119" s="135">
        <f>J120+J123</f>
        <v>0</v>
      </c>
      <c r="K119" s="265">
        <f>K120+K123</f>
        <v>9839</v>
      </c>
      <c r="L119" s="135">
        <f>L120+L123</f>
        <v>0</v>
      </c>
      <c r="M119" s="135">
        <f>M120+M123</f>
        <v>9839</v>
      </c>
    </row>
    <row r="120" spans="1:13" ht="22.5" x14ac:dyDescent="0.2">
      <c r="A120" s="71" t="s">
        <v>451</v>
      </c>
      <c r="B120" s="59" t="s">
        <v>147</v>
      </c>
      <c r="C120" s="60" t="s">
        <v>152</v>
      </c>
      <c r="D120" s="59" t="s">
        <v>154</v>
      </c>
      <c r="E120" s="59" t="s">
        <v>171</v>
      </c>
      <c r="F120" s="60" t="s">
        <v>121</v>
      </c>
      <c r="G120" s="135">
        <f>SUM(G121)</f>
        <v>10</v>
      </c>
      <c r="H120" s="135">
        <f>SUM(H121)</f>
        <v>0</v>
      </c>
      <c r="I120" s="133">
        <f t="shared" si="30"/>
        <v>10</v>
      </c>
      <c r="J120" s="135">
        <f>SUM(J121)</f>
        <v>0</v>
      </c>
      <c r="K120" s="265">
        <f>SUM(K121)</f>
        <v>10</v>
      </c>
      <c r="L120" s="135">
        <f>SUM(L121)</f>
        <v>0</v>
      </c>
      <c r="M120" s="135">
        <f>SUM(M121)</f>
        <v>10</v>
      </c>
    </row>
    <row r="121" spans="1:13" s="68" customFormat="1" ht="22.5" x14ac:dyDescent="0.2">
      <c r="A121" s="71" t="s">
        <v>122</v>
      </c>
      <c r="B121" s="59" t="s">
        <v>147</v>
      </c>
      <c r="C121" s="60" t="s">
        <v>152</v>
      </c>
      <c r="D121" s="59" t="s">
        <v>154</v>
      </c>
      <c r="E121" s="59" t="s">
        <v>171</v>
      </c>
      <c r="F121" s="60" t="s">
        <v>123</v>
      </c>
      <c r="G121" s="135">
        <f>G122</f>
        <v>10</v>
      </c>
      <c r="H121" s="135">
        <f>H122</f>
        <v>0</v>
      </c>
      <c r="I121" s="133">
        <f t="shared" si="30"/>
        <v>10</v>
      </c>
      <c r="J121" s="135">
        <f>J122</f>
        <v>0</v>
      </c>
      <c r="K121" s="265">
        <f>K122</f>
        <v>10</v>
      </c>
      <c r="L121" s="135">
        <f>L122</f>
        <v>0</v>
      </c>
      <c r="M121" s="135">
        <f>M122</f>
        <v>10</v>
      </c>
    </row>
    <row r="122" spans="1:13" s="68" customFormat="1" ht="11.25" x14ac:dyDescent="0.2">
      <c r="A122" s="98" t="s">
        <v>474</v>
      </c>
      <c r="B122" s="59" t="s">
        <v>147</v>
      </c>
      <c r="C122" s="60" t="s">
        <v>152</v>
      </c>
      <c r="D122" s="59" t="s">
        <v>154</v>
      </c>
      <c r="E122" s="59" t="s">
        <v>171</v>
      </c>
      <c r="F122" s="60" t="s">
        <v>125</v>
      </c>
      <c r="G122" s="135">
        <v>10</v>
      </c>
      <c r="H122" s="135"/>
      <c r="I122" s="133">
        <f t="shared" si="30"/>
        <v>10</v>
      </c>
      <c r="J122" s="135"/>
      <c r="K122" s="264">
        <f>I122+J122</f>
        <v>10</v>
      </c>
      <c r="L122" s="135"/>
      <c r="M122" s="133">
        <f>K122+L122</f>
        <v>10</v>
      </c>
    </row>
    <row r="123" spans="1:13" s="68" customFormat="1" ht="11.25" x14ac:dyDescent="0.2">
      <c r="A123" s="66" t="s">
        <v>162</v>
      </c>
      <c r="B123" s="59" t="s">
        <v>147</v>
      </c>
      <c r="C123" s="60" t="s">
        <v>152</v>
      </c>
      <c r="D123" s="59" t="s">
        <v>154</v>
      </c>
      <c r="E123" s="59" t="s">
        <v>171</v>
      </c>
      <c r="F123" s="60">
        <v>300</v>
      </c>
      <c r="G123" s="135">
        <f>G124</f>
        <v>11990</v>
      </c>
      <c r="H123" s="135">
        <f>H124</f>
        <v>-2161</v>
      </c>
      <c r="I123" s="133">
        <f t="shared" si="30"/>
        <v>9829</v>
      </c>
      <c r="J123" s="135">
        <f t="shared" ref="J123:M124" si="35">J124</f>
        <v>0</v>
      </c>
      <c r="K123" s="265">
        <f t="shared" si="35"/>
        <v>9829</v>
      </c>
      <c r="L123" s="135">
        <f t="shared" si="35"/>
        <v>0</v>
      </c>
      <c r="M123" s="135">
        <f t="shared" si="35"/>
        <v>9829</v>
      </c>
    </row>
    <row r="124" spans="1:13" x14ac:dyDescent="0.2">
      <c r="A124" s="66" t="s">
        <v>164</v>
      </c>
      <c r="B124" s="59" t="s">
        <v>147</v>
      </c>
      <c r="C124" s="60" t="s">
        <v>152</v>
      </c>
      <c r="D124" s="59" t="s">
        <v>154</v>
      </c>
      <c r="E124" s="59" t="s">
        <v>171</v>
      </c>
      <c r="F124" s="60">
        <v>310</v>
      </c>
      <c r="G124" s="135">
        <f>G125</f>
        <v>11990</v>
      </c>
      <c r="H124" s="135">
        <f>H125</f>
        <v>-2161</v>
      </c>
      <c r="I124" s="133">
        <f t="shared" si="30"/>
        <v>9829</v>
      </c>
      <c r="J124" s="135">
        <f t="shared" si="35"/>
        <v>0</v>
      </c>
      <c r="K124" s="265">
        <f t="shared" si="35"/>
        <v>9829</v>
      </c>
      <c r="L124" s="135">
        <f t="shared" si="35"/>
        <v>0</v>
      </c>
      <c r="M124" s="135">
        <f t="shared" si="35"/>
        <v>9829</v>
      </c>
    </row>
    <row r="125" spans="1:13" ht="22.5" x14ac:dyDescent="0.2">
      <c r="A125" s="62" t="s">
        <v>165</v>
      </c>
      <c r="B125" s="59" t="s">
        <v>147</v>
      </c>
      <c r="C125" s="60">
        <v>10</v>
      </c>
      <c r="D125" s="59" t="s">
        <v>154</v>
      </c>
      <c r="E125" s="59" t="s">
        <v>171</v>
      </c>
      <c r="F125" s="60">
        <v>313</v>
      </c>
      <c r="G125" s="135">
        <v>11990</v>
      </c>
      <c r="H125" s="135">
        <v>-2161</v>
      </c>
      <c r="I125" s="133">
        <f t="shared" si="30"/>
        <v>9829</v>
      </c>
      <c r="J125" s="135"/>
      <c r="K125" s="264">
        <f>I125+J125</f>
        <v>9829</v>
      </c>
      <c r="L125" s="135"/>
      <c r="M125" s="133">
        <f>K125+L125</f>
        <v>9829</v>
      </c>
    </row>
    <row r="126" spans="1:13" ht="22.5" x14ac:dyDescent="0.2">
      <c r="A126" s="66" t="s">
        <v>172</v>
      </c>
      <c r="B126" s="64" t="s">
        <v>147</v>
      </c>
      <c r="C126" s="64" t="s">
        <v>152</v>
      </c>
      <c r="D126" s="64" t="s">
        <v>154</v>
      </c>
      <c r="E126" s="64" t="s">
        <v>173</v>
      </c>
      <c r="F126" s="64"/>
      <c r="G126" s="134">
        <f>G128</f>
        <v>212</v>
      </c>
      <c r="H126" s="134">
        <f>H128</f>
        <v>0</v>
      </c>
      <c r="I126" s="133">
        <f t="shared" si="30"/>
        <v>212</v>
      </c>
      <c r="J126" s="134">
        <f>J128</f>
        <v>0</v>
      </c>
      <c r="K126" s="269">
        <f>K128</f>
        <v>212</v>
      </c>
      <c r="L126" s="134">
        <f>L128</f>
        <v>0</v>
      </c>
      <c r="M126" s="134">
        <f>M128</f>
        <v>212</v>
      </c>
    </row>
    <row r="127" spans="1:13" ht="33.75" x14ac:dyDescent="0.2">
      <c r="A127" s="66" t="s">
        <v>460</v>
      </c>
      <c r="B127" s="64" t="s">
        <v>147</v>
      </c>
      <c r="C127" s="64" t="s">
        <v>152</v>
      </c>
      <c r="D127" s="64" t="s">
        <v>154</v>
      </c>
      <c r="E127" s="64" t="s">
        <v>174</v>
      </c>
      <c r="F127" s="64"/>
      <c r="G127" s="134">
        <f t="shared" ref="G127:M129" si="36">G128</f>
        <v>212</v>
      </c>
      <c r="H127" s="134">
        <f t="shared" si="36"/>
        <v>0</v>
      </c>
      <c r="I127" s="133">
        <f t="shared" si="30"/>
        <v>212</v>
      </c>
      <c r="J127" s="134">
        <f t="shared" si="36"/>
        <v>0</v>
      </c>
      <c r="K127" s="269">
        <f t="shared" si="36"/>
        <v>212</v>
      </c>
      <c r="L127" s="134">
        <f t="shared" si="36"/>
        <v>0</v>
      </c>
      <c r="M127" s="134">
        <f t="shared" si="36"/>
        <v>212</v>
      </c>
    </row>
    <row r="128" spans="1:13" x14ac:dyDescent="0.2">
      <c r="A128" s="66" t="s">
        <v>162</v>
      </c>
      <c r="B128" s="64" t="s">
        <v>147</v>
      </c>
      <c r="C128" s="64" t="s">
        <v>152</v>
      </c>
      <c r="D128" s="64" t="s">
        <v>154</v>
      </c>
      <c r="E128" s="64" t="s">
        <v>174</v>
      </c>
      <c r="F128" s="64" t="s">
        <v>163</v>
      </c>
      <c r="G128" s="134">
        <f t="shared" si="36"/>
        <v>212</v>
      </c>
      <c r="H128" s="134">
        <f t="shared" si="36"/>
        <v>0</v>
      </c>
      <c r="I128" s="133">
        <f t="shared" si="30"/>
        <v>212</v>
      </c>
      <c r="J128" s="134">
        <f t="shared" si="36"/>
        <v>0</v>
      </c>
      <c r="K128" s="269">
        <f t="shared" si="36"/>
        <v>212</v>
      </c>
      <c r="L128" s="134">
        <f t="shared" si="36"/>
        <v>0</v>
      </c>
      <c r="M128" s="134">
        <f t="shared" si="36"/>
        <v>212</v>
      </c>
    </row>
    <row r="129" spans="1:13" x14ac:dyDescent="0.2">
      <c r="A129" s="66" t="s">
        <v>164</v>
      </c>
      <c r="B129" s="64" t="s">
        <v>147</v>
      </c>
      <c r="C129" s="64" t="s">
        <v>152</v>
      </c>
      <c r="D129" s="64" t="s">
        <v>154</v>
      </c>
      <c r="E129" s="64" t="s">
        <v>174</v>
      </c>
      <c r="F129" s="67">
        <v>310</v>
      </c>
      <c r="G129" s="134">
        <f t="shared" si="36"/>
        <v>212</v>
      </c>
      <c r="H129" s="134">
        <f t="shared" si="36"/>
        <v>0</v>
      </c>
      <c r="I129" s="133">
        <f t="shared" si="30"/>
        <v>212</v>
      </c>
      <c r="J129" s="134">
        <f t="shared" si="36"/>
        <v>0</v>
      </c>
      <c r="K129" s="269">
        <f t="shared" si="36"/>
        <v>212</v>
      </c>
      <c r="L129" s="134">
        <f t="shared" si="36"/>
        <v>0</v>
      </c>
      <c r="M129" s="134">
        <f t="shared" si="36"/>
        <v>212</v>
      </c>
    </row>
    <row r="130" spans="1:13" ht="22.5" x14ac:dyDescent="0.2">
      <c r="A130" s="62" t="s">
        <v>165</v>
      </c>
      <c r="B130" s="64" t="s">
        <v>147</v>
      </c>
      <c r="C130" s="64" t="s">
        <v>152</v>
      </c>
      <c r="D130" s="64" t="s">
        <v>154</v>
      </c>
      <c r="E130" s="64" t="s">
        <v>174</v>
      </c>
      <c r="F130" s="67">
        <v>313</v>
      </c>
      <c r="G130" s="134">
        <v>212</v>
      </c>
      <c r="H130" s="134"/>
      <c r="I130" s="133">
        <f t="shared" si="30"/>
        <v>212</v>
      </c>
      <c r="J130" s="134"/>
      <c r="K130" s="264">
        <f>I130+J130</f>
        <v>212</v>
      </c>
      <c r="L130" s="134"/>
      <c r="M130" s="133">
        <f>K130+L130</f>
        <v>212</v>
      </c>
    </row>
    <row r="131" spans="1:13" ht="22.5" x14ac:dyDescent="0.2">
      <c r="A131" s="62" t="s">
        <v>526</v>
      </c>
      <c r="B131" s="64" t="s">
        <v>147</v>
      </c>
      <c r="C131" s="64" t="s">
        <v>152</v>
      </c>
      <c r="D131" s="64" t="s">
        <v>154</v>
      </c>
      <c r="E131" s="59" t="s">
        <v>517</v>
      </c>
      <c r="F131" s="67"/>
      <c r="G131" s="134">
        <f>G132</f>
        <v>100.5</v>
      </c>
      <c r="H131" s="134">
        <f>H132</f>
        <v>0</v>
      </c>
      <c r="I131" s="133">
        <f t="shared" si="30"/>
        <v>100.5</v>
      </c>
      <c r="J131" s="134">
        <f t="shared" ref="J131:M132" si="37">J132</f>
        <v>0</v>
      </c>
      <c r="K131" s="269">
        <f t="shared" si="37"/>
        <v>100.5</v>
      </c>
      <c r="L131" s="134">
        <f t="shared" si="37"/>
        <v>0</v>
      </c>
      <c r="M131" s="134">
        <f t="shared" si="37"/>
        <v>100.5</v>
      </c>
    </row>
    <row r="132" spans="1:13" ht="22.5" x14ac:dyDescent="0.2">
      <c r="A132" s="62" t="s">
        <v>513</v>
      </c>
      <c r="B132" s="64" t="s">
        <v>147</v>
      </c>
      <c r="C132" s="64" t="s">
        <v>152</v>
      </c>
      <c r="D132" s="64" t="s">
        <v>154</v>
      </c>
      <c r="E132" s="59" t="s">
        <v>525</v>
      </c>
      <c r="F132" s="67"/>
      <c r="G132" s="134">
        <f>G133</f>
        <v>100.5</v>
      </c>
      <c r="H132" s="134">
        <f>H133</f>
        <v>0</v>
      </c>
      <c r="I132" s="133">
        <f t="shared" si="30"/>
        <v>100.5</v>
      </c>
      <c r="J132" s="134">
        <f t="shared" si="37"/>
        <v>0</v>
      </c>
      <c r="K132" s="269">
        <f t="shared" si="37"/>
        <v>100.5</v>
      </c>
      <c r="L132" s="134">
        <f t="shared" si="37"/>
        <v>0</v>
      </c>
      <c r="M132" s="134">
        <f t="shared" si="37"/>
        <v>100.5</v>
      </c>
    </row>
    <row r="133" spans="1:13" s="68" customFormat="1" ht="11.25" x14ac:dyDescent="0.2">
      <c r="A133" s="66" t="s">
        <v>162</v>
      </c>
      <c r="B133" s="64" t="s">
        <v>147</v>
      </c>
      <c r="C133" s="64" t="s">
        <v>152</v>
      </c>
      <c r="D133" s="64" t="s">
        <v>154</v>
      </c>
      <c r="E133" s="59" t="s">
        <v>525</v>
      </c>
      <c r="F133" s="64" t="s">
        <v>163</v>
      </c>
      <c r="G133" s="134">
        <f>G135</f>
        <v>100.5</v>
      </c>
      <c r="H133" s="134">
        <f>H135</f>
        <v>0</v>
      </c>
      <c r="I133" s="133">
        <f t="shared" si="30"/>
        <v>100.5</v>
      </c>
      <c r="J133" s="134">
        <f>J135</f>
        <v>0</v>
      </c>
      <c r="K133" s="269">
        <f>K135</f>
        <v>100.5</v>
      </c>
      <c r="L133" s="134">
        <f>L135</f>
        <v>0</v>
      </c>
      <c r="M133" s="134">
        <f>M135</f>
        <v>100.5</v>
      </c>
    </row>
    <row r="134" spans="1:13" s="68" customFormat="1" ht="11.25" x14ac:dyDescent="0.2">
      <c r="A134" s="66" t="s">
        <v>164</v>
      </c>
      <c r="B134" s="64" t="s">
        <v>147</v>
      </c>
      <c r="C134" s="64" t="s">
        <v>152</v>
      </c>
      <c r="D134" s="64" t="s">
        <v>154</v>
      </c>
      <c r="E134" s="59" t="s">
        <v>525</v>
      </c>
      <c r="F134" s="67">
        <v>310</v>
      </c>
      <c r="G134" s="134">
        <f>G135</f>
        <v>100.5</v>
      </c>
      <c r="H134" s="134">
        <f>H135</f>
        <v>0</v>
      </c>
      <c r="I134" s="133">
        <f t="shared" si="30"/>
        <v>100.5</v>
      </c>
      <c r="J134" s="134">
        <f>J135</f>
        <v>0</v>
      </c>
      <c r="K134" s="269">
        <f>K135</f>
        <v>100.5</v>
      </c>
      <c r="L134" s="134">
        <f>L135</f>
        <v>0</v>
      </c>
      <c r="M134" s="134">
        <f>M135</f>
        <v>100.5</v>
      </c>
    </row>
    <row r="135" spans="1:13" ht="22.5" x14ac:dyDescent="0.2">
      <c r="A135" s="62" t="s">
        <v>165</v>
      </c>
      <c r="B135" s="64" t="s">
        <v>147</v>
      </c>
      <c r="C135" s="64" t="s">
        <v>152</v>
      </c>
      <c r="D135" s="64" t="s">
        <v>154</v>
      </c>
      <c r="E135" s="59" t="s">
        <v>525</v>
      </c>
      <c r="F135" s="67">
        <v>313</v>
      </c>
      <c r="G135" s="134">
        <v>100.5</v>
      </c>
      <c r="H135" s="134"/>
      <c r="I135" s="133">
        <f t="shared" si="30"/>
        <v>100.5</v>
      </c>
      <c r="J135" s="134"/>
      <c r="K135" s="264">
        <f>I135+J135</f>
        <v>100.5</v>
      </c>
      <c r="L135" s="134"/>
      <c r="M135" s="133">
        <f>K135+L135</f>
        <v>100.5</v>
      </c>
    </row>
    <row r="136" spans="1:13" ht="33.75" x14ac:dyDescent="0.2">
      <c r="A136" s="71" t="s">
        <v>175</v>
      </c>
      <c r="B136" s="59" t="s">
        <v>147</v>
      </c>
      <c r="C136" s="60">
        <v>10</v>
      </c>
      <c r="D136" s="59" t="s">
        <v>154</v>
      </c>
      <c r="E136" s="59" t="s">
        <v>176</v>
      </c>
      <c r="F136" s="60"/>
      <c r="G136" s="135">
        <f>G137+G145+G150</f>
        <v>10701</v>
      </c>
      <c r="H136" s="135">
        <f>H137+H145+H150</f>
        <v>0</v>
      </c>
      <c r="I136" s="133">
        <f t="shared" si="30"/>
        <v>10701</v>
      </c>
      <c r="J136" s="135">
        <f>J137+J145+J150</f>
        <v>0</v>
      </c>
      <c r="K136" s="265">
        <f>K137+K145+K150</f>
        <v>10701</v>
      </c>
      <c r="L136" s="135">
        <f>L137+L145+L150</f>
        <v>0</v>
      </c>
      <c r="M136" s="135">
        <f>M137+M145+M150</f>
        <v>10701</v>
      </c>
    </row>
    <row r="137" spans="1:13" s="68" customFormat="1" ht="22.5" x14ac:dyDescent="0.2">
      <c r="A137" s="66" t="s">
        <v>177</v>
      </c>
      <c r="B137" s="64" t="s">
        <v>147</v>
      </c>
      <c r="C137" s="64" t="s">
        <v>152</v>
      </c>
      <c r="D137" s="64" t="s">
        <v>154</v>
      </c>
      <c r="E137" s="64" t="s">
        <v>178</v>
      </c>
      <c r="F137" s="64"/>
      <c r="G137" s="134">
        <f>G138</f>
        <v>5230.3</v>
      </c>
      <c r="H137" s="134">
        <f>H138</f>
        <v>0</v>
      </c>
      <c r="I137" s="133">
        <f t="shared" si="30"/>
        <v>5230.3</v>
      </c>
      <c r="J137" s="134">
        <f>J138</f>
        <v>0</v>
      </c>
      <c r="K137" s="269">
        <f>K138</f>
        <v>5230.3</v>
      </c>
      <c r="L137" s="134">
        <f>L138</f>
        <v>0</v>
      </c>
      <c r="M137" s="134">
        <f>M138</f>
        <v>5230.3</v>
      </c>
    </row>
    <row r="138" spans="1:13" s="68" customFormat="1" ht="22.5" x14ac:dyDescent="0.2">
      <c r="A138" s="66" t="s">
        <v>72</v>
      </c>
      <c r="B138" s="64" t="s">
        <v>147</v>
      </c>
      <c r="C138" s="64" t="s">
        <v>152</v>
      </c>
      <c r="D138" s="64" t="s">
        <v>154</v>
      </c>
      <c r="E138" s="64" t="s">
        <v>179</v>
      </c>
      <c r="F138" s="64"/>
      <c r="G138" s="134">
        <f>G139+G142</f>
        <v>5230.3</v>
      </c>
      <c r="H138" s="134">
        <f>H139+H142</f>
        <v>0</v>
      </c>
      <c r="I138" s="133">
        <f t="shared" si="30"/>
        <v>5230.3</v>
      </c>
      <c r="J138" s="134">
        <f>J139+J142</f>
        <v>0</v>
      </c>
      <c r="K138" s="269">
        <f>K139+K142</f>
        <v>5230.3</v>
      </c>
      <c r="L138" s="134">
        <f>L139+L142</f>
        <v>0</v>
      </c>
      <c r="M138" s="134">
        <f>M139+M142</f>
        <v>5230.3</v>
      </c>
    </row>
    <row r="139" spans="1:13" s="68" customFormat="1" ht="22.5" x14ac:dyDescent="0.2">
      <c r="A139" s="71" t="s">
        <v>451</v>
      </c>
      <c r="B139" s="59" t="s">
        <v>147</v>
      </c>
      <c r="C139" s="60" t="s">
        <v>152</v>
      </c>
      <c r="D139" s="59" t="s">
        <v>154</v>
      </c>
      <c r="E139" s="64" t="s">
        <v>179</v>
      </c>
      <c r="F139" s="60" t="s">
        <v>121</v>
      </c>
      <c r="G139" s="135">
        <f>SUM(G140)</f>
        <v>96</v>
      </c>
      <c r="H139" s="135">
        <f>SUM(H140)</f>
        <v>0</v>
      </c>
      <c r="I139" s="133">
        <f t="shared" si="30"/>
        <v>96</v>
      </c>
      <c r="J139" s="135">
        <f>SUM(J140)</f>
        <v>0</v>
      </c>
      <c r="K139" s="265">
        <f>SUM(K140)</f>
        <v>96</v>
      </c>
      <c r="L139" s="135">
        <f>SUM(L140)</f>
        <v>0</v>
      </c>
      <c r="M139" s="135">
        <f>SUM(M140)</f>
        <v>96</v>
      </c>
    </row>
    <row r="140" spans="1:13" s="68" customFormat="1" ht="22.5" x14ac:dyDescent="0.2">
      <c r="A140" s="71" t="s">
        <v>122</v>
      </c>
      <c r="B140" s="59" t="s">
        <v>147</v>
      </c>
      <c r="C140" s="60" t="s">
        <v>152</v>
      </c>
      <c r="D140" s="59" t="s">
        <v>154</v>
      </c>
      <c r="E140" s="64" t="s">
        <v>179</v>
      </c>
      <c r="F140" s="60" t="s">
        <v>123</v>
      </c>
      <c r="G140" s="135">
        <f>G141</f>
        <v>96</v>
      </c>
      <c r="H140" s="135">
        <f>H141</f>
        <v>0</v>
      </c>
      <c r="I140" s="133">
        <f t="shared" si="30"/>
        <v>96</v>
      </c>
      <c r="J140" s="135">
        <f>J141</f>
        <v>0</v>
      </c>
      <c r="K140" s="265">
        <f>K141</f>
        <v>96</v>
      </c>
      <c r="L140" s="135">
        <f>L141</f>
        <v>0</v>
      </c>
      <c r="M140" s="135">
        <f>M141</f>
        <v>96</v>
      </c>
    </row>
    <row r="141" spans="1:13" s="68" customFormat="1" ht="11.25" x14ac:dyDescent="0.2">
      <c r="A141" s="98" t="s">
        <v>474</v>
      </c>
      <c r="B141" s="59" t="s">
        <v>147</v>
      </c>
      <c r="C141" s="60" t="s">
        <v>152</v>
      </c>
      <c r="D141" s="59" t="s">
        <v>154</v>
      </c>
      <c r="E141" s="64" t="s">
        <v>179</v>
      </c>
      <c r="F141" s="60" t="s">
        <v>125</v>
      </c>
      <c r="G141" s="135">
        <v>96</v>
      </c>
      <c r="H141" s="135"/>
      <c r="I141" s="133">
        <f t="shared" si="30"/>
        <v>96</v>
      </c>
      <c r="J141" s="135"/>
      <c r="K141" s="264">
        <f>I141+J141</f>
        <v>96</v>
      </c>
      <c r="L141" s="135"/>
      <c r="M141" s="133">
        <f>K141+L141</f>
        <v>96</v>
      </c>
    </row>
    <row r="142" spans="1:13" x14ac:dyDescent="0.2">
      <c r="A142" s="66" t="s">
        <v>162</v>
      </c>
      <c r="B142" s="64" t="s">
        <v>147</v>
      </c>
      <c r="C142" s="64" t="s">
        <v>152</v>
      </c>
      <c r="D142" s="64" t="s">
        <v>154</v>
      </c>
      <c r="E142" s="64" t="s">
        <v>179</v>
      </c>
      <c r="F142" s="64" t="s">
        <v>163</v>
      </c>
      <c r="G142" s="134">
        <f>G143</f>
        <v>5134.3</v>
      </c>
      <c r="H142" s="134">
        <f>H143</f>
        <v>0</v>
      </c>
      <c r="I142" s="133">
        <f t="shared" si="30"/>
        <v>5134.3</v>
      </c>
      <c r="J142" s="134">
        <f t="shared" ref="J142:M143" si="38">J143</f>
        <v>0</v>
      </c>
      <c r="K142" s="269">
        <f t="shared" si="38"/>
        <v>5134.3</v>
      </c>
      <c r="L142" s="134">
        <f t="shared" si="38"/>
        <v>0</v>
      </c>
      <c r="M142" s="134">
        <f t="shared" si="38"/>
        <v>5134.3</v>
      </c>
    </row>
    <row r="143" spans="1:13" s="68" customFormat="1" ht="11.25" x14ac:dyDescent="0.2">
      <c r="A143" s="66" t="s">
        <v>164</v>
      </c>
      <c r="B143" s="64" t="s">
        <v>147</v>
      </c>
      <c r="C143" s="64" t="s">
        <v>152</v>
      </c>
      <c r="D143" s="64" t="s">
        <v>154</v>
      </c>
      <c r="E143" s="64" t="s">
        <v>179</v>
      </c>
      <c r="F143" s="67">
        <v>310</v>
      </c>
      <c r="G143" s="134">
        <f>G144</f>
        <v>5134.3</v>
      </c>
      <c r="H143" s="134">
        <f>H144</f>
        <v>0</v>
      </c>
      <c r="I143" s="133">
        <f t="shared" si="30"/>
        <v>5134.3</v>
      </c>
      <c r="J143" s="134">
        <f t="shared" si="38"/>
        <v>0</v>
      </c>
      <c r="K143" s="269">
        <f t="shared" si="38"/>
        <v>5134.3</v>
      </c>
      <c r="L143" s="134">
        <f t="shared" si="38"/>
        <v>0</v>
      </c>
      <c r="M143" s="134">
        <f t="shared" si="38"/>
        <v>5134.3</v>
      </c>
    </row>
    <row r="144" spans="1:13" s="68" customFormat="1" ht="22.5" x14ac:dyDescent="0.2">
      <c r="A144" s="62" t="s">
        <v>165</v>
      </c>
      <c r="B144" s="64" t="s">
        <v>147</v>
      </c>
      <c r="C144" s="64" t="s">
        <v>152</v>
      </c>
      <c r="D144" s="64" t="s">
        <v>154</v>
      </c>
      <c r="E144" s="64" t="s">
        <v>179</v>
      </c>
      <c r="F144" s="67">
        <v>313</v>
      </c>
      <c r="G144" s="134">
        <v>5134.3</v>
      </c>
      <c r="H144" s="134"/>
      <c r="I144" s="133">
        <f t="shared" si="30"/>
        <v>5134.3</v>
      </c>
      <c r="J144" s="134"/>
      <c r="K144" s="264">
        <f>I144+J144</f>
        <v>5134.3</v>
      </c>
      <c r="L144" s="134"/>
      <c r="M144" s="133">
        <f>K144+L144</f>
        <v>5134.3</v>
      </c>
    </row>
    <row r="145" spans="1:13" ht="33.75" x14ac:dyDescent="0.2">
      <c r="A145" s="66" t="s">
        <v>180</v>
      </c>
      <c r="B145" s="64" t="s">
        <v>147</v>
      </c>
      <c r="C145" s="64" t="s">
        <v>152</v>
      </c>
      <c r="D145" s="64" t="s">
        <v>154</v>
      </c>
      <c r="E145" s="64" t="s">
        <v>181</v>
      </c>
      <c r="F145" s="64"/>
      <c r="G145" s="134">
        <f t="shared" ref="G145:M148" si="39">G146</f>
        <v>49.7</v>
      </c>
      <c r="H145" s="134">
        <f t="shared" si="39"/>
        <v>0</v>
      </c>
      <c r="I145" s="133">
        <f t="shared" si="30"/>
        <v>49.7</v>
      </c>
      <c r="J145" s="134">
        <f t="shared" si="39"/>
        <v>0</v>
      </c>
      <c r="K145" s="269">
        <f t="shared" si="39"/>
        <v>49.7</v>
      </c>
      <c r="L145" s="134">
        <f t="shared" si="39"/>
        <v>0</v>
      </c>
      <c r="M145" s="134">
        <f t="shared" si="39"/>
        <v>49.7</v>
      </c>
    </row>
    <row r="146" spans="1:13" ht="33.75" x14ac:dyDescent="0.2">
      <c r="A146" s="66" t="s">
        <v>65</v>
      </c>
      <c r="B146" s="64" t="s">
        <v>147</v>
      </c>
      <c r="C146" s="64" t="s">
        <v>152</v>
      </c>
      <c r="D146" s="64" t="s">
        <v>154</v>
      </c>
      <c r="E146" s="64" t="s">
        <v>182</v>
      </c>
      <c r="F146" s="64"/>
      <c r="G146" s="134">
        <f t="shared" si="39"/>
        <v>49.7</v>
      </c>
      <c r="H146" s="134">
        <f t="shared" si="39"/>
        <v>0</v>
      </c>
      <c r="I146" s="133">
        <f t="shared" si="30"/>
        <v>49.7</v>
      </c>
      <c r="J146" s="134">
        <f t="shared" si="39"/>
        <v>0</v>
      </c>
      <c r="K146" s="269">
        <f t="shared" si="39"/>
        <v>49.7</v>
      </c>
      <c r="L146" s="134">
        <f t="shared" si="39"/>
        <v>0</v>
      </c>
      <c r="M146" s="134">
        <f t="shared" si="39"/>
        <v>49.7</v>
      </c>
    </row>
    <row r="147" spans="1:13" x14ac:dyDescent="0.2">
      <c r="A147" s="66" t="s">
        <v>162</v>
      </c>
      <c r="B147" s="64" t="s">
        <v>147</v>
      </c>
      <c r="C147" s="64" t="s">
        <v>152</v>
      </c>
      <c r="D147" s="64" t="s">
        <v>154</v>
      </c>
      <c r="E147" s="64" t="s">
        <v>182</v>
      </c>
      <c r="F147" s="64" t="s">
        <v>163</v>
      </c>
      <c r="G147" s="134">
        <f t="shared" si="39"/>
        <v>49.7</v>
      </c>
      <c r="H147" s="134">
        <f t="shared" si="39"/>
        <v>0</v>
      </c>
      <c r="I147" s="133">
        <f t="shared" si="30"/>
        <v>49.7</v>
      </c>
      <c r="J147" s="134">
        <f t="shared" si="39"/>
        <v>0</v>
      </c>
      <c r="K147" s="269">
        <f t="shared" si="39"/>
        <v>49.7</v>
      </c>
      <c r="L147" s="134">
        <f t="shared" si="39"/>
        <v>0</v>
      </c>
      <c r="M147" s="134">
        <f t="shared" si="39"/>
        <v>49.7</v>
      </c>
    </row>
    <row r="148" spans="1:13" s="68" customFormat="1" ht="11.25" x14ac:dyDescent="0.2">
      <c r="A148" s="66" t="s">
        <v>164</v>
      </c>
      <c r="B148" s="64" t="s">
        <v>147</v>
      </c>
      <c r="C148" s="64" t="s">
        <v>152</v>
      </c>
      <c r="D148" s="64" t="s">
        <v>154</v>
      </c>
      <c r="E148" s="64" t="s">
        <v>182</v>
      </c>
      <c r="F148" s="67">
        <v>310</v>
      </c>
      <c r="G148" s="134">
        <f t="shared" si="39"/>
        <v>49.7</v>
      </c>
      <c r="H148" s="134">
        <f t="shared" si="39"/>
        <v>0</v>
      </c>
      <c r="I148" s="133">
        <f t="shared" si="30"/>
        <v>49.7</v>
      </c>
      <c r="J148" s="134">
        <f t="shared" si="39"/>
        <v>0</v>
      </c>
      <c r="K148" s="269">
        <f t="shared" si="39"/>
        <v>49.7</v>
      </c>
      <c r="L148" s="134">
        <f t="shared" si="39"/>
        <v>0</v>
      </c>
      <c r="M148" s="134">
        <f t="shared" si="39"/>
        <v>49.7</v>
      </c>
    </row>
    <row r="149" spans="1:13" s="68" customFormat="1" ht="22.5" x14ac:dyDescent="0.2">
      <c r="A149" s="62" t="s">
        <v>165</v>
      </c>
      <c r="B149" s="64" t="s">
        <v>147</v>
      </c>
      <c r="C149" s="64" t="s">
        <v>152</v>
      </c>
      <c r="D149" s="64" t="s">
        <v>154</v>
      </c>
      <c r="E149" s="64" t="s">
        <v>182</v>
      </c>
      <c r="F149" s="67">
        <v>313</v>
      </c>
      <c r="G149" s="134">
        <v>49.7</v>
      </c>
      <c r="H149" s="134"/>
      <c r="I149" s="133">
        <f t="shared" si="30"/>
        <v>49.7</v>
      </c>
      <c r="J149" s="134"/>
      <c r="K149" s="264">
        <f>I149+J149</f>
        <v>49.7</v>
      </c>
      <c r="L149" s="134"/>
      <c r="M149" s="133">
        <f>K149+L149</f>
        <v>49.7</v>
      </c>
    </row>
    <row r="150" spans="1:13" s="68" customFormat="1" ht="22.5" x14ac:dyDescent="0.2">
      <c r="A150" s="58" t="s">
        <v>183</v>
      </c>
      <c r="B150" s="64" t="s">
        <v>147</v>
      </c>
      <c r="C150" s="64" t="s">
        <v>152</v>
      </c>
      <c r="D150" s="64" t="s">
        <v>154</v>
      </c>
      <c r="E150" s="64" t="s">
        <v>184</v>
      </c>
      <c r="F150" s="67"/>
      <c r="G150" s="134">
        <f>G151</f>
        <v>5421</v>
      </c>
      <c r="H150" s="134">
        <f>H151</f>
        <v>0</v>
      </c>
      <c r="I150" s="133">
        <f t="shared" si="30"/>
        <v>5421</v>
      </c>
      <c r="J150" s="134">
        <f>J151</f>
        <v>0</v>
      </c>
      <c r="K150" s="269">
        <f>K151</f>
        <v>5421</v>
      </c>
      <c r="L150" s="134">
        <f>L151</f>
        <v>0</v>
      </c>
      <c r="M150" s="134">
        <f>M151</f>
        <v>5421</v>
      </c>
    </row>
    <row r="151" spans="1:13" s="69" customFormat="1" ht="22.5" x14ac:dyDescent="0.2">
      <c r="A151" s="70" t="s">
        <v>64</v>
      </c>
      <c r="B151" s="64" t="s">
        <v>147</v>
      </c>
      <c r="C151" s="64" t="s">
        <v>152</v>
      </c>
      <c r="D151" s="64" t="s">
        <v>154</v>
      </c>
      <c r="E151" s="59" t="s">
        <v>185</v>
      </c>
      <c r="F151" s="60"/>
      <c r="G151" s="135">
        <f>G155+G152</f>
        <v>5421</v>
      </c>
      <c r="H151" s="135">
        <f>H155+H152</f>
        <v>0</v>
      </c>
      <c r="I151" s="133">
        <f t="shared" si="30"/>
        <v>5421</v>
      </c>
      <c r="J151" s="135">
        <f>J155+J152</f>
        <v>0</v>
      </c>
      <c r="K151" s="265">
        <f>K155+K152</f>
        <v>5421</v>
      </c>
      <c r="L151" s="135">
        <f>L155+L152</f>
        <v>0</v>
      </c>
      <c r="M151" s="135">
        <f>M155+M152</f>
        <v>5421</v>
      </c>
    </row>
    <row r="152" spans="1:13" s="69" customFormat="1" ht="22.5" x14ac:dyDescent="0.2">
      <c r="A152" s="71" t="s">
        <v>451</v>
      </c>
      <c r="B152" s="59" t="s">
        <v>147</v>
      </c>
      <c r="C152" s="60" t="s">
        <v>152</v>
      </c>
      <c r="D152" s="59" t="s">
        <v>154</v>
      </c>
      <c r="E152" s="59" t="s">
        <v>185</v>
      </c>
      <c r="F152" s="60" t="s">
        <v>121</v>
      </c>
      <c r="G152" s="135">
        <f>SUM(G153)</f>
        <v>92</v>
      </c>
      <c r="H152" s="135">
        <f>SUM(H153)</f>
        <v>0</v>
      </c>
      <c r="I152" s="133">
        <f t="shared" si="30"/>
        <v>92</v>
      </c>
      <c r="J152" s="135">
        <f>SUM(J153)</f>
        <v>0</v>
      </c>
      <c r="K152" s="265">
        <f>SUM(K153)</f>
        <v>92</v>
      </c>
      <c r="L152" s="135">
        <f>SUM(L153)</f>
        <v>0</v>
      </c>
      <c r="M152" s="135">
        <f>SUM(M153)</f>
        <v>92</v>
      </c>
    </row>
    <row r="153" spans="1:13" s="68" customFormat="1" ht="22.5" x14ac:dyDescent="0.2">
      <c r="A153" s="71" t="s">
        <v>122</v>
      </c>
      <c r="B153" s="59" t="s">
        <v>147</v>
      </c>
      <c r="C153" s="60" t="s">
        <v>152</v>
      </c>
      <c r="D153" s="59" t="s">
        <v>154</v>
      </c>
      <c r="E153" s="59" t="s">
        <v>185</v>
      </c>
      <c r="F153" s="60" t="s">
        <v>123</v>
      </c>
      <c r="G153" s="135">
        <f>G154</f>
        <v>92</v>
      </c>
      <c r="H153" s="135">
        <f>H154</f>
        <v>0</v>
      </c>
      <c r="I153" s="133">
        <f t="shared" si="30"/>
        <v>92</v>
      </c>
      <c r="J153" s="135">
        <f>J154</f>
        <v>0</v>
      </c>
      <c r="K153" s="265">
        <f>K154</f>
        <v>92</v>
      </c>
      <c r="L153" s="135">
        <f>L154</f>
        <v>0</v>
      </c>
      <c r="M153" s="135">
        <f>M154</f>
        <v>92</v>
      </c>
    </row>
    <row r="154" spans="1:13" s="68" customFormat="1" ht="11.25" x14ac:dyDescent="0.2">
      <c r="A154" s="98" t="s">
        <v>474</v>
      </c>
      <c r="B154" s="59" t="s">
        <v>147</v>
      </c>
      <c r="C154" s="60" t="s">
        <v>152</v>
      </c>
      <c r="D154" s="59" t="s">
        <v>154</v>
      </c>
      <c r="E154" s="59" t="s">
        <v>185</v>
      </c>
      <c r="F154" s="60" t="s">
        <v>125</v>
      </c>
      <c r="G154" s="135">
        <v>92</v>
      </c>
      <c r="H154" s="135"/>
      <c r="I154" s="133">
        <f t="shared" si="30"/>
        <v>92</v>
      </c>
      <c r="J154" s="135"/>
      <c r="K154" s="264">
        <f>I154+J154</f>
        <v>92</v>
      </c>
      <c r="L154" s="135"/>
      <c r="M154" s="133">
        <f>K154+L154</f>
        <v>92</v>
      </c>
    </row>
    <row r="155" spans="1:13" s="68" customFormat="1" ht="11.25" x14ac:dyDescent="0.2">
      <c r="A155" s="66" t="s">
        <v>162</v>
      </c>
      <c r="B155" s="64" t="s">
        <v>147</v>
      </c>
      <c r="C155" s="64" t="s">
        <v>152</v>
      </c>
      <c r="D155" s="64" t="s">
        <v>154</v>
      </c>
      <c r="E155" s="59" t="s">
        <v>185</v>
      </c>
      <c r="F155" s="64" t="s">
        <v>163</v>
      </c>
      <c r="G155" s="134">
        <f>G156</f>
        <v>5329</v>
      </c>
      <c r="H155" s="134">
        <f>H156</f>
        <v>0</v>
      </c>
      <c r="I155" s="133">
        <f t="shared" si="30"/>
        <v>5329</v>
      </c>
      <c r="J155" s="134">
        <f t="shared" ref="J155:M156" si="40">J156</f>
        <v>0</v>
      </c>
      <c r="K155" s="269">
        <f t="shared" si="40"/>
        <v>5329</v>
      </c>
      <c r="L155" s="134">
        <f t="shared" si="40"/>
        <v>0</v>
      </c>
      <c r="M155" s="134">
        <f t="shared" si="40"/>
        <v>5329</v>
      </c>
    </row>
    <row r="156" spans="1:13" s="68" customFormat="1" ht="30" customHeight="1" x14ac:dyDescent="0.2">
      <c r="A156" s="71" t="s">
        <v>448</v>
      </c>
      <c r="B156" s="64" t="s">
        <v>147</v>
      </c>
      <c r="C156" s="64" t="s">
        <v>152</v>
      </c>
      <c r="D156" s="64" t="s">
        <v>154</v>
      </c>
      <c r="E156" s="59" t="s">
        <v>185</v>
      </c>
      <c r="F156" s="67">
        <v>320</v>
      </c>
      <c r="G156" s="134">
        <f>G157</f>
        <v>5329</v>
      </c>
      <c r="H156" s="134">
        <f>H157</f>
        <v>0</v>
      </c>
      <c r="I156" s="133">
        <f t="shared" si="30"/>
        <v>5329</v>
      </c>
      <c r="J156" s="134">
        <f t="shared" si="40"/>
        <v>0</v>
      </c>
      <c r="K156" s="269">
        <f t="shared" si="40"/>
        <v>5329</v>
      </c>
      <c r="L156" s="134">
        <f t="shared" si="40"/>
        <v>0</v>
      </c>
      <c r="M156" s="134">
        <f t="shared" si="40"/>
        <v>5329</v>
      </c>
    </row>
    <row r="157" spans="1:13" s="68" customFormat="1" ht="21.75" customHeight="1" x14ac:dyDescent="0.2">
      <c r="A157" s="62" t="s">
        <v>638</v>
      </c>
      <c r="B157" s="64" t="s">
        <v>147</v>
      </c>
      <c r="C157" s="64" t="s">
        <v>152</v>
      </c>
      <c r="D157" s="64" t="s">
        <v>154</v>
      </c>
      <c r="E157" s="59" t="s">
        <v>185</v>
      </c>
      <c r="F157" s="67">
        <v>321</v>
      </c>
      <c r="G157" s="134">
        <v>5329</v>
      </c>
      <c r="H157" s="134"/>
      <c r="I157" s="133">
        <f t="shared" si="30"/>
        <v>5329</v>
      </c>
      <c r="J157" s="134"/>
      <c r="K157" s="264">
        <f>I157+J157</f>
        <v>5329</v>
      </c>
      <c r="L157" s="134"/>
      <c r="M157" s="133">
        <f>K157+L157</f>
        <v>5329</v>
      </c>
    </row>
    <row r="158" spans="1:13" ht="33.75" x14ac:dyDescent="0.2">
      <c r="A158" s="62" t="s">
        <v>529</v>
      </c>
      <c r="B158" s="64" t="s">
        <v>147</v>
      </c>
      <c r="C158" s="64" t="s">
        <v>152</v>
      </c>
      <c r="D158" s="64" t="s">
        <v>154</v>
      </c>
      <c r="E158" s="59" t="s">
        <v>530</v>
      </c>
      <c r="F158" s="67"/>
      <c r="G158" s="134">
        <f t="shared" ref="G158:M160" si="41">G159</f>
        <v>365.3</v>
      </c>
      <c r="H158" s="134">
        <f t="shared" si="41"/>
        <v>-365.3</v>
      </c>
      <c r="I158" s="133">
        <f t="shared" ref="I158:I238" si="42">H158+G158</f>
        <v>0</v>
      </c>
      <c r="J158" s="134">
        <f t="shared" si="41"/>
        <v>0</v>
      </c>
      <c r="K158" s="269">
        <f t="shared" si="41"/>
        <v>0</v>
      </c>
      <c r="L158" s="134">
        <f t="shared" si="41"/>
        <v>0</v>
      </c>
      <c r="M158" s="134">
        <f t="shared" si="41"/>
        <v>0</v>
      </c>
    </row>
    <row r="159" spans="1:13" s="68" customFormat="1" ht="11.25" x14ac:dyDescent="0.2">
      <c r="A159" s="66" t="s">
        <v>162</v>
      </c>
      <c r="B159" s="64" t="s">
        <v>147</v>
      </c>
      <c r="C159" s="64" t="s">
        <v>152</v>
      </c>
      <c r="D159" s="64" t="s">
        <v>154</v>
      </c>
      <c r="E159" s="59" t="s">
        <v>530</v>
      </c>
      <c r="F159" s="64" t="s">
        <v>163</v>
      </c>
      <c r="G159" s="134">
        <f t="shared" si="41"/>
        <v>365.3</v>
      </c>
      <c r="H159" s="134">
        <f t="shared" si="41"/>
        <v>-365.3</v>
      </c>
      <c r="I159" s="133">
        <f t="shared" si="42"/>
        <v>0</v>
      </c>
      <c r="J159" s="134">
        <f t="shared" si="41"/>
        <v>0</v>
      </c>
      <c r="K159" s="269">
        <f t="shared" si="41"/>
        <v>0</v>
      </c>
      <c r="L159" s="134">
        <f t="shared" si="41"/>
        <v>0</v>
      </c>
      <c r="M159" s="134">
        <f t="shared" si="41"/>
        <v>0</v>
      </c>
    </row>
    <row r="160" spans="1:13" ht="45" x14ac:dyDescent="0.2">
      <c r="A160" s="71" t="s">
        <v>448</v>
      </c>
      <c r="B160" s="64" t="s">
        <v>147</v>
      </c>
      <c r="C160" s="64" t="s">
        <v>152</v>
      </c>
      <c r="D160" s="64" t="s">
        <v>154</v>
      </c>
      <c r="E160" s="59" t="s">
        <v>530</v>
      </c>
      <c r="F160" s="67">
        <v>320</v>
      </c>
      <c r="G160" s="134">
        <f t="shared" si="41"/>
        <v>365.3</v>
      </c>
      <c r="H160" s="134">
        <f t="shared" si="41"/>
        <v>-365.3</v>
      </c>
      <c r="I160" s="133">
        <f t="shared" si="42"/>
        <v>0</v>
      </c>
      <c r="J160" s="134">
        <f t="shared" si="41"/>
        <v>0</v>
      </c>
      <c r="K160" s="269">
        <f t="shared" si="41"/>
        <v>0</v>
      </c>
      <c r="L160" s="134">
        <f t="shared" si="41"/>
        <v>0</v>
      </c>
      <c r="M160" s="134">
        <f t="shared" si="41"/>
        <v>0</v>
      </c>
    </row>
    <row r="161" spans="1:13" ht="22.5" x14ac:dyDescent="0.2">
      <c r="A161" s="62" t="s">
        <v>638</v>
      </c>
      <c r="B161" s="64" t="s">
        <v>147</v>
      </c>
      <c r="C161" s="64" t="s">
        <v>152</v>
      </c>
      <c r="D161" s="64" t="s">
        <v>154</v>
      </c>
      <c r="E161" s="59" t="s">
        <v>530</v>
      </c>
      <c r="F161" s="67">
        <v>321</v>
      </c>
      <c r="G161" s="134">
        <v>365.3</v>
      </c>
      <c r="H161" s="134">
        <v>-365.3</v>
      </c>
      <c r="I161" s="133">
        <f t="shared" si="42"/>
        <v>0</v>
      </c>
      <c r="J161" s="134"/>
      <c r="K161" s="264">
        <f>I161+J161</f>
        <v>0</v>
      </c>
      <c r="L161" s="134"/>
      <c r="M161" s="133">
        <f>K161+L161</f>
        <v>0</v>
      </c>
    </row>
    <row r="162" spans="1:13" s="68" customFormat="1" ht="11.25" x14ac:dyDescent="0.2">
      <c r="A162" s="117" t="s">
        <v>234</v>
      </c>
      <c r="B162" s="118" t="s">
        <v>147</v>
      </c>
      <c r="C162" s="118" t="s">
        <v>152</v>
      </c>
      <c r="D162" s="118" t="s">
        <v>129</v>
      </c>
      <c r="E162" s="81"/>
      <c r="F162" s="119"/>
      <c r="G162" s="136">
        <f t="shared" ref="G162:M162" si="43">G163+G176+G180+G172+G184</f>
        <v>62385.7</v>
      </c>
      <c r="H162" s="136">
        <f t="shared" si="43"/>
        <v>6085.9</v>
      </c>
      <c r="I162" s="136">
        <f t="shared" si="43"/>
        <v>68471.600000000006</v>
      </c>
      <c r="J162" s="136">
        <f t="shared" si="43"/>
        <v>55039.292930000003</v>
      </c>
      <c r="K162" s="270">
        <f t="shared" si="43"/>
        <v>123510.89293</v>
      </c>
      <c r="L162" s="136">
        <f t="shared" si="43"/>
        <v>33014.836110000004</v>
      </c>
      <c r="M162" s="136">
        <f t="shared" si="43"/>
        <v>156525.72904000001</v>
      </c>
    </row>
    <row r="163" spans="1:13" s="68" customFormat="1" ht="56.25" x14ac:dyDescent="0.2">
      <c r="A163" s="58" t="s">
        <v>166</v>
      </c>
      <c r="B163" s="64" t="s">
        <v>147</v>
      </c>
      <c r="C163" s="64" t="s">
        <v>152</v>
      </c>
      <c r="D163" s="64" t="s">
        <v>129</v>
      </c>
      <c r="E163" s="64" t="s">
        <v>167</v>
      </c>
      <c r="F163" s="67"/>
      <c r="G163" s="134">
        <f t="shared" ref="G163:M163" si="44">G164+G168</f>
        <v>32338.6</v>
      </c>
      <c r="H163" s="134">
        <f t="shared" si="44"/>
        <v>0</v>
      </c>
      <c r="I163" s="134">
        <f t="shared" si="44"/>
        <v>32338.6</v>
      </c>
      <c r="J163" s="134">
        <f t="shared" si="44"/>
        <v>0</v>
      </c>
      <c r="K163" s="134">
        <f t="shared" si="44"/>
        <v>32338.6</v>
      </c>
      <c r="L163" s="134">
        <f t="shared" si="44"/>
        <v>48630.57804</v>
      </c>
      <c r="M163" s="134">
        <f t="shared" si="44"/>
        <v>80969.178039999999</v>
      </c>
    </row>
    <row r="164" spans="1:13" s="68" customFormat="1" ht="90" x14ac:dyDescent="0.2">
      <c r="A164" s="61" t="s">
        <v>748</v>
      </c>
      <c r="B164" s="64" t="s">
        <v>147</v>
      </c>
      <c r="C164" s="64" t="s">
        <v>152</v>
      </c>
      <c r="D164" s="64" t="s">
        <v>129</v>
      </c>
      <c r="E164" s="64" t="s">
        <v>168</v>
      </c>
      <c r="F164" s="60"/>
      <c r="G164" s="135">
        <f>G165</f>
        <v>32338.6</v>
      </c>
      <c r="H164" s="135">
        <f>H165</f>
        <v>0</v>
      </c>
      <c r="I164" s="133">
        <f t="shared" si="42"/>
        <v>32338.6</v>
      </c>
      <c r="J164" s="135">
        <f>J165</f>
        <v>0</v>
      </c>
      <c r="K164" s="265">
        <f>K165</f>
        <v>32338.6</v>
      </c>
      <c r="L164" s="135">
        <f>L165</f>
        <v>0</v>
      </c>
      <c r="M164" s="135">
        <f>M165</f>
        <v>32338.6</v>
      </c>
    </row>
    <row r="165" spans="1:13" s="68" customFormat="1" ht="11.25" x14ac:dyDescent="0.2">
      <c r="A165" s="66" t="s">
        <v>162</v>
      </c>
      <c r="B165" s="64" t="s">
        <v>147</v>
      </c>
      <c r="C165" s="64" t="s">
        <v>152</v>
      </c>
      <c r="D165" s="64" t="s">
        <v>129</v>
      </c>
      <c r="E165" s="64" t="s">
        <v>168</v>
      </c>
      <c r="F165" s="64" t="s">
        <v>163</v>
      </c>
      <c r="G165" s="134">
        <f>G167</f>
        <v>32338.6</v>
      </c>
      <c r="H165" s="134">
        <f>H167</f>
        <v>0</v>
      </c>
      <c r="I165" s="133">
        <f t="shared" si="42"/>
        <v>32338.6</v>
      </c>
      <c r="J165" s="134">
        <f>J167</f>
        <v>0</v>
      </c>
      <c r="K165" s="269">
        <f>K167</f>
        <v>32338.6</v>
      </c>
      <c r="L165" s="134">
        <f>L167</f>
        <v>0</v>
      </c>
      <c r="M165" s="134">
        <f>M167</f>
        <v>32338.6</v>
      </c>
    </row>
    <row r="166" spans="1:13" s="68" customFormat="1" ht="11.25" x14ac:dyDescent="0.2">
      <c r="A166" s="66" t="s">
        <v>164</v>
      </c>
      <c r="B166" s="64" t="s">
        <v>147</v>
      </c>
      <c r="C166" s="64" t="s">
        <v>152</v>
      </c>
      <c r="D166" s="64" t="s">
        <v>129</v>
      </c>
      <c r="E166" s="64" t="s">
        <v>168</v>
      </c>
      <c r="F166" s="67">
        <v>310</v>
      </c>
      <c r="G166" s="134">
        <f>G167</f>
        <v>32338.6</v>
      </c>
      <c r="H166" s="134">
        <f>H167</f>
        <v>0</v>
      </c>
      <c r="I166" s="133">
        <f t="shared" si="42"/>
        <v>32338.6</v>
      </c>
      <c r="J166" s="134">
        <f>J167</f>
        <v>0</v>
      </c>
      <c r="K166" s="269">
        <f>K167</f>
        <v>32338.6</v>
      </c>
      <c r="L166" s="134">
        <f>L167</f>
        <v>0</v>
      </c>
      <c r="M166" s="134">
        <f>M167</f>
        <v>32338.6</v>
      </c>
    </row>
    <row r="167" spans="1:13" s="68" customFormat="1" ht="22.5" x14ac:dyDescent="0.2">
      <c r="A167" s="62" t="s">
        <v>165</v>
      </c>
      <c r="B167" s="64" t="s">
        <v>147</v>
      </c>
      <c r="C167" s="64" t="s">
        <v>152</v>
      </c>
      <c r="D167" s="64" t="s">
        <v>129</v>
      </c>
      <c r="E167" s="64" t="s">
        <v>168</v>
      </c>
      <c r="F167" s="67">
        <v>313</v>
      </c>
      <c r="G167" s="134">
        <v>32338.6</v>
      </c>
      <c r="H167" s="134"/>
      <c r="I167" s="133">
        <f t="shared" si="42"/>
        <v>32338.6</v>
      </c>
      <c r="J167" s="134"/>
      <c r="K167" s="264">
        <f>I167+J167</f>
        <v>32338.6</v>
      </c>
      <c r="L167" s="134"/>
      <c r="M167" s="133">
        <f>K167+L167</f>
        <v>32338.6</v>
      </c>
    </row>
    <row r="168" spans="1:13" s="68" customFormat="1" ht="46.5" customHeight="1" x14ac:dyDescent="0.2">
      <c r="A168" s="62" t="s">
        <v>762</v>
      </c>
      <c r="B168" s="64" t="s">
        <v>147</v>
      </c>
      <c r="C168" s="64" t="s">
        <v>152</v>
      </c>
      <c r="D168" s="64" t="s">
        <v>129</v>
      </c>
      <c r="E168" s="64" t="s">
        <v>751</v>
      </c>
      <c r="F168" s="67"/>
      <c r="G168" s="134">
        <f>G169</f>
        <v>0</v>
      </c>
      <c r="H168" s="134">
        <f t="shared" ref="H168:M168" si="45">H169</f>
        <v>0</v>
      </c>
      <c r="I168" s="134">
        <f t="shared" si="45"/>
        <v>0</v>
      </c>
      <c r="J168" s="134">
        <f t="shared" si="45"/>
        <v>0</v>
      </c>
      <c r="K168" s="134">
        <f t="shared" si="45"/>
        <v>0</v>
      </c>
      <c r="L168" s="134">
        <f t="shared" si="45"/>
        <v>48630.57804</v>
      </c>
      <c r="M168" s="134">
        <f t="shared" si="45"/>
        <v>48630.57804</v>
      </c>
    </row>
    <row r="169" spans="1:13" s="68" customFormat="1" ht="11.25" x14ac:dyDescent="0.2">
      <c r="A169" s="66" t="s">
        <v>162</v>
      </c>
      <c r="B169" s="64" t="s">
        <v>147</v>
      </c>
      <c r="C169" s="64" t="s">
        <v>152</v>
      </c>
      <c r="D169" s="64" t="s">
        <v>129</v>
      </c>
      <c r="E169" s="64" t="s">
        <v>751</v>
      </c>
      <c r="F169" s="64" t="s">
        <v>163</v>
      </c>
      <c r="G169" s="134">
        <f>G171</f>
        <v>0</v>
      </c>
      <c r="H169" s="134">
        <f>H171</f>
        <v>0</v>
      </c>
      <c r="I169" s="133">
        <f t="shared" ref="I169:I171" si="46">H169+G169</f>
        <v>0</v>
      </c>
      <c r="J169" s="134">
        <f>J171</f>
        <v>0</v>
      </c>
      <c r="K169" s="269">
        <f>K171</f>
        <v>0</v>
      </c>
      <c r="L169" s="134">
        <f>L171</f>
        <v>48630.57804</v>
      </c>
      <c r="M169" s="134">
        <f>M171</f>
        <v>48630.57804</v>
      </c>
    </row>
    <row r="170" spans="1:13" s="68" customFormat="1" ht="11.25" x14ac:dyDescent="0.2">
      <c r="A170" s="66" t="s">
        <v>164</v>
      </c>
      <c r="B170" s="64" t="s">
        <v>147</v>
      </c>
      <c r="C170" s="64" t="s">
        <v>152</v>
      </c>
      <c r="D170" s="64" t="s">
        <v>129</v>
      </c>
      <c r="E170" s="64" t="s">
        <v>751</v>
      </c>
      <c r="F170" s="67">
        <v>310</v>
      </c>
      <c r="G170" s="134">
        <f>G171</f>
        <v>0</v>
      </c>
      <c r="H170" s="134">
        <f>H171</f>
        <v>0</v>
      </c>
      <c r="I170" s="133">
        <f t="shared" si="46"/>
        <v>0</v>
      </c>
      <c r="J170" s="134">
        <f>J171</f>
        <v>0</v>
      </c>
      <c r="K170" s="269">
        <f>K171</f>
        <v>0</v>
      </c>
      <c r="L170" s="134">
        <f>L171</f>
        <v>48630.57804</v>
      </c>
      <c r="M170" s="134">
        <f>M171</f>
        <v>48630.57804</v>
      </c>
    </row>
    <row r="171" spans="1:13" s="68" customFormat="1" ht="22.5" x14ac:dyDescent="0.2">
      <c r="A171" s="62" t="s">
        <v>165</v>
      </c>
      <c r="B171" s="64" t="s">
        <v>147</v>
      </c>
      <c r="C171" s="64" t="s">
        <v>152</v>
      </c>
      <c r="D171" s="64" t="s">
        <v>129</v>
      </c>
      <c r="E171" s="64" t="s">
        <v>751</v>
      </c>
      <c r="F171" s="67">
        <v>313</v>
      </c>
      <c r="G171" s="134"/>
      <c r="H171" s="134"/>
      <c r="I171" s="133">
        <f t="shared" si="46"/>
        <v>0</v>
      </c>
      <c r="J171" s="134"/>
      <c r="K171" s="264">
        <f>I171+J171</f>
        <v>0</v>
      </c>
      <c r="L171" s="134">
        <v>48630.57804</v>
      </c>
      <c r="M171" s="133">
        <f>K171+L171</f>
        <v>48630.57804</v>
      </c>
    </row>
    <row r="172" spans="1:13" s="68" customFormat="1" ht="27" customHeight="1" x14ac:dyDescent="0.2">
      <c r="A172" s="62" t="s">
        <v>723</v>
      </c>
      <c r="B172" s="64" t="s">
        <v>147</v>
      </c>
      <c r="C172" s="64" t="s">
        <v>152</v>
      </c>
      <c r="D172" s="64" t="s">
        <v>129</v>
      </c>
      <c r="E172" s="64" t="s">
        <v>722</v>
      </c>
      <c r="F172" s="67"/>
      <c r="G172" s="134">
        <f>G173</f>
        <v>0</v>
      </c>
      <c r="H172" s="134">
        <f t="shared" ref="H172:M172" si="47">H173</f>
        <v>0</v>
      </c>
      <c r="I172" s="134">
        <f t="shared" si="47"/>
        <v>0</v>
      </c>
      <c r="J172" s="134">
        <f t="shared" si="47"/>
        <v>53039.292930000003</v>
      </c>
      <c r="K172" s="269">
        <f t="shared" si="47"/>
        <v>53039.292930000003</v>
      </c>
      <c r="L172" s="134">
        <f t="shared" si="47"/>
        <v>-15615.74193</v>
      </c>
      <c r="M172" s="134">
        <f t="shared" si="47"/>
        <v>37423.551000000007</v>
      </c>
    </row>
    <row r="173" spans="1:13" s="68" customFormat="1" ht="11.25" x14ac:dyDescent="0.2">
      <c r="A173" s="66" t="s">
        <v>162</v>
      </c>
      <c r="B173" s="64" t="s">
        <v>147</v>
      </c>
      <c r="C173" s="64" t="s">
        <v>152</v>
      </c>
      <c r="D173" s="64" t="s">
        <v>129</v>
      </c>
      <c r="E173" s="64" t="s">
        <v>722</v>
      </c>
      <c r="F173" s="64" t="s">
        <v>163</v>
      </c>
      <c r="G173" s="134">
        <f>G175</f>
        <v>0</v>
      </c>
      <c r="H173" s="134">
        <f>H175</f>
        <v>0</v>
      </c>
      <c r="I173" s="133">
        <f t="shared" si="42"/>
        <v>0</v>
      </c>
      <c r="J173" s="134">
        <f>J175</f>
        <v>53039.292930000003</v>
      </c>
      <c r="K173" s="269">
        <f>K175</f>
        <v>53039.292930000003</v>
      </c>
      <c r="L173" s="134">
        <f>L175</f>
        <v>-15615.74193</v>
      </c>
      <c r="M173" s="134">
        <f>M175</f>
        <v>37423.551000000007</v>
      </c>
    </row>
    <row r="174" spans="1:13" s="68" customFormat="1" ht="11.25" x14ac:dyDescent="0.2">
      <c r="A174" s="66" t="s">
        <v>164</v>
      </c>
      <c r="B174" s="64" t="s">
        <v>147</v>
      </c>
      <c r="C174" s="64" t="s">
        <v>152</v>
      </c>
      <c r="D174" s="64" t="s">
        <v>129</v>
      </c>
      <c r="E174" s="64" t="s">
        <v>722</v>
      </c>
      <c r="F174" s="67">
        <v>310</v>
      </c>
      <c r="G174" s="134">
        <f>G175</f>
        <v>0</v>
      </c>
      <c r="H174" s="134">
        <f>H175</f>
        <v>0</v>
      </c>
      <c r="I174" s="133">
        <f t="shared" si="42"/>
        <v>0</v>
      </c>
      <c r="J174" s="134">
        <f>J175</f>
        <v>53039.292930000003</v>
      </c>
      <c r="K174" s="269">
        <f>K175</f>
        <v>53039.292930000003</v>
      </c>
      <c r="L174" s="134">
        <f>L175</f>
        <v>-15615.74193</v>
      </c>
      <c r="M174" s="134">
        <f>M175</f>
        <v>37423.551000000007</v>
      </c>
    </row>
    <row r="175" spans="1:13" s="68" customFormat="1" ht="22.5" x14ac:dyDescent="0.2">
      <c r="A175" s="62" t="s">
        <v>165</v>
      </c>
      <c r="B175" s="64" t="s">
        <v>147</v>
      </c>
      <c r="C175" s="64" t="s">
        <v>152</v>
      </c>
      <c r="D175" s="64" t="s">
        <v>129</v>
      </c>
      <c r="E175" s="64" t="s">
        <v>722</v>
      </c>
      <c r="F175" s="67">
        <v>313</v>
      </c>
      <c r="G175" s="134">
        <v>0</v>
      </c>
      <c r="H175" s="134"/>
      <c r="I175" s="133">
        <f t="shared" si="42"/>
        <v>0</v>
      </c>
      <c r="J175" s="134">
        <v>53039.292930000003</v>
      </c>
      <c r="K175" s="264">
        <f>I175+J175</f>
        <v>53039.292930000003</v>
      </c>
      <c r="L175" s="134">
        <v>-15615.74193</v>
      </c>
      <c r="M175" s="278">
        <f>K175+L175</f>
        <v>37423.551000000007</v>
      </c>
    </row>
    <row r="176" spans="1:13" s="68" customFormat="1" ht="32.25" customHeight="1" x14ac:dyDescent="0.2">
      <c r="A176" s="62" t="s">
        <v>512</v>
      </c>
      <c r="B176" s="64" t="s">
        <v>147</v>
      </c>
      <c r="C176" s="64" t="s">
        <v>152</v>
      </c>
      <c r="D176" s="64" t="s">
        <v>129</v>
      </c>
      <c r="E176" s="64" t="s">
        <v>700</v>
      </c>
      <c r="F176" s="67"/>
      <c r="G176" s="134">
        <f>G177</f>
        <v>0</v>
      </c>
      <c r="H176" s="134">
        <f>H177</f>
        <v>6085.9</v>
      </c>
      <c r="I176" s="133">
        <f t="shared" si="42"/>
        <v>6085.9</v>
      </c>
      <c r="J176" s="134">
        <f>J177</f>
        <v>0</v>
      </c>
      <c r="K176" s="269">
        <f>K177</f>
        <v>6085.9</v>
      </c>
      <c r="L176" s="134">
        <f>L177</f>
        <v>0</v>
      </c>
      <c r="M176" s="134">
        <f>M177</f>
        <v>6085.9</v>
      </c>
    </row>
    <row r="177" spans="1:13" s="68" customFormat="1" ht="11.25" x14ac:dyDescent="0.2">
      <c r="A177" s="66" t="s">
        <v>162</v>
      </c>
      <c r="B177" s="64" t="s">
        <v>147</v>
      </c>
      <c r="C177" s="64" t="s">
        <v>152</v>
      </c>
      <c r="D177" s="64" t="s">
        <v>129</v>
      </c>
      <c r="E177" s="64" t="s">
        <v>700</v>
      </c>
      <c r="F177" s="64" t="s">
        <v>163</v>
      </c>
      <c r="G177" s="134">
        <f>G179</f>
        <v>0</v>
      </c>
      <c r="H177" s="134">
        <f>H179</f>
        <v>6085.9</v>
      </c>
      <c r="I177" s="133">
        <f t="shared" si="42"/>
        <v>6085.9</v>
      </c>
      <c r="J177" s="134">
        <f>J179</f>
        <v>0</v>
      </c>
      <c r="K177" s="269">
        <f>K179</f>
        <v>6085.9</v>
      </c>
      <c r="L177" s="134">
        <f>L179</f>
        <v>0</v>
      </c>
      <c r="M177" s="134">
        <f>M179</f>
        <v>6085.9</v>
      </c>
    </row>
    <row r="178" spans="1:13" s="68" customFormat="1" ht="11.25" x14ac:dyDescent="0.2">
      <c r="A178" s="66" t="s">
        <v>164</v>
      </c>
      <c r="B178" s="64" t="s">
        <v>147</v>
      </c>
      <c r="C178" s="64" t="s">
        <v>152</v>
      </c>
      <c r="D178" s="64" t="s">
        <v>129</v>
      </c>
      <c r="E178" s="64" t="s">
        <v>700</v>
      </c>
      <c r="F178" s="67">
        <v>310</v>
      </c>
      <c r="G178" s="134">
        <f>G179</f>
        <v>0</v>
      </c>
      <c r="H178" s="134">
        <f>H179</f>
        <v>6085.9</v>
      </c>
      <c r="I178" s="133">
        <f t="shared" si="42"/>
        <v>6085.9</v>
      </c>
      <c r="J178" s="134">
        <f>J179</f>
        <v>0</v>
      </c>
      <c r="K178" s="269">
        <f>K179</f>
        <v>6085.9</v>
      </c>
      <c r="L178" s="134">
        <f>L179</f>
        <v>0</v>
      </c>
      <c r="M178" s="134">
        <f>M179</f>
        <v>6085.9</v>
      </c>
    </row>
    <row r="179" spans="1:13" s="68" customFormat="1" ht="22.5" x14ac:dyDescent="0.2">
      <c r="A179" s="62" t="s">
        <v>165</v>
      </c>
      <c r="B179" s="64" t="s">
        <v>147</v>
      </c>
      <c r="C179" s="64" t="s">
        <v>152</v>
      </c>
      <c r="D179" s="64" t="s">
        <v>129</v>
      </c>
      <c r="E179" s="64" t="s">
        <v>700</v>
      </c>
      <c r="F179" s="67">
        <v>313</v>
      </c>
      <c r="G179" s="134">
        <v>0</v>
      </c>
      <c r="H179" s="134">
        <v>6085.9</v>
      </c>
      <c r="I179" s="133">
        <f t="shared" si="42"/>
        <v>6085.9</v>
      </c>
      <c r="J179" s="134"/>
      <c r="K179" s="264">
        <f>I179+J179</f>
        <v>6085.9</v>
      </c>
      <c r="L179" s="134"/>
      <c r="M179" s="133">
        <f>K179+L179</f>
        <v>6085.9</v>
      </c>
    </row>
    <row r="180" spans="1:13" s="68" customFormat="1" ht="32.25" customHeight="1" x14ac:dyDescent="0.2">
      <c r="A180" s="62" t="s">
        <v>512</v>
      </c>
      <c r="B180" s="64" t="s">
        <v>147</v>
      </c>
      <c r="C180" s="64" t="s">
        <v>152</v>
      </c>
      <c r="D180" s="64" t="s">
        <v>129</v>
      </c>
      <c r="E180" s="64" t="s">
        <v>660</v>
      </c>
      <c r="F180" s="67"/>
      <c r="G180" s="134">
        <f>G181</f>
        <v>30047.1</v>
      </c>
      <c r="H180" s="134">
        <f>H181</f>
        <v>0</v>
      </c>
      <c r="I180" s="133">
        <f t="shared" si="42"/>
        <v>30047.1</v>
      </c>
      <c r="J180" s="134">
        <f>J181</f>
        <v>0</v>
      </c>
      <c r="K180" s="269">
        <f>K181</f>
        <v>30047.1</v>
      </c>
      <c r="L180" s="134">
        <f>L181</f>
        <v>0</v>
      </c>
      <c r="M180" s="134">
        <f>M181</f>
        <v>30047.1</v>
      </c>
    </row>
    <row r="181" spans="1:13" s="68" customFormat="1" ht="11.25" x14ac:dyDescent="0.2">
      <c r="A181" s="66" t="s">
        <v>162</v>
      </c>
      <c r="B181" s="64" t="s">
        <v>147</v>
      </c>
      <c r="C181" s="64" t="s">
        <v>152</v>
      </c>
      <c r="D181" s="64" t="s">
        <v>129</v>
      </c>
      <c r="E181" s="64" t="s">
        <v>660</v>
      </c>
      <c r="F181" s="64" t="s">
        <v>163</v>
      </c>
      <c r="G181" s="134">
        <f>G183</f>
        <v>30047.1</v>
      </c>
      <c r="H181" s="134">
        <f>H183</f>
        <v>0</v>
      </c>
      <c r="I181" s="133">
        <f t="shared" si="42"/>
        <v>30047.1</v>
      </c>
      <c r="J181" s="134">
        <f>J183</f>
        <v>0</v>
      </c>
      <c r="K181" s="269">
        <f>K183</f>
        <v>30047.1</v>
      </c>
      <c r="L181" s="134">
        <f>L183</f>
        <v>0</v>
      </c>
      <c r="M181" s="134">
        <f>M183</f>
        <v>30047.1</v>
      </c>
    </row>
    <row r="182" spans="1:13" s="68" customFormat="1" ht="11.25" x14ac:dyDescent="0.2">
      <c r="A182" s="66" t="s">
        <v>164</v>
      </c>
      <c r="B182" s="64" t="s">
        <v>147</v>
      </c>
      <c r="C182" s="64" t="s">
        <v>152</v>
      </c>
      <c r="D182" s="64" t="s">
        <v>129</v>
      </c>
      <c r="E182" s="64" t="s">
        <v>660</v>
      </c>
      <c r="F182" s="67">
        <v>310</v>
      </c>
      <c r="G182" s="134">
        <f>G183</f>
        <v>30047.1</v>
      </c>
      <c r="H182" s="134">
        <f>H183</f>
        <v>0</v>
      </c>
      <c r="I182" s="133">
        <f t="shared" si="42"/>
        <v>30047.1</v>
      </c>
      <c r="J182" s="134">
        <f>J183</f>
        <v>0</v>
      </c>
      <c r="K182" s="269">
        <f>K183</f>
        <v>30047.1</v>
      </c>
      <c r="L182" s="134">
        <f>L183</f>
        <v>0</v>
      </c>
      <c r="M182" s="134">
        <f>M183</f>
        <v>30047.1</v>
      </c>
    </row>
    <row r="183" spans="1:13" s="68" customFormat="1" ht="22.5" x14ac:dyDescent="0.2">
      <c r="A183" s="62" t="s">
        <v>165</v>
      </c>
      <c r="B183" s="64" t="s">
        <v>147</v>
      </c>
      <c r="C183" s="64" t="s">
        <v>152</v>
      </c>
      <c r="D183" s="64" t="s">
        <v>129</v>
      </c>
      <c r="E183" s="64" t="s">
        <v>660</v>
      </c>
      <c r="F183" s="67">
        <v>313</v>
      </c>
      <c r="G183" s="134">
        <v>30047.1</v>
      </c>
      <c r="H183" s="134"/>
      <c r="I183" s="133">
        <f t="shared" si="42"/>
        <v>30047.1</v>
      </c>
      <c r="J183" s="134"/>
      <c r="K183" s="264">
        <f>I183+J183</f>
        <v>30047.1</v>
      </c>
      <c r="L183" s="134"/>
      <c r="M183" s="133">
        <f>K183+L183</f>
        <v>30047.1</v>
      </c>
    </row>
    <row r="184" spans="1:13" s="68" customFormat="1" ht="81" customHeight="1" x14ac:dyDescent="0.2">
      <c r="A184" s="61" t="s">
        <v>749</v>
      </c>
      <c r="B184" s="64" t="s">
        <v>147</v>
      </c>
      <c r="C184" s="64" t="s">
        <v>152</v>
      </c>
      <c r="D184" s="64" t="s">
        <v>129</v>
      </c>
      <c r="E184" s="64" t="s">
        <v>750</v>
      </c>
      <c r="F184" s="67"/>
      <c r="G184" s="134">
        <f>G185</f>
        <v>0</v>
      </c>
      <c r="H184" s="134">
        <f t="shared" ref="H184:M184" si="48">H185</f>
        <v>0</v>
      </c>
      <c r="I184" s="134">
        <f t="shared" si="48"/>
        <v>0</v>
      </c>
      <c r="J184" s="134">
        <f t="shared" si="48"/>
        <v>2000</v>
      </c>
      <c r="K184" s="269">
        <f t="shared" si="48"/>
        <v>2000</v>
      </c>
      <c r="L184" s="134">
        <f t="shared" si="48"/>
        <v>0</v>
      </c>
      <c r="M184" s="134">
        <f t="shared" si="48"/>
        <v>2000</v>
      </c>
    </row>
    <row r="185" spans="1:13" s="68" customFormat="1" ht="11.25" x14ac:dyDescent="0.2">
      <c r="A185" s="66" t="s">
        <v>162</v>
      </c>
      <c r="B185" s="64" t="s">
        <v>147</v>
      </c>
      <c r="C185" s="64" t="s">
        <v>152</v>
      </c>
      <c r="D185" s="64" t="s">
        <v>129</v>
      </c>
      <c r="E185" s="64" t="s">
        <v>750</v>
      </c>
      <c r="F185" s="64" t="s">
        <v>163</v>
      </c>
      <c r="G185" s="134">
        <f>G187</f>
        <v>0</v>
      </c>
      <c r="H185" s="134">
        <f>H187</f>
        <v>0</v>
      </c>
      <c r="I185" s="133">
        <f t="shared" ref="I185:I187" si="49">H185+G185</f>
        <v>0</v>
      </c>
      <c r="J185" s="134">
        <f>J187</f>
        <v>2000</v>
      </c>
      <c r="K185" s="269">
        <f>K187</f>
        <v>2000</v>
      </c>
      <c r="L185" s="134">
        <f>L187</f>
        <v>0</v>
      </c>
      <c r="M185" s="134">
        <f>M187</f>
        <v>2000</v>
      </c>
    </row>
    <row r="186" spans="1:13" s="68" customFormat="1" ht="11.25" x14ac:dyDescent="0.2">
      <c r="A186" s="66" t="s">
        <v>164</v>
      </c>
      <c r="B186" s="64" t="s">
        <v>147</v>
      </c>
      <c r="C186" s="64" t="s">
        <v>152</v>
      </c>
      <c r="D186" s="64" t="s">
        <v>129</v>
      </c>
      <c r="E186" s="64" t="s">
        <v>750</v>
      </c>
      <c r="F186" s="67">
        <v>310</v>
      </c>
      <c r="G186" s="134">
        <f>G187</f>
        <v>0</v>
      </c>
      <c r="H186" s="134">
        <f>H187</f>
        <v>0</v>
      </c>
      <c r="I186" s="133">
        <f t="shared" si="49"/>
        <v>0</v>
      </c>
      <c r="J186" s="134">
        <f>J187</f>
        <v>2000</v>
      </c>
      <c r="K186" s="269">
        <f>K187</f>
        <v>2000</v>
      </c>
      <c r="L186" s="134">
        <f>L187</f>
        <v>0</v>
      </c>
      <c r="M186" s="134">
        <f>M187</f>
        <v>2000</v>
      </c>
    </row>
    <row r="187" spans="1:13" s="68" customFormat="1" ht="22.5" x14ac:dyDescent="0.2">
      <c r="A187" s="62" t="s">
        <v>165</v>
      </c>
      <c r="B187" s="64" t="s">
        <v>147</v>
      </c>
      <c r="C187" s="64" t="s">
        <v>152</v>
      </c>
      <c r="D187" s="64" t="s">
        <v>129</v>
      </c>
      <c r="E187" s="64" t="s">
        <v>750</v>
      </c>
      <c r="F187" s="67">
        <v>313</v>
      </c>
      <c r="G187" s="134">
        <v>0</v>
      </c>
      <c r="H187" s="134"/>
      <c r="I187" s="133">
        <f t="shared" si="49"/>
        <v>0</v>
      </c>
      <c r="J187" s="134">
        <v>2000</v>
      </c>
      <c r="K187" s="264">
        <f>I187+J187</f>
        <v>2000</v>
      </c>
      <c r="L187" s="134"/>
      <c r="M187" s="133">
        <f>K187+L187</f>
        <v>2000</v>
      </c>
    </row>
    <row r="188" spans="1:13" s="68" customFormat="1" ht="11.25" x14ac:dyDescent="0.2">
      <c r="A188" s="56" t="s">
        <v>186</v>
      </c>
      <c r="B188" s="81" t="s">
        <v>147</v>
      </c>
      <c r="C188" s="83" t="s">
        <v>152</v>
      </c>
      <c r="D188" s="81" t="s">
        <v>187</v>
      </c>
      <c r="E188" s="81" t="s">
        <v>149</v>
      </c>
      <c r="F188" s="83" t="s">
        <v>150</v>
      </c>
      <c r="G188" s="130">
        <f>G189+G197</f>
        <v>4201.8</v>
      </c>
      <c r="H188" s="130">
        <f>H189+H197</f>
        <v>0</v>
      </c>
      <c r="I188" s="133">
        <f t="shared" si="42"/>
        <v>4201.8</v>
      </c>
      <c r="J188" s="130">
        <f>J189+J197</f>
        <v>0</v>
      </c>
      <c r="K188" s="212">
        <f>K189+K197</f>
        <v>4201.8</v>
      </c>
      <c r="L188" s="130">
        <f>L189+L197</f>
        <v>326.17899999999997</v>
      </c>
      <c r="M188" s="130">
        <f>M189+M197</f>
        <v>4527.9790000000003</v>
      </c>
    </row>
    <row r="189" spans="1:13" s="68" customFormat="1" ht="22.5" x14ac:dyDescent="0.2">
      <c r="A189" s="58" t="s">
        <v>482</v>
      </c>
      <c r="B189" s="59" t="s">
        <v>147</v>
      </c>
      <c r="C189" s="60">
        <v>10</v>
      </c>
      <c r="D189" s="59" t="s">
        <v>187</v>
      </c>
      <c r="E189" s="59" t="s">
        <v>155</v>
      </c>
      <c r="F189" s="60"/>
      <c r="G189" s="135">
        <f t="shared" ref="G189:M193" si="50">G190</f>
        <v>862.3</v>
      </c>
      <c r="H189" s="135">
        <f t="shared" si="50"/>
        <v>0</v>
      </c>
      <c r="I189" s="133">
        <f t="shared" si="42"/>
        <v>862.3</v>
      </c>
      <c r="J189" s="135">
        <f t="shared" si="50"/>
        <v>0</v>
      </c>
      <c r="K189" s="265">
        <f t="shared" si="50"/>
        <v>862.3</v>
      </c>
      <c r="L189" s="135">
        <f t="shared" si="50"/>
        <v>0</v>
      </c>
      <c r="M189" s="135">
        <f t="shared" si="50"/>
        <v>862.3</v>
      </c>
    </row>
    <row r="190" spans="1:13" s="68" customFormat="1" ht="33.75" x14ac:dyDescent="0.2">
      <c r="A190" s="58" t="s">
        <v>156</v>
      </c>
      <c r="B190" s="59" t="s">
        <v>147</v>
      </c>
      <c r="C190" s="60" t="s">
        <v>152</v>
      </c>
      <c r="D190" s="59" t="s">
        <v>187</v>
      </c>
      <c r="E190" s="59" t="s">
        <v>157</v>
      </c>
      <c r="F190" s="60"/>
      <c r="G190" s="135">
        <f t="shared" si="50"/>
        <v>862.3</v>
      </c>
      <c r="H190" s="135">
        <f t="shared" si="50"/>
        <v>0</v>
      </c>
      <c r="I190" s="133">
        <f t="shared" si="42"/>
        <v>862.3</v>
      </c>
      <c r="J190" s="135">
        <f t="shared" si="50"/>
        <v>0</v>
      </c>
      <c r="K190" s="265">
        <f t="shared" si="50"/>
        <v>862.3</v>
      </c>
      <c r="L190" s="135">
        <f t="shared" si="50"/>
        <v>0</v>
      </c>
      <c r="M190" s="135">
        <f t="shared" si="50"/>
        <v>862.3</v>
      </c>
    </row>
    <row r="191" spans="1:13" s="68" customFormat="1" ht="45" x14ac:dyDescent="0.2">
      <c r="A191" s="58" t="s">
        <v>188</v>
      </c>
      <c r="B191" s="59" t="s">
        <v>147</v>
      </c>
      <c r="C191" s="60" t="s">
        <v>152</v>
      </c>
      <c r="D191" s="59" t="s">
        <v>187</v>
      </c>
      <c r="E191" s="59" t="s">
        <v>189</v>
      </c>
      <c r="F191" s="60" t="s">
        <v>150</v>
      </c>
      <c r="G191" s="135">
        <f t="shared" si="50"/>
        <v>862.3</v>
      </c>
      <c r="H191" s="135">
        <f t="shared" si="50"/>
        <v>0</v>
      </c>
      <c r="I191" s="133">
        <f t="shared" si="42"/>
        <v>862.3</v>
      </c>
      <c r="J191" s="135">
        <f t="shared" si="50"/>
        <v>0</v>
      </c>
      <c r="K191" s="265">
        <f t="shared" si="50"/>
        <v>862.3</v>
      </c>
      <c r="L191" s="135">
        <f t="shared" si="50"/>
        <v>0</v>
      </c>
      <c r="M191" s="135">
        <f t="shared" si="50"/>
        <v>862.3</v>
      </c>
    </row>
    <row r="192" spans="1:13" s="68" customFormat="1" ht="22.5" x14ac:dyDescent="0.2">
      <c r="A192" s="58" t="s">
        <v>456</v>
      </c>
      <c r="B192" s="59" t="s">
        <v>147</v>
      </c>
      <c r="C192" s="60" t="s">
        <v>152</v>
      </c>
      <c r="D192" s="59" t="s">
        <v>187</v>
      </c>
      <c r="E192" s="59" t="s">
        <v>190</v>
      </c>
      <c r="F192" s="60" t="s">
        <v>150</v>
      </c>
      <c r="G192" s="135">
        <f t="shared" si="50"/>
        <v>862.3</v>
      </c>
      <c r="H192" s="135">
        <f t="shared" si="50"/>
        <v>0</v>
      </c>
      <c r="I192" s="133">
        <f t="shared" si="42"/>
        <v>862.3</v>
      </c>
      <c r="J192" s="135">
        <f t="shared" si="50"/>
        <v>0</v>
      </c>
      <c r="K192" s="265">
        <f t="shared" si="50"/>
        <v>862.3</v>
      </c>
      <c r="L192" s="135">
        <f t="shared" si="50"/>
        <v>0</v>
      </c>
      <c r="M192" s="135">
        <f t="shared" si="50"/>
        <v>862.3</v>
      </c>
    </row>
    <row r="193" spans="1:13" s="68" customFormat="1" ht="22.5" x14ac:dyDescent="0.2">
      <c r="A193" s="71" t="s">
        <v>451</v>
      </c>
      <c r="B193" s="59" t="s">
        <v>147</v>
      </c>
      <c r="C193" s="60" t="s">
        <v>152</v>
      </c>
      <c r="D193" s="59" t="s">
        <v>187</v>
      </c>
      <c r="E193" s="59" t="s">
        <v>190</v>
      </c>
      <c r="F193" s="60" t="s">
        <v>121</v>
      </c>
      <c r="G193" s="135">
        <f t="shared" si="50"/>
        <v>862.3</v>
      </c>
      <c r="H193" s="135">
        <f t="shared" si="50"/>
        <v>0</v>
      </c>
      <c r="I193" s="133">
        <f t="shared" si="42"/>
        <v>862.3</v>
      </c>
      <c r="J193" s="135">
        <f t="shared" si="50"/>
        <v>0</v>
      </c>
      <c r="K193" s="265">
        <f t="shared" si="50"/>
        <v>862.3</v>
      </c>
      <c r="L193" s="135">
        <f t="shared" si="50"/>
        <v>0</v>
      </c>
      <c r="M193" s="135">
        <f t="shared" si="50"/>
        <v>862.3</v>
      </c>
    </row>
    <row r="194" spans="1:13" ht="22.5" x14ac:dyDescent="0.2">
      <c r="A194" s="71" t="s">
        <v>122</v>
      </c>
      <c r="B194" s="59" t="s">
        <v>147</v>
      </c>
      <c r="C194" s="60" t="s">
        <v>152</v>
      </c>
      <c r="D194" s="59" t="s">
        <v>187</v>
      </c>
      <c r="E194" s="59" t="s">
        <v>190</v>
      </c>
      <c r="F194" s="60" t="s">
        <v>123</v>
      </c>
      <c r="G194" s="135">
        <f>G196+G195</f>
        <v>862.3</v>
      </c>
      <c r="H194" s="135">
        <f>H196+H195</f>
        <v>0</v>
      </c>
      <c r="I194" s="133">
        <f t="shared" si="42"/>
        <v>862.3</v>
      </c>
      <c r="J194" s="135">
        <f>J196+J195</f>
        <v>0</v>
      </c>
      <c r="K194" s="265">
        <f>K196+K195</f>
        <v>862.3</v>
      </c>
      <c r="L194" s="135">
        <f>L196+L195</f>
        <v>0</v>
      </c>
      <c r="M194" s="135">
        <f>M196+M195</f>
        <v>862.3</v>
      </c>
    </row>
    <row r="195" spans="1:13" ht="22.5" x14ac:dyDescent="0.2">
      <c r="A195" s="98" t="s">
        <v>137</v>
      </c>
      <c r="B195" s="59" t="s">
        <v>147</v>
      </c>
      <c r="C195" s="60" t="s">
        <v>152</v>
      </c>
      <c r="D195" s="59" t="s">
        <v>187</v>
      </c>
      <c r="E195" s="59" t="s">
        <v>190</v>
      </c>
      <c r="F195" s="60">
        <v>242</v>
      </c>
      <c r="G195" s="135">
        <v>27.8</v>
      </c>
      <c r="H195" s="135"/>
      <c r="I195" s="133">
        <f t="shared" si="42"/>
        <v>27.8</v>
      </c>
      <c r="J195" s="135"/>
      <c r="K195" s="264">
        <f t="shared" ref="K195:K196" si="51">I195+J195</f>
        <v>27.8</v>
      </c>
      <c r="L195" s="135"/>
      <c r="M195" s="133">
        <f t="shared" ref="M195:M196" si="52">K195+L195</f>
        <v>27.8</v>
      </c>
    </row>
    <row r="196" spans="1:13" x14ac:dyDescent="0.2">
      <c r="A196" s="98" t="s">
        <v>474</v>
      </c>
      <c r="B196" s="59" t="s">
        <v>147</v>
      </c>
      <c r="C196" s="60" t="s">
        <v>152</v>
      </c>
      <c r="D196" s="59" t="s">
        <v>187</v>
      </c>
      <c r="E196" s="59" t="s">
        <v>190</v>
      </c>
      <c r="F196" s="60" t="s">
        <v>125</v>
      </c>
      <c r="G196" s="135">
        <v>834.5</v>
      </c>
      <c r="H196" s="135"/>
      <c r="I196" s="133">
        <f t="shared" si="42"/>
        <v>834.5</v>
      </c>
      <c r="J196" s="135"/>
      <c r="K196" s="264">
        <f t="shared" si="51"/>
        <v>834.5</v>
      </c>
      <c r="L196" s="135"/>
      <c r="M196" s="133">
        <f t="shared" si="52"/>
        <v>834.5</v>
      </c>
    </row>
    <row r="197" spans="1:13" ht="22.5" x14ac:dyDescent="0.2">
      <c r="A197" s="58" t="s">
        <v>191</v>
      </c>
      <c r="B197" s="59" t="s">
        <v>147</v>
      </c>
      <c r="C197" s="60" t="s">
        <v>152</v>
      </c>
      <c r="D197" s="59" t="s">
        <v>187</v>
      </c>
      <c r="E197" s="59" t="s">
        <v>192</v>
      </c>
      <c r="F197" s="60"/>
      <c r="G197" s="135">
        <f>G198+G214</f>
        <v>3339.5000000000005</v>
      </c>
      <c r="H197" s="135">
        <f>H198+H214</f>
        <v>0</v>
      </c>
      <c r="I197" s="133">
        <f t="shared" si="42"/>
        <v>3339.5000000000005</v>
      </c>
      <c r="J197" s="135">
        <f>J198+J214</f>
        <v>0</v>
      </c>
      <c r="K197" s="265">
        <f>K198+K214</f>
        <v>3339.5000000000005</v>
      </c>
      <c r="L197" s="135">
        <f>L198+L214</f>
        <v>326.17899999999997</v>
      </c>
      <c r="M197" s="135">
        <f>M198+M214</f>
        <v>3665.6790000000005</v>
      </c>
    </row>
    <row r="198" spans="1:13" ht="22.5" x14ac:dyDescent="0.2">
      <c r="A198" s="58" t="s">
        <v>193</v>
      </c>
      <c r="B198" s="59" t="s">
        <v>147</v>
      </c>
      <c r="C198" s="60" t="s">
        <v>152</v>
      </c>
      <c r="D198" s="59" t="s">
        <v>187</v>
      </c>
      <c r="E198" s="59" t="s">
        <v>194</v>
      </c>
      <c r="F198" s="60" t="s">
        <v>150</v>
      </c>
      <c r="G198" s="135">
        <f>G199+G204+G208</f>
        <v>3229.5000000000005</v>
      </c>
      <c r="H198" s="135">
        <f>H199+H204+H208</f>
        <v>0</v>
      </c>
      <c r="I198" s="133">
        <f t="shared" si="42"/>
        <v>3229.5000000000005</v>
      </c>
      <c r="J198" s="135">
        <f>J199+J204+J208</f>
        <v>0</v>
      </c>
      <c r="K198" s="265">
        <f>K199+K204+K208</f>
        <v>3229.5000000000005</v>
      </c>
      <c r="L198" s="135">
        <f>L199+L204+L208</f>
        <v>326.17899999999997</v>
      </c>
      <c r="M198" s="135">
        <f>M199+M204+M208</f>
        <v>3555.6790000000005</v>
      </c>
    </row>
    <row r="199" spans="1:13" ht="22.5" x14ac:dyDescent="0.2">
      <c r="A199" s="70" t="s">
        <v>195</v>
      </c>
      <c r="B199" s="59" t="s">
        <v>147</v>
      </c>
      <c r="C199" s="60">
        <v>10</v>
      </c>
      <c r="D199" s="59" t="s">
        <v>187</v>
      </c>
      <c r="E199" s="59" t="s">
        <v>196</v>
      </c>
      <c r="F199" s="60" t="s">
        <v>150</v>
      </c>
      <c r="G199" s="135">
        <f>G200</f>
        <v>2892.8</v>
      </c>
      <c r="H199" s="135">
        <f>H200</f>
        <v>0</v>
      </c>
      <c r="I199" s="133">
        <f t="shared" si="42"/>
        <v>2892.8</v>
      </c>
      <c r="J199" s="135">
        <f t="shared" ref="J199:M200" si="53">J200</f>
        <v>0</v>
      </c>
      <c r="K199" s="265">
        <f t="shared" si="53"/>
        <v>2892.8</v>
      </c>
      <c r="L199" s="135">
        <f t="shared" si="53"/>
        <v>326.17899999999997</v>
      </c>
      <c r="M199" s="135">
        <f t="shared" si="53"/>
        <v>3218.9790000000003</v>
      </c>
    </row>
    <row r="200" spans="1:13" ht="45" x14ac:dyDescent="0.2">
      <c r="A200" s="71" t="s">
        <v>112</v>
      </c>
      <c r="B200" s="59" t="s">
        <v>147</v>
      </c>
      <c r="C200" s="60">
        <v>10</v>
      </c>
      <c r="D200" s="59" t="s">
        <v>187</v>
      </c>
      <c r="E200" s="59" t="s">
        <v>196</v>
      </c>
      <c r="F200" s="60" t="s">
        <v>113</v>
      </c>
      <c r="G200" s="135">
        <f>G201</f>
        <v>2892.8</v>
      </c>
      <c r="H200" s="135">
        <f>H201</f>
        <v>0</v>
      </c>
      <c r="I200" s="133">
        <f t="shared" si="42"/>
        <v>2892.8</v>
      </c>
      <c r="J200" s="135">
        <f t="shared" si="53"/>
        <v>0</v>
      </c>
      <c r="K200" s="265">
        <f t="shared" si="53"/>
        <v>2892.8</v>
      </c>
      <c r="L200" s="135">
        <f t="shared" si="53"/>
        <v>326.17899999999997</v>
      </c>
      <c r="M200" s="135">
        <f t="shared" si="53"/>
        <v>3218.9790000000003</v>
      </c>
    </row>
    <row r="201" spans="1:13" ht="22.5" x14ac:dyDescent="0.2">
      <c r="A201" s="71" t="s">
        <v>134</v>
      </c>
      <c r="B201" s="59" t="s">
        <v>147</v>
      </c>
      <c r="C201" s="60">
        <v>10</v>
      </c>
      <c r="D201" s="59" t="s">
        <v>187</v>
      </c>
      <c r="E201" s="59" t="s">
        <v>196</v>
      </c>
      <c r="F201" s="60" t="s">
        <v>197</v>
      </c>
      <c r="G201" s="135">
        <f>G202+G203</f>
        <v>2892.8</v>
      </c>
      <c r="H201" s="135">
        <f>H202+H203</f>
        <v>0</v>
      </c>
      <c r="I201" s="133">
        <f t="shared" si="42"/>
        <v>2892.8</v>
      </c>
      <c r="J201" s="135">
        <f>J202+J203</f>
        <v>0</v>
      </c>
      <c r="K201" s="265">
        <f>K202+K203</f>
        <v>2892.8</v>
      </c>
      <c r="L201" s="135">
        <f>L202+L203</f>
        <v>326.17899999999997</v>
      </c>
      <c r="M201" s="135">
        <f>M202+M203</f>
        <v>3218.9790000000003</v>
      </c>
    </row>
    <row r="202" spans="1:13" ht="22.5" x14ac:dyDescent="0.2">
      <c r="A202" s="97" t="s">
        <v>135</v>
      </c>
      <c r="B202" s="59" t="s">
        <v>147</v>
      </c>
      <c r="C202" s="60">
        <v>10</v>
      </c>
      <c r="D202" s="59" t="s">
        <v>187</v>
      </c>
      <c r="E202" s="59" t="s">
        <v>196</v>
      </c>
      <c r="F202" s="60" t="s">
        <v>198</v>
      </c>
      <c r="G202" s="135">
        <v>2221.8000000000002</v>
      </c>
      <c r="H202" s="135"/>
      <c r="I202" s="133">
        <f t="shared" si="42"/>
        <v>2221.8000000000002</v>
      </c>
      <c r="J202" s="135"/>
      <c r="K202" s="264">
        <f t="shared" ref="K202:K203" si="54">I202+J202</f>
        <v>2221.8000000000002</v>
      </c>
      <c r="L202" s="135">
        <v>236.64099999999999</v>
      </c>
      <c r="M202" s="133">
        <f t="shared" ref="M202:M203" si="55">K202+L202</f>
        <v>2458.4410000000003</v>
      </c>
    </row>
    <row r="203" spans="1:13" ht="33.75" x14ac:dyDescent="0.2">
      <c r="A203" s="97" t="s">
        <v>136</v>
      </c>
      <c r="B203" s="59" t="s">
        <v>147</v>
      </c>
      <c r="C203" s="60">
        <v>10</v>
      </c>
      <c r="D203" s="59" t="s">
        <v>187</v>
      </c>
      <c r="E203" s="59" t="s">
        <v>196</v>
      </c>
      <c r="F203" s="60">
        <v>129</v>
      </c>
      <c r="G203" s="135">
        <v>671</v>
      </c>
      <c r="H203" s="135"/>
      <c r="I203" s="133">
        <f t="shared" si="42"/>
        <v>671</v>
      </c>
      <c r="J203" s="135"/>
      <c r="K203" s="264">
        <f t="shared" si="54"/>
        <v>671</v>
      </c>
      <c r="L203" s="135">
        <v>89.537999999999997</v>
      </c>
      <c r="M203" s="133">
        <f t="shared" si="55"/>
        <v>760.53800000000001</v>
      </c>
    </row>
    <row r="204" spans="1:13" ht="22.5" x14ac:dyDescent="0.2">
      <c r="A204" s="71" t="s">
        <v>451</v>
      </c>
      <c r="B204" s="59" t="s">
        <v>147</v>
      </c>
      <c r="C204" s="60">
        <v>10</v>
      </c>
      <c r="D204" s="59" t="s">
        <v>187</v>
      </c>
      <c r="E204" s="59" t="s">
        <v>199</v>
      </c>
      <c r="F204" s="60" t="s">
        <v>121</v>
      </c>
      <c r="G204" s="135">
        <f>G205</f>
        <v>333.3</v>
      </c>
      <c r="H204" s="135">
        <f>H205</f>
        <v>0</v>
      </c>
      <c r="I204" s="133">
        <f t="shared" si="42"/>
        <v>333.3</v>
      </c>
      <c r="J204" s="135">
        <f>J205</f>
        <v>0</v>
      </c>
      <c r="K204" s="265">
        <f>K205</f>
        <v>333.3</v>
      </c>
      <c r="L204" s="135">
        <f>L205</f>
        <v>-3</v>
      </c>
      <c r="M204" s="135">
        <f>M205</f>
        <v>330.3</v>
      </c>
    </row>
    <row r="205" spans="1:13" ht="22.5" x14ac:dyDescent="0.2">
      <c r="A205" s="71" t="s">
        <v>122</v>
      </c>
      <c r="B205" s="59" t="s">
        <v>147</v>
      </c>
      <c r="C205" s="60">
        <v>10</v>
      </c>
      <c r="D205" s="59" t="s">
        <v>187</v>
      </c>
      <c r="E205" s="59" t="s">
        <v>199</v>
      </c>
      <c r="F205" s="60" t="s">
        <v>123</v>
      </c>
      <c r="G205" s="135">
        <f>G207+G206</f>
        <v>333.3</v>
      </c>
      <c r="H205" s="135">
        <f>H207+H206</f>
        <v>0</v>
      </c>
      <c r="I205" s="133">
        <f t="shared" si="42"/>
        <v>333.3</v>
      </c>
      <c r="J205" s="135">
        <f>J207+J206</f>
        <v>0</v>
      </c>
      <c r="K205" s="265">
        <f>K207+K206</f>
        <v>333.3</v>
      </c>
      <c r="L205" s="135">
        <f>L207+L206</f>
        <v>-3</v>
      </c>
      <c r="M205" s="135">
        <f>M207+M206</f>
        <v>330.3</v>
      </c>
    </row>
    <row r="206" spans="1:13" ht="22.5" x14ac:dyDescent="0.2">
      <c r="A206" s="98" t="s">
        <v>137</v>
      </c>
      <c r="B206" s="59" t="s">
        <v>147</v>
      </c>
      <c r="C206" s="60">
        <v>10</v>
      </c>
      <c r="D206" s="59" t="s">
        <v>187</v>
      </c>
      <c r="E206" s="59" t="s">
        <v>199</v>
      </c>
      <c r="F206" s="60">
        <v>242</v>
      </c>
      <c r="G206" s="135">
        <v>33.799999999999997</v>
      </c>
      <c r="H206" s="135"/>
      <c r="I206" s="133">
        <f t="shared" si="42"/>
        <v>33.799999999999997</v>
      </c>
      <c r="J206" s="135"/>
      <c r="K206" s="264">
        <f t="shared" ref="K206:K207" si="56">I206+J206</f>
        <v>33.799999999999997</v>
      </c>
      <c r="L206" s="135"/>
      <c r="M206" s="133">
        <f t="shared" ref="M206:M207" si="57">K206+L206</f>
        <v>33.799999999999997</v>
      </c>
    </row>
    <row r="207" spans="1:13" x14ac:dyDescent="0.2">
      <c r="A207" s="98" t="s">
        <v>474</v>
      </c>
      <c r="B207" s="59" t="s">
        <v>147</v>
      </c>
      <c r="C207" s="60">
        <v>10</v>
      </c>
      <c r="D207" s="59" t="s">
        <v>187</v>
      </c>
      <c r="E207" s="59" t="s">
        <v>199</v>
      </c>
      <c r="F207" s="60" t="s">
        <v>125</v>
      </c>
      <c r="G207" s="135">
        <v>299.5</v>
      </c>
      <c r="H207" s="135"/>
      <c r="I207" s="133">
        <f t="shared" si="42"/>
        <v>299.5</v>
      </c>
      <c r="J207" s="135"/>
      <c r="K207" s="264">
        <f t="shared" si="56"/>
        <v>299.5</v>
      </c>
      <c r="L207" s="135">
        <v>-3</v>
      </c>
      <c r="M207" s="133">
        <f t="shared" si="57"/>
        <v>296.5</v>
      </c>
    </row>
    <row r="208" spans="1:13" x14ac:dyDescent="0.2">
      <c r="A208" s="62" t="s">
        <v>138</v>
      </c>
      <c r="B208" s="59" t="s">
        <v>147</v>
      </c>
      <c r="C208" s="60">
        <v>10</v>
      </c>
      <c r="D208" s="59" t="s">
        <v>187</v>
      </c>
      <c r="E208" s="59" t="s">
        <v>199</v>
      </c>
      <c r="F208" s="60" t="s">
        <v>200</v>
      </c>
      <c r="G208" s="135">
        <f>G211</f>
        <v>3.4</v>
      </c>
      <c r="H208" s="135">
        <f>H211</f>
        <v>0</v>
      </c>
      <c r="I208" s="133">
        <f t="shared" si="42"/>
        <v>3.4</v>
      </c>
      <c r="J208" s="135">
        <f>J211</f>
        <v>0</v>
      </c>
      <c r="K208" s="265">
        <f>K211+K210</f>
        <v>3.4</v>
      </c>
      <c r="L208" s="265">
        <f t="shared" ref="L208:M208" si="58">L211+L210</f>
        <v>3</v>
      </c>
      <c r="M208" s="265">
        <f t="shared" si="58"/>
        <v>6.4</v>
      </c>
    </row>
    <row r="209" spans="1:15" x14ac:dyDescent="0.2">
      <c r="A209" s="62" t="s">
        <v>753</v>
      </c>
      <c r="B209" s="59" t="s">
        <v>147</v>
      </c>
      <c r="C209" s="60">
        <v>10</v>
      </c>
      <c r="D209" s="59" t="s">
        <v>187</v>
      </c>
      <c r="E209" s="59" t="s">
        <v>199</v>
      </c>
      <c r="F209" s="60">
        <v>830</v>
      </c>
      <c r="G209" s="135"/>
      <c r="H209" s="135"/>
      <c r="I209" s="133"/>
      <c r="J209" s="135"/>
      <c r="K209" s="265">
        <f>K210</f>
        <v>0</v>
      </c>
      <c r="L209" s="265">
        <f t="shared" ref="L209" si="59">L210</f>
        <v>3</v>
      </c>
      <c r="M209" s="265">
        <f>M210</f>
        <v>3</v>
      </c>
    </row>
    <row r="210" spans="1:15" ht="22.5" x14ac:dyDescent="0.2">
      <c r="A210" s="62" t="s">
        <v>754</v>
      </c>
      <c r="B210" s="59" t="s">
        <v>147</v>
      </c>
      <c r="C210" s="60">
        <v>10</v>
      </c>
      <c r="D210" s="59" t="s">
        <v>187</v>
      </c>
      <c r="E210" s="59" t="s">
        <v>199</v>
      </c>
      <c r="F210" s="60">
        <v>831</v>
      </c>
      <c r="G210" s="135"/>
      <c r="H210" s="135"/>
      <c r="I210" s="133"/>
      <c r="J210" s="135"/>
      <c r="K210" s="265">
        <v>0</v>
      </c>
      <c r="L210" s="135">
        <v>3</v>
      </c>
      <c r="M210" s="133">
        <f t="shared" ref="M210:M213" si="60">K210+L210</f>
        <v>3</v>
      </c>
    </row>
    <row r="211" spans="1:15" x14ac:dyDescent="0.2">
      <c r="A211" s="62" t="s">
        <v>139</v>
      </c>
      <c r="B211" s="59" t="s">
        <v>147</v>
      </c>
      <c r="C211" s="60">
        <v>10</v>
      </c>
      <c r="D211" s="59" t="s">
        <v>187</v>
      </c>
      <c r="E211" s="59" t="s">
        <v>199</v>
      </c>
      <c r="F211" s="60" t="s">
        <v>140</v>
      </c>
      <c r="G211" s="135">
        <f>G212+G213</f>
        <v>3.4</v>
      </c>
      <c r="H211" s="135">
        <f>H212+H213</f>
        <v>0</v>
      </c>
      <c r="I211" s="133">
        <f t="shared" si="42"/>
        <v>3.4</v>
      </c>
      <c r="J211" s="135">
        <f>J212+J213</f>
        <v>0</v>
      </c>
      <c r="K211" s="265">
        <f>K212+K213</f>
        <v>3.4</v>
      </c>
      <c r="L211" s="135">
        <f>L212+L213</f>
        <v>0</v>
      </c>
      <c r="M211" s="135">
        <f>M212+M213</f>
        <v>3.4</v>
      </c>
    </row>
    <row r="212" spans="1:15" ht="22.5" x14ac:dyDescent="0.2">
      <c r="A212" s="66" t="s">
        <v>141</v>
      </c>
      <c r="B212" s="59" t="s">
        <v>147</v>
      </c>
      <c r="C212" s="60">
        <v>10</v>
      </c>
      <c r="D212" s="59" t="s">
        <v>187</v>
      </c>
      <c r="E212" s="59" t="s">
        <v>199</v>
      </c>
      <c r="F212" s="60" t="s">
        <v>142</v>
      </c>
      <c r="G212" s="135">
        <v>3.4</v>
      </c>
      <c r="H212" s="135"/>
      <c r="I212" s="133">
        <f t="shared" si="42"/>
        <v>3.4</v>
      </c>
      <c r="J212" s="135"/>
      <c r="K212" s="264">
        <f t="shared" ref="K212:K213" si="61">I212+J212</f>
        <v>3.4</v>
      </c>
      <c r="L212" s="135"/>
      <c r="M212" s="133">
        <f t="shared" si="60"/>
        <v>3.4</v>
      </c>
    </row>
    <row r="213" spans="1:15" x14ac:dyDescent="0.2">
      <c r="A213" s="62" t="s">
        <v>443</v>
      </c>
      <c r="B213" s="59" t="s">
        <v>147</v>
      </c>
      <c r="C213" s="60">
        <v>10</v>
      </c>
      <c r="D213" s="59" t="s">
        <v>187</v>
      </c>
      <c r="E213" s="59" t="s">
        <v>199</v>
      </c>
      <c r="F213" s="60">
        <v>853</v>
      </c>
      <c r="G213" s="135"/>
      <c r="H213" s="135"/>
      <c r="I213" s="133">
        <f t="shared" si="42"/>
        <v>0</v>
      </c>
      <c r="J213" s="135"/>
      <c r="K213" s="264">
        <f t="shared" si="61"/>
        <v>0</v>
      </c>
      <c r="L213" s="135"/>
      <c r="M213" s="133">
        <f t="shared" si="60"/>
        <v>0</v>
      </c>
    </row>
    <row r="214" spans="1:15" ht="33.75" x14ac:dyDescent="0.2">
      <c r="A214" s="71" t="s">
        <v>202</v>
      </c>
      <c r="B214" s="59" t="s">
        <v>147</v>
      </c>
      <c r="C214" s="60">
        <v>10</v>
      </c>
      <c r="D214" s="59" t="s">
        <v>187</v>
      </c>
      <c r="E214" s="59" t="s">
        <v>203</v>
      </c>
      <c r="F214" s="60"/>
      <c r="G214" s="135">
        <f>G215+G218</f>
        <v>110</v>
      </c>
      <c r="H214" s="135">
        <f>H215+H218</f>
        <v>0</v>
      </c>
      <c r="I214" s="133">
        <f t="shared" si="42"/>
        <v>110</v>
      </c>
      <c r="J214" s="135">
        <f>J215+J218</f>
        <v>0</v>
      </c>
      <c r="K214" s="265">
        <f>K215+K218</f>
        <v>110</v>
      </c>
      <c r="L214" s="135">
        <f>L215+L218</f>
        <v>0</v>
      </c>
      <c r="M214" s="135">
        <f>M215+M218</f>
        <v>110</v>
      </c>
    </row>
    <row r="215" spans="1:15" ht="22.5" x14ac:dyDescent="0.2">
      <c r="A215" s="71" t="s">
        <v>451</v>
      </c>
      <c r="B215" s="59" t="s">
        <v>147</v>
      </c>
      <c r="C215" s="60">
        <v>10</v>
      </c>
      <c r="D215" s="59" t="s">
        <v>187</v>
      </c>
      <c r="E215" s="59" t="s">
        <v>203</v>
      </c>
      <c r="F215" s="60" t="s">
        <v>121</v>
      </c>
      <c r="G215" s="135">
        <f>G216</f>
        <v>95</v>
      </c>
      <c r="H215" s="135">
        <f>H216</f>
        <v>0</v>
      </c>
      <c r="I215" s="133">
        <f t="shared" si="42"/>
        <v>95</v>
      </c>
      <c r="J215" s="135">
        <f t="shared" ref="J215:M216" si="62">J216</f>
        <v>0</v>
      </c>
      <c r="K215" s="265">
        <f t="shared" si="62"/>
        <v>95</v>
      </c>
      <c r="L215" s="135">
        <f t="shared" si="62"/>
        <v>0</v>
      </c>
      <c r="M215" s="135">
        <f t="shared" si="62"/>
        <v>95</v>
      </c>
    </row>
    <row r="216" spans="1:15" ht="22.5" x14ac:dyDescent="0.2">
      <c r="A216" s="71" t="s">
        <v>122</v>
      </c>
      <c r="B216" s="59" t="s">
        <v>147</v>
      </c>
      <c r="C216" s="60">
        <v>10</v>
      </c>
      <c r="D216" s="59" t="s">
        <v>187</v>
      </c>
      <c r="E216" s="59" t="s">
        <v>203</v>
      </c>
      <c r="F216" s="60" t="s">
        <v>123</v>
      </c>
      <c r="G216" s="135">
        <f>G217</f>
        <v>95</v>
      </c>
      <c r="H216" s="135">
        <f>H217</f>
        <v>0</v>
      </c>
      <c r="I216" s="133">
        <f t="shared" si="42"/>
        <v>95</v>
      </c>
      <c r="J216" s="135">
        <f t="shared" si="62"/>
        <v>0</v>
      </c>
      <c r="K216" s="265">
        <f t="shared" si="62"/>
        <v>95</v>
      </c>
      <c r="L216" s="135">
        <f t="shared" si="62"/>
        <v>0</v>
      </c>
      <c r="M216" s="135">
        <f t="shared" si="62"/>
        <v>95</v>
      </c>
    </row>
    <row r="217" spans="1:15" x14ac:dyDescent="0.2">
      <c r="A217" s="98" t="s">
        <v>474</v>
      </c>
      <c r="B217" s="59" t="s">
        <v>147</v>
      </c>
      <c r="C217" s="60">
        <v>10</v>
      </c>
      <c r="D217" s="59" t="s">
        <v>187</v>
      </c>
      <c r="E217" s="59" t="s">
        <v>203</v>
      </c>
      <c r="F217" s="60" t="s">
        <v>125</v>
      </c>
      <c r="G217" s="135">
        <v>95</v>
      </c>
      <c r="H217" s="135"/>
      <c r="I217" s="133">
        <f t="shared" si="42"/>
        <v>95</v>
      </c>
      <c r="J217" s="135"/>
      <c r="K217" s="264">
        <f>I217+J217</f>
        <v>95</v>
      </c>
      <c r="L217" s="135"/>
      <c r="M217" s="133">
        <f>K217+L217</f>
        <v>95</v>
      </c>
    </row>
    <row r="218" spans="1:15" s="68" customFormat="1" ht="11.25" x14ac:dyDescent="0.2">
      <c r="A218" s="66" t="s">
        <v>162</v>
      </c>
      <c r="B218" s="64" t="s">
        <v>147</v>
      </c>
      <c r="C218" s="60">
        <v>10</v>
      </c>
      <c r="D218" s="59" t="s">
        <v>187</v>
      </c>
      <c r="E218" s="59" t="s">
        <v>203</v>
      </c>
      <c r="F218" s="64" t="s">
        <v>163</v>
      </c>
      <c r="G218" s="134">
        <f>G219</f>
        <v>15</v>
      </c>
      <c r="H218" s="134">
        <f>H219</f>
        <v>0</v>
      </c>
      <c r="I218" s="133">
        <f t="shared" si="42"/>
        <v>15</v>
      </c>
      <c r="J218" s="134">
        <f t="shared" ref="J218:M219" si="63">J219</f>
        <v>0</v>
      </c>
      <c r="K218" s="269">
        <f t="shared" si="63"/>
        <v>15</v>
      </c>
      <c r="L218" s="134">
        <f t="shared" si="63"/>
        <v>0</v>
      </c>
      <c r="M218" s="134">
        <f t="shared" si="63"/>
        <v>15</v>
      </c>
    </row>
    <row r="219" spans="1:15" ht="45" x14ac:dyDescent="0.2">
      <c r="A219" s="71" t="s">
        <v>448</v>
      </c>
      <c r="B219" s="64" t="s">
        <v>147</v>
      </c>
      <c r="C219" s="60">
        <v>10</v>
      </c>
      <c r="D219" s="59" t="s">
        <v>187</v>
      </c>
      <c r="E219" s="59" t="s">
        <v>203</v>
      </c>
      <c r="F219" s="67">
        <v>320</v>
      </c>
      <c r="G219" s="134">
        <f>G220</f>
        <v>15</v>
      </c>
      <c r="H219" s="134">
        <f>H220</f>
        <v>0</v>
      </c>
      <c r="I219" s="133">
        <f t="shared" si="42"/>
        <v>15</v>
      </c>
      <c r="J219" s="134">
        <f t="shared" si="63"/>
        <v>0</v>
      </c>
      <c r="K219" s="269">
        <f t="shared" si="63"/>
        <v>15</v>
      </c>
      <c r="L219" s="134">
        <f t="shared" si="63"/>
        <v>0</v>
      </c>
      <c r="M219" s="134">
        <f t="shared" si="63"/>
        <v>15</v>
      </c>
    </row>
    <row r="220" spans="1:15" ht="22.5" x14ac:dyDescent="0.2">
      <c r="A220" s="62" t="s">
        <v>638</v>
      </c>
      <c r="B220" s="64" t="s">
        <v>147</v>
      </c>
      <c r="C220" s="60">
        <v>10</v>
      </c>
      <c r="D220" s="59" t="s">
        <v>187</v>
      </c>
      <c r="E220" s="59" t="s">
        <v>203</v>
      </c>
      <c r="F220" s="67">
        <v>321</v>
      </c>
      <c r="G220" s="134">
        <v>15</v>
      </c>
      <c r="H220" s="134"/>
      <c r="I220" s="133">
        <f t="shared" si="42"/>
        <v>15</v>
      </c>
      <c r="J220" s="134"/>
      <c r="K220" s="264">
        <f>I220+J220</f>
        <v>15</v>
      </c>
      <c r="L220" s="134"/>
      <c r="M220" s="133">
        <f>K220+L220</f>
        <v>15</v>
      </c>
    </row>
    <row r="221" spans="1:15" ht="31.5" x14ac:dyDescent="0.2">
      <c r="A221" s="56" t="s">
        <v>204</v>
      </c>
      <c r="B221" s="81" t="s">
        <v>205</v>
      </c>
      <c r="C221" s="83" t="s">
        <v>148</v>
      </c>
      <c r="D221" s="81" t="s">
        <v>148</v>
      </c>
      <c r="E221" s="81" t="s">
        <v>149</v>
      </c>
      <c r="F221" s="83" t="s">
        <v>150</v>
      </c>
      <c r="G221" s="130">
        <f>G222+G368</f>
        <v>402908.5</v>
      </c>
      <c r="H221" s="130">
        <f>H222+H368</f>
        <v>29.999999999999989</v>
      </c>
      <c r="I221" s="133">
        <f t="shared" si="42"/>
        <v>402938.5</v>
      </c>
      <c r="J221" s="130">
        <f>J222+J368</f>
        <v>5246.8559999999998</v>
      </c>
      <c r="K221" s="212">
        <f>K222+K368</f>
        <v>408185.35599999997</v>
      </c>
      <c r="L221" s="130">
        <f>L222+L368</f>
        <v>1622.9754300000004</v>
      </c>
      <c r="M221" s="130">
        <f>M222+M368</f>
        <v>409808.33142999996</v>
      </c>
      <c r="O221" s="126"/>
    </row>
    <row r="222" spans="1:15" s="77" customFormat="1" x14ac:dyDescent="0.2">
      <c r="A222" s="56" t="s">
        <v>206</v>
      </c>
      <c r="B222" s="81" t="s">
        <v>205</v>
      </c>
      <c r="C222" s="83" t="s">
        <v>207</v>
      </c>
      <c r="D222" s="81" t="s">
        <v>148</v>
      </c>
      <c r="E222" s="81" t="s">
        <v>149</v>
      </c>
      <c r="F222" s="83" t="s">
        <v>150</v>
      </c>
      <c r="G222" s="130">
        <f>G223+G261+G319+G329+G341</f>
        <v>399413.2</v>
      </c>
      <c r="H222" s="130">
        <f>H223+H261+H319+H329+H341</f>
        <v>29.999999999999989</v>
      </c>
      <c r="I222" s="133">
        <f t="shared" si="42"/>
        <v>399443.20000000001</v>
      </c>
      <c r="J222" s="130">
        <f>J223+J261+J319+J329+J341</f>
        <v>5696.8559999999998</v>
      </c>
      <c r="K222" s="212">
        <f>K223+K261+K319+K329+K341</f>
        <v>405140.05599999998</v>
      </c>
      <c r="L222" s="130">
        <f>L223+L261+L319+L329+L341</f>
        <v>1622.9754300000004</v>
      </c>
      <c r="M222" s="130">
        <f>M223+M261+M319+M329+M341</f>
        <v>406763.03142999997</v>
      </c>
      <c r="N222" s="110"/>
      <c r="O222" s="126"/>
    </row>
    <row r="223" spans="1:15" x14ac:dyDescent="0.2">
      <c r="A223" s="56" t="s">
        <v>208</v>
      </c>
      <c r="B223" s="81" t="s">
        <v>205</v>
      </c>
      <c r="C223" s="83" t="s">
        <v>207</v>
      </c>
      <c r="D223" s="81" t="s">
        <v>99</v>
      </c>
      <c r="E223" s="81" t="s">
        <v>149</v>
      </c>
      <c r="F223" s="83" t="s">
        <v>150</v>
      </c>
      <c r="G223" s="130">
        <f>G224</f>
        <v>111264.99999999999</v>
      </c>
      <c r="H223" s="130">
        <f>H224</f>
        <v>-28.71</v>
      </c>
      <c r="I223" s="133">
        <f t="shared" si="42"/>
        <v>111236.28999999998</v>
      </c>
      <c r="J223" s="130">
        <f>J224</f>
        <v>-7.3484999999999996</v>
      </c>
      <c r="K223" s="212">
        <f>K224</f>
        <v>111228.9415</v>
      </c>
      <c r="L223" s="130">
        <f>L224</f>
        <v>-724.51149999999996</v>
      </c>
      <c r="M223" s="130">
        <f>M224</f>
        <v>110504.43</v>
      </c>
      <c r="O223" s="126"/>
    </row>
    <row r="224" spans="1:15" ht="31.5" x14ac:dyDescent="0.2">
      <c r="A224" s="56" t="s">
        <v>483</v>
      </c>
      <c r="B224" s="81" t="s">
        <v>205</v>
      </c>
      <c r="C224" s="83" t="s">
        <v>207</v>
      </c>
      <c r="D224" s="81" t="s">
        <v>99</v>
      </c>
      <c r="E224" s="81" t="s">
        <v>209</v>
      </c>
      <c r="F224" s="83"/>
      <c r="G224" s="130">
        <f>G225+G253</f>
        <v>111264.99999999999</v>
      </c>
      <c r="H224" s="130">
        <f>H225+H253</f>
        <v>-28.71</v>
      </c>
      <c r="I224" s="133">
        <f t="shared" si="42"/>
        <v>111236.28999999998</v>
      </c>
      <c r="J224" s="130">
        <f>J225+J253</f>
        <v>-7.3484999999999996</v>
      </c>
      <c r="K224" s="212">
        <f>K225+K253</f>
        <v>111228.9415</v>
      </c>
      <c r="L224" s="130">
        <f>L225+L253</f>
        <v>-724.51149999999996</v>
      </c>
      <c r="M224" s="130">
        <f>M225+M253</f>
        <v>110504.43</v>
      </c>
    </row>
    <row r="225" spans="1:13" x14ac:dyDescent="0.2">
      <c r="A225" s="71" t="s">
        <v>210</v>
      </c>
      <c r="B225" s="59" t="s">
        <v>205</v>
      </c>
      <c r="C225" s="60" t="s">
        <v>207</v>
      </c>
      <c r="D225" s="59" t="s">
        <v>99</v>
      </c>
      <c r="E225" s="75" t="s">
        <v>211</v>
      </c>
      <c r="F225" s="205" t="s">
        <v>150</v>
      </c>
      <c r="G225" s="133">
        <f>G242+G226</f>
        <v>110954.19999999998</v>
      </c>
      <c r="H225" s="133">
        <f>H242+H226</f>
        <v>-28.71</v>
      </c>
      <c r="I225" s="133">
        <f t="shared" si="42"/>
        <v>110925.48999999998</v>
      </c>
      <c r="J225" s="133">
        <f>J242+J226</f>
        <v>-7.3484999999999996</v>
      </c>
      <c r="K225" s="264">
        <f>K242+K226</f>
        <v>110918.1415</v>
      </c>
      <c r="L225" s="133">
        <f>L242+L226</f>
        <v>-724.51149999999996</v>
      </c>
      <c r="M225" s="133">
        <f>M242+M226</f>
        <v>110193.62999999999</v>
      </c>
    </row>
    <row r="226" spans="1:13" ht="33.75" x14ac:dyDescent="0.2">
      <c r="A226" s="189" t="s">
        <v>495</v>
      </c>
      <c r="B226" s="59" t="s">
        <v>205</v>
      </c>
      <c r="C226" s="60" t="s">
        <v>207</v>
      </c>
      <c r="D226" s="59" t="s">
        <v>99</v>
      </c>
      <c r="E226" s="59" t="s">
        <v>212</v>
      </c>
      <c r="F226" s="60"/>
      <c r="G226" s="135">
        <f>G227+G231+G235+G238</f>
        <v>52494.299999999996</v>
      </c>
      <c r="H226" s="135">
        <f>H227+H231+H235+H238</f>
        <v>-28.71</v>
      </c>
      <c r="I226" s="133">
        <f t="shared" si="42"/>
        <v>52465.59</v>
      </c>
      <c r="J226" s="135">
        <f>J227+J231+J235+J238</f>
        <v>-7.3484999999999996</v>
      </c>
      <c r="K226" s="265">
        <f>K227+K231+K235+K238</f>
        <v>52458.241499999996</v>
      </c>
      <c r="L226" s="135">
        <f>L227+L231+L235+L238</f>
        <v>-724.51149999999996</v>
      </c>
      <c r="M226" s="135">
        <f>M227+M231+M235+M238</f>
        <v>51733.729999999996</v>
      </c>
    </row>
    <row r="227" spans="1:13" ht="45" x14ac:dyDescent="0.2">
      <c r="A227" s="71" t="s">
        <v>112</v>
      </c>
      <c r="B227" s="59" t="s">
        <v>205</v>
      </c>
      <c r="C227" s="60" t="s">
        <v>207</v>
      </c>
      <c r="D227" s="59" t="s">
        <v>99</v>
      </c>
      <c r="E227" s="59" t="s">
        <v>212</v>
      </c>
      <c r="F227" s="60" t="s">
        <v>113</v>
      </c>
      <c r="G227" s="135">
        <f>G228</f>
        <v>5959</v>
      </c>
      <c r="H227" s="135">
        <f>H228</f>
        <v>0</v>
      </c>
      <c r="I227" s="133">
        <f t="shared" si="42"/>
        <v>5959</v>
      </c>
      <c r="J227" s="135">
        <f>J228</f>
        <v>0</v>
      </c>
      <c r="K227" s="265">
        <f>K228</f>
        <v>5959</v>
      </c>
      <c r="L227" s="135">
        <f>L228</f>
        <v>0</v>
      </c>
      <c r="M227" s="135">
        <f>M228</f>
        <v>5959</v>
      </c>
    </row>
    <row r="228" spans="1:13" x14ac:dyDescent="0.2">
      <c r="A228" s="71" t="s">
        <v>114</v>
      </c>
      <c r="B228" s="59" t="s">
        <v>205</v>
      </c>
      <c r="C228" s="60" t="s">
        <v>207</v>
      </c>
      <c r="D228" s="59" t="s">
        <v>99</v>
      </c>
      <c r="E228" s="59" t="s">
        <v>212</v>
      </c>
      <c r="F228" s="60">
        <v>110</v>
      </c>
      <c r="G228" s="135">
        <f>G229+G230</f>
        <v>5959</v>
      </c>
      <c r="H228" s="135">
        <f>H229+H230</f>
        <v>0</v>
      </c>
      <c r="I228" s="133">
        <f t="shared" si="42"/>
        <v>5959</v>
      </c>
      <c r="J228" s="135">
        <f>J229+J230</f>
        <v>0</v>
      </c>
      <c r="K228" s="265">
        <f>K229+K230</f>
        <v>5959</v>
      </c>
      <c r="L228" s="135">
        <f>L229+L230</f>
        <v>0</v>
      </c>
      <c r="M228" s="135">
        <f>M229+M230</f>
        <v>5959</v>
      </c>
    </row>
    <row r="229" spans="1:13" x14ac:dyDescent="0.2">
      <c r="A229" s="71" t="s">
        <v>115</v>
      </c>
      <c r="B229" s="59" t="s">
        <v>205</v>
      </c>
      <c r="C229" s="60" t="s">
        <v>207</v>
      </c>
      <c r="D229" s="59" t="s">
        <v>99</v>
      </c>
      <c r="E229" s="59" t="s">
        <v>212</v>
      </c>
      <c r="F229" s="60">
        <v>111</v>
      </c>
      <c r="G229" s="135">
        <v>4577</v>
      </c>
      <c r="H229" s="135"/>
      <c r="I229" s="133">
        <f t="shared" si="42"/>
        <v>4577</v>
      </c>
      <c r="J229" s="135"/>
      <c r="K229" s="264">
        <f t="shared" ref="K229:K230" si="64">I229+J229</f>
        <v>4577</v>
      </c>
      <c r="L229" s="135"/>
      <c r="M229" s="133">
        <f t="shared" ref="M229:M230" si="65">K229+L229</f>
        <v>4577</v>
      </c>
    </row>
    <row r="230" spans="1:13" ht="33.75" x14ac:dyDescent="0.2">
      <c r="A230" s="97" t="s">
        <v>116</v>
      </c>
      <c r="B230" s="59" t="s">
        <v>205</v>
      </c>
      <c r="C230" s="60" t="s">
        <v>207</v>
      </c>
      <c r="D230" s="59" t="s">
        <v>99</v>
      </c>
      <c r="E230" s="59" t="s">
        <v>212</v>
      </c>
      <c r="F230" s="60">
        <v>119</v>
      </c>
      <c r="G230" s="135">
        <v>1382</v>
      </c>
      <c r="H230" s="135"/>
      <c r="I230" s="133">
        <f t="shared" si="42"/>
        <v>1382</v>
      </c>
      <c r="J230" s="135"/>
      <c r="K230" s="264">
        <f t="shared" si="64"/>
        <v>1382</v>
      </c>
      <c r="L230" s="135"/>
      <c r="M230" s="133">
        <f t="shared" si="65"/>
        <v>1382</v>
      </c>
    </row>
    <row r="231" spans="1:13" ht="22.5" x14ac:dyDescent="0.2">
      <c r="A231" s="71" t="s">
        <v>451</v>
      </c>
      <c r="B231" s="59" t="s">
        <v>205</v>
      </c>
      <c r="C231" s="60" t="s">
        <v>207</v>
      </c>
      <c r="D231" s="59" t="s">
        <v>99</v>
      </c>
      <c r="E231" s="59" t="s">
        <v>212</v>
      </c>
      <c r="F231" s="60" t="s">
        <v>121</v>
      </c>
      <c r="G231" s="135">
        <f>G232</f>
        <v>1250.5</v>
      </c>
      <c r="H231" s="135">
        <f>H232</f>
        <v>0</v>
      </c>
      <c r="I231" s="133">
        <f t="shared" si="42"/>
        <v>1250.5</v>
      </c>
      <c r="J231" s="135">
        <f>J232</f>
        <v>0</v>
      </c>
      <c r="K231" s="265">
        <f>K232</f>
        <v>1250.5</v>
      </c>
      <c r="L231" s="135">
        <f>L232</f>
        <v>46</v>
      </c>
      <c r="M231" s="135">
        <f>M232</f>
        <v>1296.5</v>
      </c>
    </row>
    <row r="232" spans="1:13" ht="22.5" x14ac:dyDescent="0.2">
      <c r="A232" s="71" t="s">
        <v>122</v>
      </c>
      <c r="B232" s="59" t="s">
        <v>205</v>
      </c>
      <c r="C232" s="60" t="s">
        <v>207</v>
      </c>
      <c r="D232" s="59" t="s">
        <v>99</v>
      </c>
      <c r="E232" s="59" t="s">
        <v>212</v>
      </c>
      <c r="F232" s="60" t="s">
        <v>123</v>
      </c>
      <c r="G232" s="135">
        <f>G233+G234</f>
        <v>1250.5</v>
      </c>
      <c r="H232" s="135">
        <f>H233+H234</f>
        <v>0</v>
      </c>
      <c r="I232" s="133">
        <f t="shared" si="42"/>
        <v>1250.5</v>
      </c>
      <c r="J232" s="135">
        <f>J233+J234</f>
        <v>0</v>
      </c>
      <c r="K232" s="265">
        <f>K233+K234</f>
        <v>1250.5</v>
      </c>
      <c r="L232" s="135">
        <f>L233+L234</f>
        <v>46</v>
      </c>
      <c r="M232" s="135">
        <f>M233+M234</f>
        <v>1296.5</v>
      </c>
    </row>
    <row r="233" spans="1:13" ht="22.5" x14ac:dyDescent="0.2">
      <c r="A233" s="98" t="s">
        <v>137</v>
      </c>
      <c r="B233" s="59" t="s">
        <v>205</v>
      </c>
      <c r="C233" s="60" t="s">
        <v>207</v>
      </c>
      <c r="D233" s="59" t="s">
        <v>99</v>
      </c>
      <c r="E233" s="59" t="s">
        <v>212</v>
      </c>
      <c r="F233" s="60">
        <v>242</v>
      </c>
      <c r="G233" s="135">
        <v>5</v>
      </c>
      <c r="H233" s="135"/>
      <c r="I233" s="133">
        <f t="shared" si="42"/>
        <v>5</v>
      </c>
      <c r="J233" s="135"/>
      <c r="K233" s="264">
        <f t="shared" ref="K233:K234" si="66">I233+J233</f>
        <v>5</v>
      </c>
      <c r="L233" s="135"/>
      <c r="M233" s="133">
        <f t="shared" ref="M233:M234" si="67">K233+L233</f>
        <v>5</v>
      </c>
    </row>
    <row r="234" spans="1:13" x14ac:dyDescent="0.2">
      <c r="A234" s="98" t="s">
        <v>474</v>
      </c>
      <c r="B234" s="59" t="s">
        <v>205</v>
      </c>
      <c r="C234" s="60" t="s">
        <v>207</v>
      </c>
      <c r="D234" s="59" t="s">
        <v>99</v>
      </c>
      <c r="E234" s="59" t="s">
        <v>212</v>
      </c>
      <c r="F234" s="60" t="s">
        <v>125</v>
      </c>
      <c r="G234" s="135">
        <v>1245.5</v>
      </c>
      <c r="H234" s="135"/>
      <c r="I234" s="133">
        <f t="shared" si="42"/>
        <v>1245.5</v>
      </c>
      <c r="J234" s="135"/>
      <c r="K234" s="264">
        <f t="shared" si="66"/>
        <v>1245.5</v>
      </c>
      <c r="L234" s="135">
        <v>46</v>
      </c>
      <c r="M234" s="133">
        <f t="shared" si="67"/>
        <v>1291.5</v>
      </c>
    </row>
    <row r="235" spans="1:13" ht="22.5" x14ac:dyDescent="0.2">
      <c r="A235" s="71" t="s">
        <v>103</v>
      </c>
      <c r="B235" s="59" t="s">
        <v>205</v>
      </c>
      <c r="C235" s="60" t="s">
        <v>207</v>
      </c>
      <c r="D235" s="59" t="s">
        <v>99</v>
      </c>
      <c r="E235" s="59" t="s">
        <v>212</v>
      </c>
      <c r="F235" s="60" t="s">
        <v>104</v>
      </c>
      <c r="G235" s="135">
        <f>G236</f>
        <v>45240.2</v>
      </c>
      <c r="H235" s="135">
        <f>H236</f>
        <v>-28.71</v>
      </c>
      <c r="I235" s="133">
        <f t="shared" si="42"/>
        <v>45211.49</v>
      </c>
      <c r="J235" s="135">
        <f t="shared" ref="J235:M236" si="68">J236</f>
        <v>-7.3484999999999996</v>
      </c>
      <c r="K235" s="265">
        <f t="shared" si="68"/>
        <v>45204.141499999998</v>
      </c>
      <c r="L235" s="135">
        <f t="shared" si="68"/>
        <v>-770.51149999999996</v>
      </c>
      <c r="M235" s="135">
        <f t="shared" si="68"/>
        <v>44433.63</v>
      </c>
    </row>
    <row r="236" spans="1:13" x14ac:dyDescent="0.2">
      <c r="A236" s="71" t="s">
        <v>105</v>
      </c>
      <c r="B236" s="59" t="s">
        <v>205</v>
      </c>
      <c r="C236" s="60" t="s">
        <v>207</v>
      </c>
      <c r="D236" s="59" t="s">
        <v>99</v>
      </c>
      <c r="E236" s="59" t="s">
        <v>212</v>
      </c>
      <c r="F236" s="60" t="s">
        <v>106</v>
      </c>
      <c r="G236" s="135">
        <f>G237</f>
        <v>45240.2</v>
      </c>
      <c r="H236" s="135">
        <f>H237</f>
        <v>-28.71</v>
      </c>
      <c r="I236" s="133">
        <f t="shared" si="42"/>
        <v>45211.49</v>
      </c>
      <c r="J236" s="135">
        <f t="shared" si="68"/>
        <v>-7.3484999999999996</v>
      </c>
      <c r="K236" s="265">
        <f t="shared" si="68"/>
        <v>45204.141499999998</v>
      </c>
      <c r="L236" s="135">
        <f t="shared" si="68"/>
        <v>-770.51149999999996</v>
      </c>
      <c r="M236" s="135">
        <f t="shared" si="68"/>
        <v>44433.63</v>
      </c>
    </row>
    <row r="237" spans="1:13" ht="45" x14ac:dyDescent="0.2">
      <c r="A237" s="71" t="s">
        <v>107</v>
      </c>
      <c r="B237" s="59" t="s">
        <v>205</v>
      </c>
      <c r="C237" s="60" t="s">
        <v>207</v>
      </c>
      <c r="D237" s="59" t="s">
        <v>99</v>
      </c>
      <c r="E237" s="59" t="s">
        <v>212</v>
      </c>
      <c r="F237" s="60" t="s">
        <v>108</v>
      </c>
      <c r="G237" s="135">
        <f>43132.1+2108.1</f>
        <v>45240.2</v>
      </c>
      <c r="H237" s="135">
        <f>-63.162+34.452</f>
        <v>-28.71</v>
      </c>
      <c r="I237" s="133">
        <f t="shared" si="42"/>
        <v>45211.49</v>
      </c>
      <c r="J237" s="257">
        <f>7.705-15.0535</f>
        <v>-7.3484999999999996</v>
      </c>
      <c r="K237" s="264">
        <f>I237+J237</f>
        <v>45204.141499999998</v>
      </c>
      <c r="L237" s="257">
        <v>-770.51149999999996</v>
      </c>
      <c r="M237" s="133">
        <f>K237+L237</f>
        <v>44433.63</v>
      </c>
    </row>
    <row r="238" spans="1:13" x14ac:dyDescent="0.2">
      <c r="A238" s="62" t="s">
        <v>138</v>
      </c>
      <c r="B238" s="59" t="s">
        <v>205</v>
      </c>
      <c r="C238" s="60" t="s">
        <v>207</v>
      </c>
      <c r="D238" s="59" t="s">
        <v>99</v>
      </c>
      <c r="E238" s="59" t="s">
        <v>212</v>
      </c>
      <c r="F238" s="60" t="s">
        <v>200</v>
      </c>
      <c r="G238" s="135">
        <f>G239</f>
        <v>44.6</v>
      </c>
      <c r="H238" s="135">
        <f>H239</f>
        <v>0</v>
      </c>
      <c r="I238" s="133">
        <f t="shared" si="42"/>
        <v>44.6</v>
      </c>
      <c r="J238" s="135">
        <f>J239</f>
        <v>0</v>
      </c>
      <c r="K238" s="265">
        <f>K239</f>
        <v>44.6</v>
      </c>
      <c r="L238" s="135">
        <f>L239</f>
        <v>0</v>
      </c>
      <c r="M238" s="135">
        <f>M239</f>
        <v>44.6</v>
      </c>
    </row>
    <row r="239" spans="1:13" x14ac:dyDescent="0.2">
      <c r="A239" s="62" t="s">
        <v>139</v>
      </c>
      <c r="B239" s="59" t="s">
        <v>205</v>
      </c>
      <c r="C239" s="60" t="s">
        <v>207</v>
      </c>
      <c r="D239" s="59" t="s">
        <v>99</v>
      </c>
      <c r="E239" s="59" t="s">
        <v>212</v>
      </c>
      <c r="F239" s="60" t="s">
        <v>140</v>
      </c>
      <c r="G239" s="135">
        <f>G240+G241</f>
        <v>44.6</v>
      </c>
      <c r="H239" s="135">
        <f>H240+H241</f>
        <v>0</v>
      </c>
      <c r="I239" s="133">
        <f t="shared" ref="I239:I321" si="69">H239+G239</f>
        <v>44.6</v>
      </c>
      <c r="J239" s="135">
        <f>J240+J241</f>
        <v>0</v>
      </c>
      <c r="K239" s="265">
        <f>K240+K241</f>
        <v>44.6</v>
      </c>
      <c r="L239" s="135">
        <f>L240+L241</f>
        <v>0</v>
      </c>
      <c r="M239" s="135">
        <f>M240+M241</f>
        <v>44.6</v>
      </c>
    </row>
    <row r="240" spans="1:13" ht="22.5" x14ac:dyDescent="0.2">
      <c r="A240" s="66" t="s">
        <v>141</v>
      </c>
      <c r="B240" s="59" t="s">
        <v>205</v>
      </c>
      <c r="C240" s="60" t="s">
        <v>207</v>
      </c>
      <c r="D240" s="59" t="s">
        <v>99</v>
      </c>
      <c r="E240" s="59" t="s">
        <v>212</v>
      </c>
      <c r="F240" s="60" t="s">
        <v>142</v>
      </c>
      <c r="G240" s="135">
        <v>9.6</v>
      </c>
      <c r="H240" s="135"/>
      <c r="I240" s="133">
        <f t="shared" si="69"/>
        <v>9.6</v>
      </c>
      <c r="J240" s="135"/>
      <c r="K240" s="264">
        <f t="shared" ref="K240:K241" si="70">I240+J240</f>
        <v>9.6</v>
      </c>
      <c r="L240" s="135"/>
      <c r="M240" s="133">
        <f t="shared" ref="M240:M241" si="71">K240+L240</f>
        <v>9.6</v>
      </c>
    </row>
    <row r="241" spans="1:13" x14ac:dyDescent="0.2">
      <c r="A241" s="62" t="s">
        <v>443</v>
      </c>
      <c r="B241" s="59" t="s">
        <v>205</v>
      </c>
      <c r="C241" s="60" t="s">
        <v>207</v>
      </c>
      <c r="D241" s="59" t="s">
        <v>99</v>
      </c>
      <c r="E241" s="59" t="s">
        <v>212</v>
      </c>
      <c r="F241" s="60">
        <v>853</v>
      </c>
      <c r="G241" s="135">
        <v>35</v>
      </c>
      <c r="H241" s="135"/>
      <c r="I241" s="133">
        <f t="shared" si="69"/>
        <v>35</v>
      </c>
      <c r="J241" s="135"/>
      <c r="K241" s="264">
        <f t="shared" si="70"/>
        <v>35</v>
      </c>
      <c r="L241" s="135"/>
      <c r="M241" s="133">
        <f t="shared" si="71"/>
        <v>35</v>
      </c>
    </row>
    <row r="242" spans="1:13" ht="38.25" customHeight="1" x14ac:dyDescent="0.2">
      <c r="A242" s="189" t="s">
        <v>495</v>
      </c>
      <c r="B242" s="59" t="s">
        <v>205</v>
      </c>
      <c r="C242" s="60" t="s">
        <v>207</v>
      </c>
      <c r="D242" s="59" t="s">
        <v>99</v>
      </c>
      <c r="E242" s="59" t="s">
        <v>213</v>
      </c>
      <c r="F242" s="205" t="s">
        <v>150</v>
      </c>
      <c r="G242" s="133">
        <f>G243+G247+G250</f>
        <v>58459.899999999994</v>
      </c>
      <c r="H242" s="133">
        <f>H243+H247+H250</f>
        <v>0</v>
      </c>
      <c r="I242" s="133">
        <f t="shared" si="69"/>
        <v>58459.899999999994</v>
      </c>
      <c r="J242" s="133">
        <f>J243+J247+J250</f>
        <v>0</v>
      </c>
      <c r="K242" s="264">
        <f>K243+K247+K250</f>
        <v>58459.899999999994</v>
      </c>
      <c r="L242" s="133">
        <f>L243+L247+L250</f>
        <v>0</v>
      </c>
      <c r="M242" s="133">
        <f>M243+M247+M250</f>
        <v>58459.899999999994</v>
      </c>
    </row>
    <row r="243" spans="1:13" ht="45" x14ac:dyDescent="0.2">
      <c r="A243" s="71" t="s">
        <v>112</v>
      </c>
      <c r="B243" s="59" t="s">
        <v>205</v>
      </c>
      <c r="C243" s="60" t="s">
        <v>207</v>
      </c>
      <c r="D243" s="59" t="s">
        <v>99</v>
      </c>
      <c r="E243" s="59" t="s">
        <v>213</v>
      </c>
      <c r="F243" s="60" t="s">
        <v>113</v>
      </c>
      <c r="G243" s="135">
        <f>G244</f>
        <v>8332.7999999999993</v>
      </c>
      <c r="H243" s="135">
        <f>H244</f>
        <v>0</v>
      </c>
      <c r="I243" s="133">
        <f t="shared" si="69"/>
        <v>8332.7999999999993</v>
      </c>
      <c r="J243" s="135">
        <f>J244</f>
        <v>0</v>
      </c>
      <c r="K243" s="265">
        <f>K244</f>
        <v>8332.7999999999993</v>
      </c>
      <c r="L243" s="135">
        <f>L244</f>
        <v>0</v>
      </c>
      <c r="M243" s="135">
        <f>M244</f>
        <v>8332.7999999999993</v>
      </c>
    </row>
    <row r="244" spans="1:13" x14ac:dyDescent="0.2">
      <c r="A244" s="71" t="s">
        <v>114</v>
      </c>
      <c r="B244" s="59" t="s">
        <v>205</v>
      </c>
      <c r="C244" s="60" t="s">
        <v>207</v>
      </c>
      <c r="D244" s="59" t="s">
        <v>99</v>
      </c>
      <c r="E244" s="59" t="s">
        <v>213</v>
      </c>
      <c r="F244" s="60">
        <v>110</v>
      </c>
      <c r="G244" s="135">
        <f>G245+G246</f>
        <v>8332.7999999999993</v>
      </c>
      <c r="H244" s="135">
        <f>H245+H246</f>
        <v>0</v>
      </c>
      <c r="I244" s="133">
        <f t="shared" si="69"/>
        <v>8332.7999999999993</v>
      </c>
      <c r="J244" s="135">
        <f>J245+J246</f>
        <v>0</v>
      </c>
      <c r="K244" s="265">
        <f>K245+K246</f>
        <v>8332.7999999999993</v>
      </c>
      <c r="L244" s="135">
        <f>L245+L246</f>
        <v>0</v>
      </c>
      <c r="M244" s="135">
        <f>M245+M246</f>
        <v>8332.7999999999993</v>
      </c>
    </row>
    <row r="245" spans="1:13" x14ac:dyDescent="0.2">
      <c r="A245" s="71" t="s">
        <v>115</v>
      </c>
      <c r="B245" s="59" t="s">
        <v>205</v>
      </c>
      <c r="C245" s="60" t="s">
        <v>207</v>
      </c>
      <c r="D245" s="59" t="s">
        <v>99</v>
      </c>
      <c r="E245" s="59" t="s">
        <v>213</v>
      </c>
      <c r="F245" s="60">
        <v>111</v>
      </c>
      <c r="G245" s="135">
        <v>6400</v>
      </c>
      <c r="H245" s="135"/>
      <c r="I245" s="133">
        <f t="shared" si="69"/>
        <v>6400</v>
      </c>
      <c r="J245" s="135"/>
      <c r="K245" s="264">
        <f t="shared" ref="K245:K246" si="72">I245+J245</f>
        <v>6400</v>
      </c>
      <c r="L245" s="135"/>
      <c r="M245" s="133">
        <f t="shared" ref="M245:M246" si="73">K245+L245</f>
        <v>6400</v>
      </c>
    </row>
    <row r="246" spans="1:13" ht="33.75" x14ac:dyDescent="0.2">
      <c r="A246" s="97" t="s">
        <v>116</v>
      </c>
      <c r="B246" s="59" t="s">
        <v>205</v>
      </c>
      <c r="C246" s="60" t="s">
        <v>207</v>
      </c>
      <c r="D246" s="59" t="s">
        <v>99</v>
      </c>
      <c r="E246" s="59" t="s">
        <v>213</v>
      </c>
      <c r="F246" s="60">
        <v>119</v>
      </c>
      <c r="G246" s="135">
        <v>1932.8</v>
      </c>
      <c r="H246" s="135"/>
      <c r="I246" s="133">
        <f t="shared" si="69"/>
        <v>1932.8</v>
      </c>
      <c r="J246" s="135"/>
      <c r="K246" s="264">
        <f t="shared" si="72"/>
        <v>1932.8</v>
      </c>
      <c r="L246" s="135"/>
      <c r="M246" s="133">
        <f t="shared" si="73"/>
        <v>1932.8</v>
      </c>
    </row>
    <row r="247" spans="1:13" ht="22.5" x14ac:dyDescent="0.2">
      <c r="A247" s="71" t="s">
        <v>451</v>
      </c>
      <c r="B247" s="59" t="s">
        <v>205</v>
      </c>
      <c r="C247" s="60" t="s">
        <v>207</v>
      </c>
      <c r="D247" s="59" t="s">
        <v>99</v>
      </c>
      <c r="E247" s="59" t="s">
        <v>213</v>
      </c>
      <c r="F247" s="60" t="s">
        <v>121</v>
      </c>
      <c r="G247" s="135">
        <f>G248</f>
        <v>50</v>
      </c>
      <c r="H247" s="135">
        <f>H248</f>
        <v>0</v>
      </c>
      <c r="I247" s="133">
        <f t="shared" si="69"/>
        <v>50</v>
      </c>
      <c r="J247" s="135">
        <f>J248</f>
        <v>0</v>
      </c>
      <c r="K247" s="265">
        <f>K248</f>
        <v>50</v>
      </c>
      <c r="L247" s="135">
        <f>L248</f>
        <v>0</v>
      </c>
      <c r="M247" s="135">
        <f>M248</f>
        <v>50</v>
      </c>
    </row>
    <row r="248" spans="1:13" ht="22.5" x14ac:dyDescent="0.2">
      <c r="A248" s="71" t="s">
        <v>122</v>
      </c>
      <c r="B248" s="59" t="s">
        <v>205</v>
      </c>
      <c r="C248" s="60" t="s">
        <v>207</v>
      </c>
      <c r="D248" s="59" t="s">
        <v>99</v>
      </c>
      <c r="E248" s="59" t="s">
        <v>213</v>
      </c>
      <c r="F248" s="60" t="s">
        <v>123</v>
      </c>
      <c r="G248" s="135">
        <f>+G249</f>
        <v>50</v>
      </c>
      <c r="H248" s="135">
        <f>+H249</f>
        <v>0</v>
      </c>
      <c r="I248" s="133">
        <f t="shared" si="69"/>
        <v>50</v>
      </c>
      <c r="J248" s="135">
        <f>+J249</f>
        <v>0</v>
      </c>
      <c r="K248" s="265">
        <f>+K249</f>
        <v>50</v>
      </c>
      <c r="L248" s="135">
        <f>+L249</f>
        <v>0</v>
      </c>
      <c r="M248" s="135">
        <f>+M249</f>
        <v>50</v>
      </c>
    </row>
    <row r="249" spans="1:13" x14ac:dyDescent="0.2">
      <c r="A249" s="98" t="s">
        <v>474</v>
      </c>
      <c r="B249" s="59" t="s">
        <v>205</v>
      </c>
      <c r="C249" s="60" t="s">
        <v>207</v>
      </c>
      <c r="D249" s="59" t="s">
        <v>99</v>
      </c>
      <c r="E249" s="59" t="s">
        <v>213</v>
      </c>
      <c r="F249" s="60" t="s">
        <v>125</v>
      </c>
      <c r="G249" s="135">
        <v>50</v>
      </c>
      <c r="H249" s="135"/>
      <c r="I249" s="133">
        <f t="shared" si="69"/>
        <v>50</v>
      </c>
      <c r="J249" s="135"/>
      <c r="K249" s="264">
        <f>I249+J249</f>
        <v>50</v>
      </c>
      <c r="L249" s="135"/>
      <c r="M249" s="133">
        <f>K249+L249</f>
        <v>50</v>
      </c>
    </row>
    <row r="250" spans="1:13" ht="22.5" x14ac:dyDescent="0.2">
      <c r="A250" s="71" t="s">
        <v>103</v>
      </c>
      <c r="B250" s="59" t="s">
        <v>205</v>
      </c>
      <c r="C250" s="60" t="s">
        <v>207</v>
      </c>
      <c r="D250" s="59" t="s">
        <v>99</v>
      </c>
      <c r="E250" s="59" t="s">
        <v>213</v>
      </c>
      <c r="F250" s="60" t="s">
        <v>104</v>
      </c>
      <c r="G250" s="135">
        <f>G251</f>
        <v>50077.1</v>
      </c>
      <c r="H250" s="135">
        <f>H251</f>
        <v>0</v>
      </c>
      <c r="I250" s="133">
        <f t="shared" si="69"/>
        <v>50077.1</v>
      </c>
      <c r="J250" s="135">
        <f t="shared" ref="J250:M251" si="74">J251</f>
        <v>0</v>
      </c>
      <c r="K250" s="265">
        <f t="shared" si="74"/>
        <v>50077.1</v>
      </c>
      <c r="L250" s="135">
        <f t="shared" si="74"/>
        <v>0</v>
      </c>
      <c r="M250" s="135">
        <f t="shared" si="74"/>
        <v>50077.1</v>
      </c>
    </row>
    <row r="251" spans="1:13" x14ac:dyDescent="0.2">
      <c r="A251" s="71" t="s">
        <v>105</v>
      </c>
      <c r="B251" s="59" t="s">
        <v>205</v>
      </c>
      <c r="C251" s="60" t="s">
        <v>207</v>
      </c>
      <c r="D251" s="59" t="s">
        <v>99</v>
      </c>
      <c r="E251" s="59" t="s">
        <v>213</v>
      </c>
      <c r="F251" s="60" t="s">
        <v>106</v>
      </c>
      <c r="G251" s="135">
        <f>G252</f>
        <v>50077.1</v>
      </c>
      <c r="H251" s="135">
        <f>H252</f>
        <v>0</v>
      </c>
      <c r="I251" s="133">
        <f t="shared" si="69"/>
        <v>50077.1</v>
      </c>
      <c r="J251" s="135">
        <f t="shared" si="74"/>
        <v>0</v>
      </c>
      <c r="K251" s="265">
        <f t="shared" si="74"/>
        <v>50077.1</v>
      </c>
      <c r="L251" s="135">
        <f t="shared" si="74"/>
        <v>0</v>
      </c>
      <c r="M251" s="135">
        <f t="shared" si="74"/>
        <v>50077.1</v>
      </c>
    </row>
    <row r="252" spans="1:13" ht="45" x14ac:dyDescent="0.2">
      <c r="A252" s="71" t="s">
        <v>107</v>
      </c>
      <c r="B252" s="59" t="s">
        <v>205</v>
      </c>
      <c r="C252" s="60" t="s">
        <v>207</v>
      </c>
      <c r="D252" s="59" t="s">
        <v>99</v>
      </c>
      <c r="E252" s="59" t="s">
        <v>213</v>
      </c>
      <c r="F252" s="60" t="s">
        <v>108</v>
      </c>
      <c r="G252" s="135">
        <v>50077.1</v>
      </c>
      <c r="H252" s="135"/>
      <c r="I252" s="133">
        <f t="shared" si="69"/>
        <v>50077.1</v>
      </c>
      <c r="J252" s="135"/>
      <c r="K252" s="264">
        <f>I252+J252</f>
        <v>50077.1</v>
      </c>
      <c r="L252" s="135"/>
      <c r="M252" s="133">
        <f>K252+L252</f>
        <v>50077.1</v>
      </c>
    </row>
    <row r="253" spans="1:13" ht="45" x14ac:dyDescent="0.2">
      <c r="A253" s="58" t="s">
        <v>214</v>
      </c>
      <c r="B253" s="59" t="s">
        <v>205</v>
      </c>
      <c r="C253" s="60" t="s">
        <v>207</v>
      </c>
      <c r="D253" s="59" t="s">
        <v>99</v>
      </c>
      <c r="E253" s="59" t="s">
        <v>215</v>
      </c>
      <c r="F253" s="60"/>
      <c r="G253" s="135">
        <f>G254</f>
        <v>310.8</v>
      </c>
      <c r="H253" s="135">
        <f>H254</f>
        <v>0</v>
      </c>
      <c r="I253" s="133">
        <f t="shared" si="69"/>
        <v>310.8</v>
      </c>
      <c r="J253" s="135">
        <f>J254</f>
        <v>0</v>
      </c>
      <c r="K253" s="265">
        <f>K254</f>
        <v>310.8</v>
      </c>
      <c r="L253" s="135">
        <f>L254</f>
        <v>0</v>
      </c>
      <c r="M253" s="135">
        <f>M254</f>
        <v>310.8</v>
      </c>
    </row>
    <row r="254" spans="1:13" ht="45" x14ac:dyDescent="0.2">
      <c r="A254" s="73" t="s">
        <v>461</v>
      </c>
      <c r="B254" s="59" t="s">
        <v>205</v>
      </c>
      <c r="C254" s="60" t="s">
        <v>207</v>
      </c>
      <c r="D254" s="59" t="s">
        <v>99</v>
      </c>
      <c r="E254" s="59" t="s">
        <v>216</v>
      </c>
      <c r="F254" s="60"/>
      <c r="G254" s="135">
        <f>G255+G258</f>
        <v>310.8</v>
      </c>
      <c r="H254" s="135">
        <f>H255+H258</f>
        <v>0</v>
      </c>
      <c r="I254" s="133">
        <f t="shared" si="69"/>
        <v>310.8</v>
      </c>
      <c r="J254" s="135">
        <f>J255+J258</f>
        <v>0</v>
      </c>
      <c r="K254" s="265">
        <f>K255+K258</f>
        <v>310.8</v>
      </c>
      <c r="L254" s="135">
        <f>L255+L258</f>
        <v>0</v>
      </c>
      <c r="M254" s="135">
        <f>M255+M258</f>
        <v>310.8</v>
      </c>
    </row>
    <row r="255" spans="1:13" ht="45" x14ac:dyDescent="0.2">
      <c r="A255" s="71" t="s">
        <v>112</v>
      </c>
      <c r="B255" s="59" t="s">
        <v>205</v>
      </c>
      <c r="C255" s="60" t="s">
        <v>207</v>
      </c>
      <c r="D255" s="59" t="s">
        <v>99</v>
      </c>
      <c r="E255" s="59" t="s">
        <v>216</v>
      </c>
      <c r="F255" s="60">
        <v>100</v>
      </c>
      <c r="G255" s="135">
        <f>G257</f>
        <v>36.299999999999997</v>
      </c>
      <c r="H255" s="135">
        <f>H257</f>
        <v>0</v>
      </c>
      <c r="I255" s="133">
        <f t="shared" si="69"/>
        <v>36.299999999999997</v>
      </c>
      <c r="J255" s="135">
        <f>J257</f>
        <v>0</v>
      </c>
      <c r="K255" s="265">
        <f>K257</f>
        <v>36.299999999999997</v>
      </c>
      <c r="L255" s="135">
        <f>L257</f>
        <v>0</v>
      </c>
      <c r="M255" s="135">
        <f>M257</f>
        <v>36.299999999999997</v>
      </c>
    </row>
    <row r="256" spans="1:13" x14ac:dyDescent="0.2">
      <c r="A256" s="71" t="s">
        <v>114</v>
      </c>
      <c r="B256" s="59" t="s">
        <v>205</v>
      </c>
      <c r="C256" s="60" t="s">
        <v>207</v>
      </c>
      <c r="D256" s="59" t="s">
        <v>99</v>
      </c>
      <c r="E256" s="59" t="s">
        <v>216</v>
      </c>
      <c r="F256" s="60">
        <v>110</v>
      </c>
      <c r="G256" s="135">
        <f>G257</f>
        <v>36.299999999999997</v>
      </c>
      <c r="H256" s="135">
        <f>H257</f>
        <v>0</v>
      </c>
      <c r="I256" s="133">
        <f t="shared" si="69"/>
        <v>36.299999999999997</v>
      </c>
      <c r="J256" s="135">
        <f>J257</f>
        <v>0</v>
      </c>
      <c r="K256" s="265">
        <f>K257</f>
        <v>36.299999999999997</v>
      </c>
      <c r="L256" s="135">
        <f>L257</f>
        <v>0</v>
      </c>
      <c r="M256" s="135">
        <f>M257</f>
        <v>36.299999999999997</v>
      </c>
    </row>
    <row r="257" spans="1:15" ht="22.5" x14ac:dyDescent="0.2">
      <c r="A257" s="98" t="s">
        <v>444</v>
      </c>
      <c r="B257" s="59" t="s">
        <v>205</v>
      </c>
      <c r="C257" s="60" t="s">
        <v>207</v>
      </c>
      <c r="D257" s="59" t="s">
        <v>99</v>
      </c>
      <c r="E257" s="59" t="s">
        <v>216</v>
      </c>
      <c r="F257" s="60">
        <v>112</v>
      </c>
      <c r="G257" s="135">
        <v>36.299999999999997</v>
      </c>
      <c r="H257" s="135"/>
      <c r="I257" s="133">
        <f t="shared" si="69"/>
        <v>36.299999999999997</v>
      </c>
      <c r="J257" s="135"/>
      <c r="K257" s="264">
        <f>I257+J257</f>
        <v>36.299999999999997</v>
      </c>
      <c r="L257" s="135"/>
      <c r="M257" s="133">
        <f>K257+L257</f>
        <v>36.299999999999997</v>
      </c>
    </row>
    <row r="258" spans="1:15" ht="22.5" x14ac:dyDescent="0.2">
      <c r="A258" s="71" t="s">
        <v>103</v>
      </c>
      <c r="B258" s="59" t="s">
        <v>205</v>
      </c>
      <c r="C258" s="60" t="s">
        <v>207</v>
      </c>
      <c r="D258" s="59" t="s">
        <v>99</v>
      </c>
      <c r="E258" s="59" t="s">
        <v>216</v>
      </c>
      <c r="F258" s="60">
        <v>600</v>
      </c>
      <c r="G258" s="135">
        <f>G259</f>
        <v>274.5</v>
      </c>
      <c r="H258" s="135">
        <f>H259</f>
        <v>0</v>
      </c>
      <c r="I258" s="133">
        <f t="shared" si="69"/>
        <v>274.5</v>
      </c>
      <c r="J258" s="135">
        <f t="shared" ref="J258:M259" si="75">J259</f>
        <v>0</v>
      </c>
      <c r="K258" s="265">
        <f t="shared" si="75"/>
        <v>274.5</v>
      </c>
      <c r="L258" s="135">
        <f t="shared" si="75"/>
        <v>0</v>
      </c>
      <c r="M258" s="135">
        <f t="shared" si="75"/>
        <v>274.5</v>
      </c>
    </row>
    <row r="259" spans="1:15" x14ac:dyDescent="0.2">
      <c r="A259" s="71" t="s">
        <v>105</v>
      </c>
      <c r="B259" s="59" t="s">
        <v>205</v>
      </c>
      <c r="C259" s="60" t="s">
        <v>207</v>
      </c>
      <c r="D259" s="59" t="s">
        <v>99</v>
      </c>
      <c r="E259" s="59" t="s">
        <v>216</v>
      </c>
      <c r="F259" s="60">
        <v>610</v>
      </c>
      <c r="G259" s="135">
        <f>G260</f>
        <v>274.5</v>
      </c>
      <c r="H259" s="135">
        <f>H260</f>
        <v>0</v>
      </c>
      <c r="I259" s="133">
        <f t="shared" si="69"/>
        <v>274.5</v>
      </c>
      <c r="J259" s="135">
        <f t="shared" si="75"/>
        <v>0</v>
      </c>
      <c r="K259" s="265">
        <f t="shared" si="75"/>
        <v>274.5</v>
      </c>
      <c r="L259" s="135">
        <f t="shared" si="75"/>
        <v>0</v>
      </c>
      <c r="M259" s="135">
        <f t="shared" si="75"/>
        <v>274.5</v>
      </c>
    </row>
    <row r="260" spans="1:15" ht="45" x14ac:dyDescent="0.2">
      <c r="A260" s="71" t="s">
        <v>107</v>
      </c>
      <c r="B260" s="59" t="s">
        <v>205</v>
      </c>
      <c r="C260" s="60" t="s">
        <v>207</v>
      </c>
      <c r="D260" s="59" t="s">
        <v>99</v>
      </c>
      <c r="E260" s="59" t="s">
        <v>216</v>
      </c>
      <c r="F260" s="60">
        <v>611</v>
      </c>
      <c r="G260" s="135">
        <v>274.5</v>
      </c>
      <c r="H260" s="135"/>
      <c r="I260" s="133">
        <f t="shared" si="69"/>
        <v>274.5</v>
      </c>
      <c r="J260" s="135"/>
      <c r="K260" s="264">
        <f>I260+J260</f>
        <v>274.5</v>
      </c>
      <c r="L260" s="135"/>
      <c r="M260" s="133">
        <f>K260+L260</f>
        <v>274.5</v>
      </c>
    </row>
    <row r="261" spans="1:15" x14ac:dyDescent="0.2">
      <c r="A261" s="56" t="s">
        <v>217</v>
      </c>
      <c r="B261" s="81" t="s">
        <v>205</v>
      </c>
      <c r="C261" s="83" t="s">
        <v>207</v>
      </c>
      <c r="D261" s="81" t="s">
        <v>218</v>
      </c>
      <c r="E261" s="81" t="s">
        <v>149</v>
      </c>
      <c r="F261" s="83" t="s">
        <v>150</v>
      </c>
      <c r="G261" s="130">
        <f>G262+G309</f>
        <v>229305.8</v>
      </c>
      <c r="H261" s="130">
        <f>H262+H309</f>
        <v>22.3</v>
      </c>
      <c r="I261" s="133">
        <f t="shared" si="69"/>
        <v>229328.09999999998</v>
      </c>
      <c r="J261" s="130">
        <f>J262+J309</f>
        <v>7341.1559999999999</v>
      </c>
      <c r="K261" s="212">
        <f>K262+K309</f>
        <v>236669.25599999999</v>
      </c>
      <c r="L261" s="130">
        <f>L262+L309</f>
        <v>4466.9092600000004</v>
      </c>
      <c r="M261" s="130">
        <f>M262+M309</f>
        <v>241136.16525999998</v>
      </c>
      <c r="O261" s="126"/>
    </row>
    <row r="262" spans="1:15" x14ac:dyDescent="0.2">
      <c r="A262" s="85" t="s">
        <v>219</v>
      </c>
      <c r="B262" s="81" t="s">
        <v>205</v>
      </c>
      <c r="C262" s="83" t="s">
        <v>207</v>
      </c>
      <c r="D262" s="81" t="s">
        <v>218</v>
      </c>
      <c r="E262" s="81" t="s">
        <v>220</v>
      </c>
      <c r="F262" s="84" t="s">
        <v>150</v>
      </c>
      <c r="G262" s="131">
        <f>G277+G263+G290+G300</f>
        <v>228513.8</v>
      </c>
      <c r="H262" s="131">
        <f t="shared" ref="H262:M262" si="76">H277+H263+H290+H300</f>
        <v>22.3</v>
      </c>
      <c r="I262" s="131">
        <f t="shared" si="76"/>
        <v>228536.1</v>
      </c>
      <c r="J262" s="131">
        <f t="shared" si="76"/>
        <v>7341.1559999999999</v>
      </c>
      <c r="K262" s="131">
        <f t="shared" si="76"/>
        <v>235877.25599999999</v>
      </c>
      <c r="L262" s="131">
        <f t="shared" si="76"/>
        <v>4466.9092600000004</v>
      </c>
      <c r="M262" s="131">
        <f t="shared" si="76"/>
        <v>240344.16525999998</v>
      </c>
    </row>
    <row r="263" spans="1:15" ht="22.5" x14ac:dyDescent="0.2">
      <c r="A263" s="190" t="s">
        <v>623</v>
      </c>
      <c r="B263" s="59" t="s">
        <v>205</v>
      </c>
      <c r="C263" s="60" t="s">
        <v>207</v>
      </c>
      <c r="D263" s="59" t="s">
        <v>218</v>
      </c>
      <c r="E263" s="59" t="s">
        <v>622</v>
      </c>
      <c r="F263" s="205"/>
      <c r="G263" s="133">
        <f>G264+G268+G273</f>
        <v>17289.3</v>
      </c>
      <c r="H263" s="133">
        <f>H264+H268+H273</f>
        <v>22.3</v>
      </c>
      <c r="I263" s="133">
        <f t="shared" si="69"/>
        <v>17311.599999999999</v>
      </c>
      <c r="J263" s="133">
        <f>J264+J268+J273</f>
        <v>153</v>
      </c>
      <c r="K263" s="264">
        <f>K264+K268+K273</f>
        <v>17464.599999999999</v>
      </c>
      <c r="L263" s="133">
        <f>L264+L268+L273</f>
        <v>616.27</v>
      </c>
      <c r="M263" s="133">
        <f>M264+M268+M273</f>
        <v>18080.87</v>
      </c>
    </row>
    <row r="264" spans="1:15" ht="22.5" x14ac:dyDescent="0.2">
      <c r="A264" s="71" t="s">
        <v>451</v>
      </c>
      <c r="B264" s="59" t="s">
        <v>205</v>
      </c>
      <c r="C264" s="60" t="s">
        <v>207</v>
      </c>
      <c r="D264" s="59" t="s">
        <v>218</v>
      </c>
      <c r="E264" s="59" t="s">
        <v>622</v>
      </c>
      <c r="F264" s="60" t="s">
        <v>121</v>
      </c>
      <c r="G264" s="135">
        <f>SUM(G265)</f>
        <v>1822.3</v>
      </c>
      <c r="H264" s="135">
        <f>SUM(H265)</f>
        <v>0</v>
      </c>
      <c r="I264" s="133">
        <f t="shared" si="69"/>
        <v>1822.3</v>
      </c>
      <c r="J264" s="135">
        <f>SUM(J265)</f>
        <v>0</v>
      </c>
      <c r="K264" s="265">
        <f>SUM(K265)</f>
        <v>1822.3</v>
      </c>
      <c r="L264" s="135">
        <f>SUM(L265)</f>
        <v>37.25</v>
      </c>
      <c r="M264" s="135">
        <f>SUM(M265)</f>
        <v>1859.55</v>
      </c>
    </row>
    <row r="265" spans="1:15" ht="22.5" x14ac:dyDescent="0.2">
      <c r="A265" s="71" t="s">
        <v>122</v>
      </c>
      <c r="B265" s="59" t="s">
        <v>205</v>
      </c>
      <c r="C265" s="60" t="s">
        <v>207</v>
      </c>
      <c r="D265" s="59" t="s">
        <v>218</v>
      </c>
      <c r="E265" s="59" t="s">
        <v>622</v>
      </c>
      <c r="F265" s="60" t="s">
        <v>123</v>
      </c>
      <c r="G265" s="135">
        <f>G266+G267</f>
        <v>1822.3</v>
      </c>
      <c r="H265" s="135">
        <f>H266+H267</f>
        <v>0</v>
      </c>
      <c r="I265" s="133">
        <f t="shared" si="69"/>
        <v>1822.3</v>
      </c>
      <c r="J265" s="135">
        <f>J266+J267</f>
        <v>0</v>
      </c>
      <c r="K265" s="265">
        <f>K266+K267</f>
        <v>1822.3</v>
      </c>
      <c r="L265" s="135">
        <f>L266+L267</f>
        <v>37.25</v>
      </c>
      <c r="M265" s="135">
        <f>M266+M267</f>
        <v>1859.55</v>
      </c>
    </row>
    <row r="266" spans="1:15" ht="22.5" x14ac:dyDescent="0.2">
      <c r="A266" s="98" t="s">
        <v>137</v>
      </c>
      <c r="B266" s="59" t="s">
        <v>205</v>
      </c>
      <c r="C266" s="60" t="s">
        <v>207</v>
      </c>
      <c r="D266" s="59" t="s">
        <v>218</v>
      </c>
      <c r="E266" s="59" t="s">
        <v>622</v>
      </c>
      <c r="F266" s="60">
        <v>242</v>
      </c>
      <c r="G266" s="135">
        <v>0</v>
      </c>
      <c r="H266" s="135"/>
      <c r="I266" s="133">
        <f t="shared" si="69"/>
        <v>0</v>
      </c>
      <c r="J266" s="135"/>
      <c r="K266" s="264">
        <f t="shared" ref="K266:K267" si="77">I266+J266</f>
        <v>0</v>
      </c>
      <c r="L266" s="135"/>
      <c r="M266" s="133">
        <f t="shared" ref="M266:M267" si="78">K266+L266</f>
        <v>0</v>
      </c>
    </row>
    <row r="267" spans="1:15" x14ac:dyDescent="0.2">
      <c r="A267" s="98" t="s">
        <v>474</v>
      </c>
      <c r="B267" s="59" t="s">
        <v>205</v>
      </c>
      <c r="C267" s="60" t="s">
        <v>207</v>
      </c>
      <c r="D267" s="59" t="s">
        <v>218</v>
      </c>
      <c r="E267" s="59" t="s">
        <v>622</v>
      </c>
      <c r="F267" s="60" t="s">
        <v>125</v>
      </c>
      <c r="G267" s="135">
        <v>1822.3</v>
      </c>
      <c r="H267" s="135"/>
      <c r="I267" s="133">
        <f t="shared" si="69"/>
        <v>1822.3</v>
      </c>
      <c r="J267" s="135"/>
      <c r="K267" s="264">
        <f t="shared" si="77"/>
        <v>1822.3</v>
      </c>
      <c r="L267" s="135">
        <v>37.25</v>
      </c>
      <c r="M267" s="133">
        <f t="shared" si="78"/>
        <v>1859.55</v>
      </c>
    </row>
    <row r="268" spans="1:15" ht="22.5" x14ac:dyDescent="0.2">
      <c r="A268" s="71" t="s">
        <v>103</v>
      </c>
      <c r="B268" s="59" t="s">
        <v>205</v>
      </c>
      <c r="C268" s="60" t="s">
        <v>207</v>
      </c>
      <c r="D268" s="59" t="s">
        <v>218</v>
      </c>
      <c r="E268" s="59" t="s">
        <v>622</v>
      </c>
      <c r="F268" s="60">
        <v>600</v>
      </c>
      <c r="G268" s="135">
        <f>G269+G271</f>
        <v>15408.2</v>
      </c>
      <c r="H268" s="135">
        <f>H269+H271</f>
        <v>22.3</v>
      </c>
      <c r="I268" s="133">
        <f t="shared" si="69"/>
        <v>15430.5</v>
      </c>
      <c r="J268" s="135">
        <f>J269+J271</f>
        <v>153</v>
      </c>
      <c r="K268" s="265">
        <f>K269+K271</f>
        <v>15583.5</v>
      </c>
      <c r="L268" s="135">
        <f>L269+L271</f>
        <v>579.02</v>
      </c>
      <c r="M268" s="135">
        <f>M269+M271</f>
        <v>16162.52</v>
      </c>
    </row>
    <row r="269" spans="1:15" s="74" customFormat="1" ht="12.75" customHeight="1" x14ac:dyDescent="0.2">
      <c r="A269" s="71" t="s">
        <v>105</v>
      </c>
      <c r="B269" s="59" t="s">
        <v>205</v>
      </c>
      <c r="C269" s="60" t="s">
        <v>207</v>
      </c>
      <c r="D269" s="59" t="s">
        <v>218</v>
      </c>
      <c r="E269" s="59" t="s">
        <v>622</v>
      </c>
      <c r="F269" s="60">
        <v>610</v>
      </c>
      <c r="G269" s="135">
        <f>G270</f>
        <v>13652.5</v>
      </c>
      <c r="H269" s="135">
        <f>H270</f>
        <v>0</v>
      </c>
      <c r="I269" s="133">
        <f t="shared" si="69"/>
        <v>13652.5</v>
      </c>
      <c r="J269" s="135">
        <f>J270</f>
        <v>153</v>
      </c>
      <c r="K269" s="265">
        <f>K270</f>
        <v>13805.5</v>
      </c>
      <c r="L269" s="135">
        <f>L270</f>
        <v>524.27</v>
      </c>
      <c r="M269" s="135">
        <f>M270</f>
        <v>14329.77</v>
      </c>
    </row>
    <row r="270" spans="1:15" s="74" customFormat="1" ht="33" customHeight="1" x14ac:dyDescent="0.2">
      <c r="A270" s="71" t="s">
        <v>107</v>
      </c>
      <c r="B270" s="59" t="s">
        <v>205</v>
      </c>
      <c r="C270" s="60" t="s">
        <v>207</v>
      </c>
      <c r="D270" s="59" t="s">
        <v>218</v>
      </c>
      <c r="E270" s="59" t="s">
        <v>622</v>
      </c>
      <c r="F270" s="60">
        <v>611</v>
      </c>
      <c r="G270" s="135">
        <f>14719-1066.5</f>
        <v>13652.5</v>
      </c>
      <c r="H270" s="135"/>
      <c r="I270" s="133">
        <f t="shared" si="69"/>
        <v>13652.5</v>
      </c>
      <c r="J270" s="135">
        <v>153</v>
      </c>
      <c r="K270" s="264">
        <f>I270+J270</f>
        <v>13805.5</v>
      </c>
      <c r="L270" s="135">
        <f>436.57+153-65.3</f>
        <v>524.27</v>
      </c>
      <c r="M270" s="133">
        <f>K270+L270</f>
        <v>14329.77</v>
      </c>
    </row>
    <row r="271" spans="1:15" x14ac:dyDescent="0.2">
      <c r="A271" s="58" t="s">
        <v>370</v>
      </c>
      <c r="B271" s="59" t="s">
        <v>205</v>
      </c>
      <c r="C271" s="60" t="s">
        <v>207</v>
      </c>
      <c r="D271" s="59" t="s">
        <v>218</v>
      </c>
      <c r="E271" s="59" t="s">
        <v>622</v>
      </c>
      <c r="F271" s="60">
        <v>620</v>
      </c>
      <c r="G271" s="135">
        <f>G272</f>
        <v>1755.7</v>
      </c>
      <c r="H271" s="135">
        <f>H272</f>
        <v>22.3</v>
      </c>
      <c r="I271" s="133">
        <f t="shared" si="69"/>
        <v>1778</v>
      </c>
      <c r="J271" s="135">
        <f>J272</f>
        <v>0</v>
      </c>
      <c r="K271" s="265">
        <f>K272</f>
        <v>1778</v>
      </c>
      <c r="L271" s="135">
        <f>L272</f>
        <v>54.75</v>
      </c>
      <c r="M271" s="135">
        <f>M272</f>
        <v>1832.75</v>
      </c>
    </row>
    <row r="272" spans="1:15" ht="45" x14ac:dyDescent="0.2">
      <c r="A272" s="58" t="s">
        <v>371</v>
      </c>
      <c r="B272" s="59" t="s">
        <v>205</v>
      </c>
      <c r="C272" s="60" t="s">
        <v>207</v>
      </c>
      <c r="D272" s="59" t="s">
        <v>218</v>
      </c>
      <c r="E272" s="59" t="s">
        <v>622</v>
      </c>
      <c r="F272" s="60">
        <v>621</v>
      </c>
      <c r="G272" s="135">
        <f>1953.2-197.5</f>
        <v>1755.7</v>
      </c>
      <c r="H272" s="135">
        <v>22.3</v>
      </c>
      <c r="I272" s="133">
        <f t="shared" si="69"/>
        <v>1778</v>
      </c>
      <c r="J272" s="135"/>
      <c r="K272" s="264">
        <f>I272+J272</f>
        <v>1778</v>
      </c>
      <c r="L272" s="135">
        <f>32.45+22.3</f>
        <v>54.75</v>
      </c>
      <c r="M272" s="133">
        <f>K272+L272</f>
        <v>1832.75</v>
      </c>
    </row>
    <row r="273" spans="1:13" x14ac:dyDescent="0.2">
      <c r="A273" s="62" t="s">
        <v>138</v>
      </c>
      <c r="B273" s="59" t="s">
        <v>205</v>
      </c>
      <c r="C273" s="60" t="s">
        <v>207</v>
      </c>
      <c r="D273" s="59" t="s">
        <v>218</v>
      </c>
      <c r="E273" s="59" t="s">
        <v>622</v>
      </c>
      <c r="F273" s="60" t="s">
        <v>200</v>
      </c>
      <c r="G273" s="135">
        <f>SUM(G274)</f>
        <v>58.8</v>
      </c>
      <c r="H273" s="135">
        <f>SUM(H274)</f>
        <v>0</v>
      </c>
      <c r="I273" s="133">
        <f t="shared" si="69"/>
        <v>58.8</v>
      </c>
      <c r="J273" s="135">
        <f>SUM(J274)</f>
        <v>0</v>
      </c>
      <c r="K273" s="265">
        <f>SUM(K274)</f>
        <v>58.8</v>
      </c>
      <c r="L273" s="135">
        <f>SUM(L274)</f>
        <v>0</v>
      </c>
      <c r="M273" s="135">
        <f>SUM(M274)</f>
        <v>58.8</v>
      </c>
    </row>
    <row r="274" spans="1:13" x14ac:dyDescent="0.2">
      <c r="A274" s="62" t="s">
        <v>139</v>
      </c>
      <c r="B274" s="59" t="s">
        <v>205</v>
      </c>
      <c r="C274" s="60" t="s">
        <v>207</v>
      </c>
      <c r="D274" s="59" t="s">
        <v>218</v>
      </c>
      <c r="E274" s="59" t="s">
        <v>622</v>
      </c>
      <c r="F274" s="60" t="s">
        <v>140</v>
      </c>
      <c r="G274" s="135">
        <f>SUM(G275:G276)</f>
        <v>58.8</v>
      </c>
      <c r="H274" s="135">
        <f>SUM(H275:H276)</f>
        <v>0</v>
      </c>
      <c r="I274" s="133">
        <f t="shared" si="69"/>
        <v>58.8</v>
      </c>
      <c r="J274" s="135">
        <f>SUM(J275:J276)</f>
        <v>0</v>
      </c>
      <c r="K274" s="265">
        <f>SUM(K275:K276)</f>
        <v>58.8</v>
      </c>
      <c r="L274" s="135">
        <f>SUM(L275:L276)</f>
        <v>0</v>
      </c>
      <c r="M274" s="135">
        <f>SUM(M275:M276)</f>
        <v>58.8</v>
      </c>
    </row>
    <row r="275" spans="1:13" ht="22.5" x14ac:dyDescent="0.2">
      <c r="A275" s="66" t="s">
        <v>141</v>
      </c>
      <c r="B275" s="59" t="s">
        <v>205</v>
      </c>
      <c r="C275" s="60" t="s">
        <v>207</v>
      </c>
      <c r="D275" s="59" t="s">
        <v>218</v>
      </c>
      <c r="E275" s="59" t="s">
        <v>622</v>
      </c>
      <c r="F275" s="60" t="s">
        <v>142</v>
      </c>
      <c r="G275" s="135">
        <v>23.8</v>
      </c>
      <c r="H275" s="135"/>
      <c r="I275" s="133">
        <f t="shared" si="69"/>
        <v>23.8</v>
      </c>
      <c r="J275" s="135"/>
      <c r="K275" s="264">
        <f t="shared" ref="K275:K276" si="79">I275+J275</f>
        <v>23.8</v>
      </c>
      <c r="L275" s="135"/>
      <c r="M275" s="133">
        <f t="shared" ref="M275:M276" si="80">K275+L275</f>
        <v>23.8</v>
      </c>
    </row>
    <row r="276" spans="1:13" x14ac:dyDescent="0.2">
      <c r="A276" s="62" t="s">
        <v>443</v>
      </c>
      <c r="B276" s="59" t="s">
        <v>205</v>
      </c>
      <c r="C276" s="60" t="s">
        <v>207</v>
      </c>
      <c r="D276" s="59" t="s">
        <v>218</v>
      </c>
      <c r="E276" s="59" t="s">
        <v>622</v>
      </c>
      <c r="F276" s="60">
        <v>853</v>
      </c>
      <c r="G276" s="135">
        <v>35</v>
      </c>
      <c r="H276" s="135"/>
      <c r="I276" s="133">
        <f t="shared" si="69"/>
        <v>35</v>
      </c>
      <c r="J276" s="135"/>
      <c r="K276" s="264">
        <f t="shared" si="79"/>
        <v>35</v>
      </c>
      <c r="L276" s="135"/>
      <c r="M276" s="133">
        <f t="shared" si="80"/>
        <v>35</v>
      </c>
    </row>
    <row r="277" spans="1:13" ht="51.75" customHeight="1" x14ac:dyDescent="0.2">
      <c r="A277" s="58" t="s">
        <v>68</v>
      </c>
      <c r="B277" s="59" t="s">
        <v>205</v>
      </c>
      <c r="C277" s="60" t="s">
        <v>207</v>
      </c>
      <c r="D277" s="59" t="s">
        <v>218</v>
      </c>
      <c r="E277" s="59" t="s">
        <v>624</v>
      </c>
      <c r="F277" s="60" t="s">
        <v>150</v>
      </c>
      <c r="G277" s="135">
        <f>G278+G282+G285</f>
        <v>211224.5</v>
      </c>
      <c r="H277" s="135">
        <f>H278+H282+H285</f>
        <v>0</v>
      </c>
      <c r="I277" s="133">
        <f t="shared" si="69"/>
        <v>211224.5</v>
      </c>
      <c r="J277" s="135">
        <f>J278+J282+J285</f>
        <v>0</v>
      </c>
      <c r="K277" s="265">
        <f>K278+K282+K285</f>
        <v>211224.5</v>
      </c>
      <c r="L277" s="135">
        <f>L278+L282+L285</f>
        <v>0</v>
      </c>
      <c r="M277" s="135">
        <f>M278+M282+M285</f>
        <v>211224.5</v>
      </c>
    </row>
    <row r="278" spans="1:13" ht="45" x14ac:dyDescent="0.2">
      <c r="A278" s="71" t="s">
        <v>112</v>
      </c>
      <c r="B278" s="59" t="s">
        <v>205</v>
      </c>
      <c r="C278" s="60" t="s">
        <v>207</v>
      </c>
      <c r="D278" s="59" t="s">
        <v>218</v>
      </c>
      <c r="E278" s="59" t="s">
        <v>624</v>
      </c>
      <c r="F278" s="60" t="s">
        <v>113</v>
      </c>
      <c r="G278" s="135">
        <f>G279</f>
        <v>10343</v>
      </c>
      <c r="H278" s="135">
        <f>H279</f>
        <v>0</v>
      </c>
      <c r="I278" s="133">
        <f t="shared" si="69"/>
        <v>10343</v>
      </c>
      <c r="J278" s="135">
        <f>J279</f>
        <v>0</v>
      </c>
      <c r="K278" s="265">
        <f>K279</f>
        <v>10343</v>
      </c>
      <c r="L278" s="135">
        <f>L279</f>
        <v>2500</v>
      </c>
      <c r="M278" s="135">
        <f>M279</f>
        <v>12843</v>
      </c>
    </row>
    <row r="279" spans="1:13" x14ac:dyDescent="0.2">
      <c r="A279" s="71" t="s">
        <v>114</v>
      </c>
      <c r="B279" s="59" t="s">
        <v>205</v>
      </c>
      <c r="C279" s="60" t="s">
        <v>207</v>
      </c>
      <c r="D279" s="59" t="s">
        <v>218</v>
      </c>
      <c r="E279" s="59" t="s">
        <v>624</v>
      </c>
      <c r="F279" s="60">
        <v>110</v>
      </c>
      <c r="G279" s="135">
        <f>G280+G281</f>
        <v>10343</v>
      </c>
      <c r="H279" s="135">
        <f>H280+H281</f>
        <v>0</v>
      </c>
      <c r="I279" s="133">
        <f t="shared" si="69"/>
        <v>10343</v>
      </c>
      <c r="J279" s="135">
        <f>J280+J281</f>
        <v>0</v>
      </c>
      <c r="K279" s="265">
        <f>K280+K281</f>
        <v>10343</v>
      </c>
      <c r="L279" s="135">
        <f>L280+L281</f>
        <v>2500</v>
      </c>
      <c r="M279" s="135">
        <f>M280+M281</f>
        <v>12843</v>
      </c>
    </row>
    <row r="280" spans="1:13" x14ac:dyDescent="0.2">
      <c r="A280" s="71" t="s">
        <v>115</v>
      </c>
      <c r="B280" s="59" t="s">
        <v>205</v>
      </c>
      <c r="C280" s="60" t="s">
        <v>207</v>
      </c>
      <c r="D280" s="59" t="s">
        <v>218</v>
      </c>
      <c r="E280" s="59" t="s">
        <v>624</v>
      </c>
      <c r="F280" s="60">
        <v>111</v>
      </c>
      <c r="G280" s="135">
        <v>7944</v>
      </c>
      <c r="H280" s="135"/>
      <c r="I280" s="133">
        <f t="shared" si="69"/>
        <v>7944</v>
      </c>
      <c r="J280" s="135"/>
      <c r="K280" s="264">
        <f t="shared" ref="K280:K281" si="81">I280+J280</f>
        <v>7944</v>
      </c>
      <c r="L280" s="135">
        <v>1643.162</v>
      </c>
      <c r="M280" s="133">
        <f t="shared" ref="M280:M281" si="82">K280+L280</f>
        <v>9587.1620000000003</v>
      </c>
    </row>
    <row r="281" spans="1:13" ht="33.75" x14ac:dyDescent="0.2">
      <c r="A281" s="97" t="s">
        <v>116</v>
      </c>
      <c r="B281" s="59" t="s">
        <v>205</v>
      </c>
      <c r="C281" s="60" t="s">
        <v>207</v>
      </c>
      <c r="D281" s="59" t="s">
        <v>218</v>
      </c>
      <c r="E281" s="59" t="s">
        <v>624</v>
      </c>
      <c r="F281" s="60">
        <v>119</v>
      </c>
      <c r="G281" s="135">
        <v>2399</v>
      </c>
      <c r="H281" s="135"/>
      <c r="I281" s="133">
        <f t="shared" si="69"/>
        <v>2399</v>
      </c>
      <c r="J281" s="135"/>
      <c r="K281" s="264">
        <f t="shared" si="81"/>
        <v>2399</v>
      </c>
      <c r="L281" s="135">
        <v>856.83799999999997</v>
      </c>
      <c r="M281" s="133">
        <f t="shared" si="82"/>
        <v>3255.8379999999997</v>
      </c>
    </row>
    <row r="282" spans="1:13" ht="22.5" x14ac:dyDescent="0.2">
      <c r="A282" s="71" t="s">
        <v>451</v>
      </c>
      <c r="B282" s="59" t="s">
        <v>205</v>
      </c>
      <c r="C282" s="60" t="s">
        <v>207</v>
      </c>
      <c r="D282" s="59" t="s">
        <v>218</v>
      </c>
      <c r="E282" s="59" t="s">
        <v>624</v>
      </c>
      <c r="F282" s="60" t="s">
        <v>121</v>
      </c>
      <c r="G282" s="135">
        <f>SUM(G283)</f>
        <v>38</v>
      </c>
      <c r="H282" s="135">
        <f>SUM(H283)</f>
        <v>0</v>
      </c>
      <c r="I282" s="133">
        <f t="shared" si="69"/>
        <v>38</v>
      </c>
      <c r="J282" s="135">
        <f t="shared" ref="J282:M283" si="83">SUM(J283)</f>
        <v>0</v>
      </c>
      <c r="K282" s="265">
        <f t="shared" si="83"/>
        <v>38</v>
      </c>
      <c r="L282" s="135">
        <f t="shared" si="83"/>
        <v>0</v>
      </c>
      <c r="M282" s="135">
        <f t="shared" si="83"/>
        <v>38</v>
      </c>
    </row>
    <row r="283" spans="1:13" ht="22.5" x14ac:dyDescent="0.2">
      <c r="A283" s="71" t="s">
        <v>122</v>
      </c>
      <c r="B283" s="59" t="s">
        <v>205</v>
      </c>
      <c r="C283" s="60" t="s">
        <v>207</v>
      </c>
      <c r="D283" s="59" t="s">
        <v>218</v>
      </c>
      <c r="E283" s="59" t="s">
        <v>624</v>
      </c>
      <c r="F283" s="60" t="s">
        <v>123</v>
      </c>
      <c r="G283" s="135">
        <f>SUM(G284)</f>
        <v>38</v>
      </c>
      <c r="H283" s="135">
        <f>SUM(H284)</f>
        <v>0</v>
      </c>
      <c r="I283" s="133">
        <f t="shared" si="69"/>
        <v>38</v>
      </c>
      <c r="J283" s="135">
        <f t="shared" si="83"/>
        <v>0</v>
      </c>
      <c r="K283" s="265">
        <f t="shared" si="83"/>
        <v>38</v>
      </c>
      <c r="L283" s="135">
        <f t="shared" si="83"/>
        <v>0</v>
      </c>
      <c r="M283" s="135">
        <f t="shared" si="83"/>
        <v>38</v>
      </c>
    </row>
    <row r="284" spans="1:13" x14ac:dyDescent="0.2">
      <c r="A284" s="98" t="s">
        <v>474</v>
      </c>
      <c r="B284" s="59" t="s">
        <v>205</v>
      </c>
      <c r="C284" s="60" t="s">
        <v>207</v>
      </c>
      <c r="D284" s="59" t="s">
        <v>218</v>
      </c>
      <c r="E284" s="59" t="s">
        <v>624</v>
      </c>
      <c r="F284" s="60" t="s">
        <v>125</v>
      </c>
      <c r="G284" s="135">
        <v>38</v>
      </c>
      <c r="H284" s="135"/>
      <c r="I284" s="133">
        <f t="shared" si="69"/>
        <v>38</v>
      </c>
      <c r="J284" s="135"/>
      <c r="K284" s="264">
        <f>I284+J284</f>
        <v>38</v>
      </c>
      <c r="L284" s="135"/>
      <c r="M284" s="133">
        <f>K284+L284</f>
        <v>38</v>
      </c>
    </row>
    <row r="285" spans="1:13" ht="22.5" x14ac:dyDescent="0.2">
      <c r="A285" s="71" t="s">
        <v>103</v>
      </c>
      <c r="B285" s="59" t="s">
        <v>205</v>
      </c>
      <c r="C285" s="60" t="s">
        <v>207</v>
      </c>
      <c r="D285" s="60" t="s">
        <v>218</v>
      </c>
      <c r="E285" s="59" t="s">
        <v>624</v>
      </c>
      <c r="F285" s="60" t="s">
        <v>104</v>
      </c>
      <c r="G285" s="135">
        <f>G286+G288</f>
        <v>200843.5</v>
      </c>
      <c r="H285" s="135">
        <f>H286+H288</f>
        <v>0</v>
      </c>
      <c r="I285" s="133">
        <f t="shared" si="69"/>
        <v>200843.5</v>
      </c>
      <c r="J285" s="135">
        <f>J286+J288</f>
        <v>0</v>
      </c>
      <c r="K285" s="265">
        <f>K286+K288</f>
        <v>200843.5</v>
      </c>
      <c r="L285" s="135">
        <f>L286+L288</f>
        <v>-2500</v>
      </c>
      <c r="M285" s="135">
        <f>M286+M288</f>
        <v>198343.5</v>
      </c>
    </row>
    <row r="286" spans="1:13" x14ac:dyDescent="0.2">
      <c r="A286" s="71" t="s">
        <v>105</v>
      </c>
      <c r="B286" s="59" t="s">
        <v>205</v>
      </c>
      <c r="C286" s="60" t="s">
        <v>207</v>
      </c>
      <c r="D286" s="60" t="s">
        <v>218</v>
      </c>
      <c r="E286" s="59" t="s">
        <v>624</v>
      </c>
      <c r="F286" s="60" t="s">
        <v>106</v>
      </c>
      <c r="G286" s="135">
        <f>G287</f>
        <v>177944.3</v>
      </c>
      <c r="H286" s="135">
        <f>H287</f>
        <v>0</v>
      </c>
      <c r="I286" s="133">
        <f t="shared" si="69"/>
        <v>177944.3</v>
      </c>
      <c r="J286" s="135">
        <f>J287</f>
        <v>0</v>
      </c>
      <c r="K286" s="265">
        <f>K287</f>
        <v>177944.3</v>
      </c>
      <c r="L286" s="135">
        <f>L287</f>
        <v>-2532</v>
      </c>
      <c r="M286" s="135">
        <f>M287</f>
        <v>175412.3</v>
      </c>
    </row>
    <row r="287" spans="1:13" ht="45" x14ac:dyDescent="0.2">
      <c r="A287" s="71" t="s">
        <v>107</v>
      </c>
      <c r="B287" s="59" t="s">
        <v>205</v>
      </c>
      <c r="C287" s="60" t="s">
        <v>207</v>
      </c>
      <c r="D287" s="60" t="s">
        <v>218</v>
      </c>
      <c r="E287" s="59" t="s">
        <v>624</v>
      </c>
      <c r="F287" s="60" t="s">
        <v>108</v>
      </c>
      <c r="G287" s="135">
        <v>177944.3</v>
      </c>
      <c r="H287" s="135"/>
      <c r="I287" s="133">
        <f t="shared" si="69"/>
        <v>177944.3</v>
      </c>
      <c r="J287" s="135"/>
      <c r="K287" s="264">
        <f>I287+J287</f>
        <v>177944.3</v>
      </c>
      <c r="L287" s="135">
        <v>-2532</v>
      </c>
      <c r="M287" s="133">
        <f>K287+L287</f>
        <v>175412.3</v>
      </c>
    </row>
    <row r="288" spans="1:13" x14ac:dyDescent="0.2">
      <c r="A288" s="58" t="s">
        <v>370</v>
      </c>
      <c r="B288" s="59" t="s">
        <v>205</v>
      </c>
      <c r="C288" s="60" t="s">
        <v>207</v>
      </c>
      <c r="D288" s="60" t="s">
        <v>218</v>
      </c>
      <c r="E288" s="59" t="s">
        <v>624</v>
      </c>
      <c r="F288" s="60">
        <v>620</v>
      </c>
      <c r="G288" s="135">
        <f>G289</f>
        <v>22899.200000000001</v>
      </c>
      <c r="H288" s="135">
        <f>H289</f>
        <v>0</v>
      </c>
      <c r="I288" s="133">
        <f t="shared" si="69"/>
        <v>22899.200000000001</v>
      </c>
      <c r="J288" s="135">
        <f>J289</f>
        <v>0</v>
      </c>
      <c r="K288" s="265">
        <f>K289</f>
        <v>22899.200000000001</v>
      </c>
      <c r="L288" s="135">
        <f>L289</f>
        <v>32</v>
      </c>
      <c r="M288" s="135">
        <f>M289</f>
        <v>22931.200000000001</v>
      </c>
    </row>
    <row r="289" spans="1:13" ht="45" x14ac:dyDescent="0.2">
      <c r="A289" s="58" t="s">
        <v>371</v>
      </c>
      <c r="B289" s="59" t="s">
        <v>205</v>
      </c>
      <c r="C289" s="60" t="s">
        <v>207</v>
      </c>
      <c r="D289" s="60" t="s">
        <v>218</v>
      </c>
      <c r="E289" s="59" t="s">
        <v>624</v>
      </c>
      <c r="F289" s="60">
        <v>621</v>
      </c>
      <c r="G289" s="135">
        <v>22899.200000000001</v>
      </c>
      <c r="H289" s="135"/>
      <c r="I289" s="133">
        <f t="shared" si="69"/>
        <v>22899.200000000001</v>
      </c>
      <c r="J289" s="135"/>
      <c r="K289" s="264">
        <f>I289+J289</f>
        <v>22899.200000000001</v>
      </c>
      <c r="L289" s="135">
        <v>32</v>
      </c>
      <c r="M289" s="133">
        <f>K289+L289</f>
        <v>22931.200000000001</v>
      </c>
    </row>
    <row r="290" spans="1:13" ht="40.5" customHeight="1" x14ac:dyDescent="0.2">
      <c r="A290" s="58" t="s">
        <v>726</v>
      </c>
      <c r="B290" s="59" t="s">
        <v>205</v>
      </c>
      <c r="C290" s="60" t="s">
        <v>207</v>
      </c>
      <c r="D290" s="59" t="s">
        <v>218</v>
      </c>
      <c r="E290" s="59" t="s">
        <v>727</v>
      </c>
      <c r="F290" s="60"/>
      <c r="G290" s="135">
        <f>G291+G295</f>
        <v>0</v>
      </c>
      <c r="H290" s="135">
        <f t="shared" ref="H290:M290" si="84">H291+H295</f>
        <v>0</v>
      </c>
      <c r="I290" s="135">
        <f t="shared" si="84"/>
        <v>0</v>
      </c>
      <c r="J290" s="135">
        <f t="shared" si="84"/>
        <v>7188.1559999999999</v>
      </c>
      <c r="K290" s="265">
        <f t="shared" si="84"/>
        <v>7188.1559999999999</v>
      </c>
      <c r="L290" s="135">
        <f t="shared" si="84"/>
        <v>78.566999999999993</v>
      </c>
      <c r="M290" s="135">
        <f t="shared" si="84"/>
        <v>7266.723</v>
      </c>
    </row>
    <row r="291" spans="1:13" ht="45" x14ac:dyDescent="0.2">
      <c r="A291" s="71" t="s">
        <v>112</v>
      </c>
      <c r="B291" s="59" t="s">
        <v>205</v>
      </c>
      <c r="C291" s="60" t="s">
        <v>207</v>
      </c>
      <c r="D291" s="59" t="s">
        <v>218</v>
      </c>
      <c r="E291" s="59" t="s">
        <v>727</v>
      </c>
      <c r="F291" s="60" t="s">
        <v>113</v>
      </c>
      <c r="G291" s="135">
        <f>G292</f>
        <v>0</v>
      </c>
      <c r="H291" s="135">
        <f>H292</f>
        <v>0</v>
      </c>
      <c r="I291" s="133">
        <f t="shared" ref="I291:I308" si="85">H291+G291</f>
        <v>0</v>
      </c>
      <c r="J291" s="135">
        <f>J292</f>
        <v>296.89999999999998</v>
      </c>
      <c r="K291" s="265">
        <f>K292</f>
        <v>296.89999999999998</v>
      </c>
      <c r="L291" s="135">
        <f>L292</f>
        <v>0</v>
      </c>
      <c r="M291" s="135">
        <f>M292</f>
        <v>296.89999999999998</v>
      </c>
    </row>
    <row r="292" spans="1:13" x14ac:dyDescent="0.2">
      <c r="A292" s="71" t="s">
        <v>114</v>
      </c>
      <c r="B292" s="59" t="s">
        <v>205</v>
      </c>
      <c r="C292" s="60" t="s">
        <v>207</v>
      </c>
      <c r="D292" s="59" t="s">
        <v>218</v>
      </c>
      <c r="E292" s="59" t="s">
        <v>727</v>
      </c>
      <c r="F292" s="60">
        <v>110</v>
      </c>
      <c r="G292" s="135">
        <f>G293+G294</f>
        <v>0</v>
      </c>
      <c r="H292" s="135">
        <f>H293+H294</f>
        <v>0</v>
      </c>
      <c r="I292" s="133">
        <f t="shared" si="85"/>
        <v>0</v>
      </c>
      <c r="J292" s="135">
        <f>J293+J294</f>
        <v>296.89999999999998</v>
      </c>
      <c r="K292" s="265">
        <f>K293+K294</f>
        <v>296.89999999999998</v>
      </c>
      <c r="L292" s="135">
        <f>L293+L294</f>
        <v>0</v>
      </c>
      <c r="M292" s="135">
        <f>M293+M294</f>
        <v>296.89999999999998</v>
      </c>
    </row>
    <row r="293" spans="1:13" x14ac:dyDescent="0.2">
      <c r="A293" s="71" t="s">
        <v>115</v>
      </c>
      <c r="B293" s="59" t="s">
        <v>205</v>
      </c>
      <c r="C293" s="60" t="s">
        <v>207</v>
      </c>
      <c r="D293" s="59" t="s">
        <v>218</v>
      </c>
      <c r="E293" s="59" t="s">
        <v>727</v>
      </c>
      <c r="F293" s="60">
        <v>111</v>
      </c>
      <c r="G293" s="135"/>
      <c r="H293" s="135"/>
      <c r="I293" s="133">
        <f t="shared" si="85"/>
        <v>0</v>
      </c>
      <c r="J293" s="135">
        <v>228</v>
      </c>
      <c r="K293" s="264">
        <f t="shared" ref="K293:K294" si="86">I293+J293</f>
        <v>228</v>
      </c>
      <c r="L293" s="135"/>
      <c r="M293" s="133">
        <f t="shared" ref="M293:M294" si="87">K293+L293</f>
        <v>228</v>
      </c>
    </row>
    <row r="294" spans="1:13" ht="33.75" x14ac:dyDescent="0.2">
      <c r="A294" s="97" t="s">
        <v>116</v>
      </c>
      <c r="B294" s="59" t="s">
        <v>205</v>
      </c>
      <c r="C294" s="60" t="s">
        <v>207</v>
      </c>
      <c r="D294" s="59" t="s">
        <v>218</v>
      </c>
      <c r="E294" s="59" t="s">
        <v>727</v>
      </c>
      <c r="F294" s="60">
        <v>119</v>
      </c>
      <c r="G294" s="135"/>
      <c r="H294" s="135"/>
      <c r="I294" s="133">
        <f t="shared" si="85"/>
        <v>0</v>
      </c>
      <c r="J294" s="135">
        <v>68.900000000000006</v>
      </c>
      <c r="K294" s="264">
        <f t="shared" si="86"/>
        <v>68.900000000000006</v>
      </c>
      <c r="L294" s="135"/>
      <c r="M294" s="133">
        <f t="shared" si="87"/>
        <v>68.900000000000006</v>
      </c>
    </row>
    <row r="295" spans="1:13" ht="22.5" x14ac:dyDescent="0.2">
      <c r="A295" s="71" t="s">
        <v>103</v>
      </c>
      <c r="B295" s="59" t="s">
        <v>205</v>
      </c>
      <c r="C295" s="60" t="s">
        <v>207</v>
      </c>
      <c r="D295" s="59" t="s">
        <v>218</v>
      </c>
      <c r="E295" s="59" t="s">
        <v>727</v>
      </c>
      <c r="F295" s="60" t="s">
        <v>104</v>
      </c>
      <c r="G295" s="135">
        <f>G296+G298</f>
        <v>0</v>
      </c>
      <c r="H295" s="135">
        <f>H296+H298</f>
        <v>0</v>
      </c>
      <c r="I295" s="133">
        <f t="shared" si="85"/>
        <v>0</v>
      </c>
      <c r="J295" s="234">
        <f>J296+J298</f>
        <v>6891.2560000000003</v>
      </c>
      <c r="K295" s="265">
        <f>K296+K298</f>
        <v>6891.2560000000003</v>
      </c>
      <c r="L295" s="234">
        <f>L296+L298</f>
        <v>78.566999999999993</v>
      </c>
      <c r="M295" s="234">
        <f>M296+M298</f>
        <v>6969.8230000000003</v>
      </c>
    </row>
    <row r="296" spans="1:13" x14ac:dyDescent="0.2">
      <c r="A296" s="71" t="s">
        <v>105</v>
      </c>
      <c r="B296" s="59" t="s">
        <v>205</v>
      </c>
      <c r="C296" s="60" t="s">
        <v>207</v>
      </c>
      <c r="D296" s="59" t="s">
        <v>218</v>
      </c>
      <c r="E296" s="59" t="s">
        <v>727</v>
      </c>
      <c r="F296" s="60" t="s">
        <v>106</v>
      </c>
      <c r="G296" s="135">
        <f>G297</f>
        <v>0</v>
      </c>
      <c r="H296" s="135">
        <f>H297</f>
        <v>0</v>
      </c>
      <c r="I296" s="133">
        <f t="shared" si="85"/>
        <v>0</v>
      </c>
      <c r="J296" s="234">
        <f>J297</f>
        <v>6099.6559999999999</v>
      </c>
      <c r="K296" s="265">
        <f>K297</f>
        <v>6099.6559999999999</v>
      </c>
      <c r="L296" s="234">
        <f>L297</f>
        <v>78.566999999999993</v>
      </c>
      <c r="M296" s="234">
        <f>M297</f>
        <v>6178.223</v>
      </c>
    </row>
    <row r="297" spans="1:13" ht="45" x14ac:dyDescent="0.2">
      <c r="A297" s="71" t="s">
        <v>107</v>
      </c>
      <c r="B297" s="59" t="s">
        <v>205</v>
      </c>
      <c r="C297" s="60" t="s">
        <v>207</v>
      </c>
      <c r="D297" s="59" t="s">
        <v>218</v>
      </c>
      <c r="E297" s="59" t="s">
        <v>727</v>
      </c>
      <c r="F297" s="60" t="s">
        <v>108</v>
      </c>
      <c r="G297" s="135"/>
      <c r="H297" s="135"/>
      <c r="I297" s="133">
        <f t="shared" si="85"/>
        <v>0</v>
      </c>
      <c r="J297" s="234">
        <v>6099.6559999999999</v>
      </c>
      <c r="K297" s="264">
        <f>I297+J297</f>
        <v>6099.6559999999999</v>
      </c>
      <c r="L297" s="234">
        <v>78.566999999999993</v>
      </c>
      <c r="M297" s="133">
        <f>K297+L297</f>
        <v>6178.223</v>
      </c>
    </row>
    <row r="298" spans="1:13" x14ac:dyDescent="0.2">
      <c r="A298" s="58" t="s">
        <v>370</v>
      </c>
      <c r="B298" s="59" t="s">
        <v>205</v>
      </c>
      <c r="C298" s="60" t="s">
        <v>207</v>
      </c>
      <c r="D298" s="59" t="s">
        <v>218</v>
      </c>
      <c r="E298" s="59" t="s">
        <v>727</v>
      </c>
      <c r="F298" s="60">
        <v>620</v>
      </c>
      <c r="G298" s="135">
        <f>G299</f>
        <v>0</v>
      </c>
      <c r="H298" s="135">
        <f>H299</f>
        <v>0</v>
      </c>
      <c r="I298" s="133">
        <f t="shared" si="85"/>
        <v>0</v>
      </c>
      <c r="J298" s="135">
        <f>J299</f>
        <v>791.6</v>
      </c>
      <c r="K298" s="265">
        <f>K299</f>
        <v>791.6</v>
      </c>
      <c r="L298" s="135">
        <f>L299</f>
        <v>0</v>
      </c>
      <c r="M298" s="135">
        <f>M299</f>
        <v>791.6</v>
      </c>
    </row>
    <row r="299" spans="1:13" ht="45" x14ac:dyDescent="0.2">
      <c r="A299" s="58" t="s">
        <v>371</v>
      </c>
      <c r="B299" s="59" t="s">
        <v>205</v>
      </c>
      <c r="C299" s="60" t="s">
        <v>207</v>
      </c>
      <c r="D299" s="59" t="s">
        <v>218</v>
      </c>
      <c r="E299" s="59" t="s">
        <v>727</v>
      </c>
      <c r="F299" s="60">
        <v>621</v>
      </c>
      <c r="G299" s="135"/>
      <c r="H299" s="135"/>
      <c r="I299" s="133">
        <f t="shared" si="85"/>
        <v>0</v>
      </c>
      <c r="J299" s="135">
        <v>791.6</v>
      </c>
      <c r="K299" s="264">
        <f>I299+J299</f>
        <v>791.6</v>
      </c>
      <c r="L299" s="135"/>
      <c r="M299" s="133">
        <f>K299+L299</f>
        <v>791.6</v>
      </c>
    </row>
    <row r="300" spans="1:13" ht="45" x14ac:dyDescent="0.2">
      <c r="A300" s="58" t="s">
        <v>756</v>
      </c>
      <c r="B300" s="59" t="s">
        <v>205</v>
      </c>
      <c r="C300" s="60" t="s">
        <v>207</v>
      </c>
      <c r="D300" s="59" t="s">
        <v>218</v>
      </c>
      <c r="E300" s="59" t="s">
        <v>755</v>
      </c>
      <c r="F300" s="60"/>
      <c r="G300" s="135">
        <f>G301+G304</f>
        <v>0</v>
      </c>
      <c r="H300" s="135">
        <f t="shared" ref="H300:M300" si="88">H301+H304</f>
        <v>0</v>
      </c>
      <c r="I300" s="135">
        <f t="shared" si="88"/>
        <v>0</v>
      </c>
      <c r="J300" s="135">
        <f t="shared" si="88"/>
        <v>0</v>
      </c>
      <c r="K300" s="135">
        <f t="shared" si="88"/>
        <v>0</v>
      </c>
      <c r="L300" s="135">
        <f t="shared" si="88"/>
        <v>3772.0722599999999</v>
      </c>
      <c r="M300" s="135">
        <f t="shared" si="88"/>
        <v>3772.0722599999999</v>
      </c>
    </row>
    <row r="301" spans="1:13" ht="22.5" x14ac:dyDescent="0.2">
      <c r="A301" s="71" t="s">
        <v>451</v>
      </c>
      <c r="B301" s="59" t="s">
        <v>205</v>
      </c>
      <c r="C301" s="60" t="s">
        <v>207</v>
      </c>
      <c r="D301" s="59" t="s">
        <v>218</v>
      </c>
      <c r="E301" s="59" t="s">
        <v>755</v>
      </c>
      <c r="F301" s="60" t="s">
        <v>121</v>
      </c>
      <c r="G301" s="135">
        <f>SUM(G302)</f>
        <v>0</v>
      </c>
      <c r="H301" s="135">
        <f>SUM(H302)</f>
        <v>0</v>
      </c>
      <c r="I301" s="133">
        <f t="shared" si="85"/>
        <v>0</v>
      </c>
      <c r="J301" s="135">
        <f t="shared" ref="J301:M302" si="89">SUM(J302)</f>
        <v>0</v>
      </c>
      <c r="K301" s="265">
        <f t="shared" si="89"/>
        <v>0</v>
      </c>
      <c r="L301" s="135">
        <f t="shared" si="89"/>
        <v>90.117000000000004</v>
      </c>
      <c r="M301" s="135">
        <f t="shared" si="89"/>
        <v>90.117000000000004</v>
      </c>
    </row>
    <row r="302" spans="1:13" ht="22.5" x14ac:dyDescent="0.2">
      <c r="A302" s="71" t="s">
        <v>122</v>
      </c>
      <c r="B302" s="59" t="s">
        <v>205</v>
      </c>
      <c r="C302" s="60" t="s">
        <v>207</v>
      </c>
      <c r="D302" s="59" t="s">
        <v>218</v>
      </c>
      <c r="E302" s="59" t="s">
        <v>755</v>
      </c>
      <c r="F302" s="60" t="s">
        <v>123</v>
      </c>
      <c r="G302" s="135">
        <f>SUM(G303)</f>
        <v>0</v>
      </c>
      <c r="H302" s="135">
        <f>SUM(H303)</f>
        <v>0</v>
      </c>
      <c r="I302" s="133">
        <f t="shared" si="85"/>
        <v>0</v>
      </c>
      <c r="J302" s="135">
        <f t="shared" si="89"/>
        <v>0</v>
      </c>
      <c r="K302" s="265">
        <f t="shared" si="89"/>
        <v>0</v>
      </c>
      <c r="L302" s="135">
        <f t="shared" si="89"/>
        <v>90.117000000000004</v>
      </c>
      <c r="M302" s="135">
        <f t="shared" si="89"/>
        <v>90.117000000000004</v>
      </c>
    </row>
    <row r="303" spans="1:13" x14ac:dyDescent="0.2">
      <c r="A303" s="98" t="s">
        <v>474</v>
      </c>
      <c r="B303" s="59" t="s">
        <v>205</v>
      </c>
      <c r="C303" s="60" t="s">
        <v>207</v>
      </c>
      <c r="D303" s="59" t="s">
        <v>218</v>
      </c>
      <c r="E303" s="59" t="s">
        <v>755</v>
      </c>
      <c r="F303" s="60" t="s">
        <v>125</v>
      </c>
      <c r="G303" s="135"/>
      <c r="H303" s="135"/>
      <c r="I303" s="133">
        <f t="shared" si="85"/>
        <v>0</v>
      </c>
      <c r="J303" s="135"/>
      <c r="K303" s="264">
        <v>0</v>
      </c>
      <c r="L303" s="135">
        <v>90.117000000000004</v>
      </c>
      <c r="M303" s="133">
        <f>K303+L303</f>
        <v>90.117000000000004</v>
      </c>
    </row>
    <row r="304" spans="1:13" ht="22.5" x14ac:dyDescent="0.2">
      <c r="A304" s="71" t="s">
        <v>103</v>
      </c>
      <c r="B304" s="59" t="s">
        <v>205</v>
      </c>
      <c r="C304" s="60" t="s">
        <v>207</v>
      </c>
      <c r="D304" s="59" t="s">
        <v>218</v>
      </c>
      <c r="E304" s="59" t="s">
        <v>755</v>
      </c>
      <c r="F304" s="60" t="s">
        <v>104</v>
      </c>
      <c r="G304" s="135">
        <f>G305+G307</f>
        <v>0</v>
      </c>
      <c r="H304" s="135">
        <f>H305+H307</f>
        <v>0</v>
      </c>
      <c r="I304" s="133">
        <f t="shared" si="85"/>
        <v>0</v>
      </c>
      <c r="J304" s="234">
        <f>J305+J307</f>
        <v>0</v>
      </c>
      <c r="K304" s="265">
        <f>K305+K307</f>
        <v>0</v>
      </c>
      <c r="L304" s="234">
        <f>L305+L307</f>
        <v>3681.9552599999997</v>
      </c>
      <c r="M304" s="234">
        <f>M305+M307</f>
        <v>3681.9552599999997</v>
      </c>
    </row>
    <row r="305" spans="1:15" x14ac:dyDescent="0.2">
      <c r="A305" s="71" t="s">
        <v>105</v>
      </c>
      <c r="B305" s="59" t="s">
        <v>205</v>
      </c>
      <c r="C305" s="60" t="s">
        <v>207</v>
      </c>
      <c r="D305" s="59" t="s">
        <v>218</v>
      </c>
      <c r="E305" s="59" t="s">
        <v>755</v>
      </c>
      <c r="F305" s="60" t="s">
        <v>106</v>
      </c>
      <c r="G305" s="135">
        <f>G306</f>
        <v>0</v>
      </c>
      <c r="H305" s="135">
        <f>H306</f>
        <v>0</v>
      </c>
      <c r="I305" s="133">
        <f t="shared" si="85"/>
        <v>0</v>
      </c>
      <c r="J305" s="234">
        <f>J306</f>
        <v>0</v>
      </c>
      <c r="K305" s="265">
        <f>K306</f>
        <v>0</v>
      </c>
      <c r="L305" s="234">
        <f>L306</f>
        <v>3257.8752599999998</v>
      </c>
      <c r="M305" s="234">
        <f>M306</f>
        <v>3257.8752599999998</v>
      </c>
    </row>
    <row r="306" spans="1:15" x14ac:dyDescent="0.2">
      <c r="A306" s="279" t="s">
        <v>640</v>
      </c>
      <c r="B306" s="59" t="s">
        <v>205</v>
      </c>
      <c r="C306" s="60" t="s">
        <v>207</v>
      </c>
      <c r="D306" s="59" t="s">
        <v>218</v>
      </c>
      <c r="E306" s="59" t="s">
        <v>755</v>
      </c>
      <c r="F306" s="60">
        <v>612</v>
      </c>
      <c r="G306" s="135"/>
      <c r="H306" s="135"/>
      <c r="I306" s="133">
        <f t="shared" si="85"/>
        <v>0</v>
      </c>
      <c r="J306" s="234"/>
      <c r="K306" s="264">
        <v>0</v>
      </c>
      <c r="L306" s="234">
        <v>3257.8752599999998</v>
      </c>
      <c r="M306" s="133">
        <f>K306+L306</f>
        <v>3257.8752599999998</v>
      </c>
    </row>
    <row r="307" spans="1:15" x14ac:dyDescent="0.2">
      <c r="A307" s="58" t="s">
        <v>370</v>
      </c>
      <c r="B307" s="59" t="s">
        <v>205</v>
      </c>
      <c r="C307" s="60" t="s">
        <v>207</v>
      </c>
      <c r="D307" s="59" t="s">
        <v>218</v>
      </c>
      <c r="E307" s="59" t="s">
        <v>755</v>
      </c>
      <c r="F307" s="60">
        <v>620</v>
      </c>
      <c r="G307" s="135">
        <f>G308</f>
        <v>0</v>
      </c>
      <c r="H307" s="135">
        <f>H308</f>
        <v>0</v>
      </c>
      <c r="I307" s="133">
        <f t="shared" si="85"/>
        <v>0</v>
      </c>
      <c r="J307" s="135">
        <f>J308</f>
        <v>0</v>
      </c>
      <c r="K307" s="265">
        <f>K308</f>
        <v>0</v>
      </c>
      <c r="L307" s="135">
        <f>L308</f>
        <v>424.08</v>
      </c>
      <c r="M307" s="135">
        <f>M308</f>
        <v>424.08</v>
      </c>
    </row>
    <row r="308" spans="1:15" x14ac:dyDescent="0.2">
      <c r="A308" s="279" t="s">
        <v>757</v>
      </c>
      <c r="B308" s="59" t="s">
        <v>205</v>
      </c>
      <c r="C308" s="60" t="s">
        <v>207</v>
      </c>
      <c r="D308" s="59" t="s">
        <v>218</v>
      </c>
      <c r="E308" s="59" t="s">
        <v>755</v>
      </c>
      <c r="F308" s="60">
        <v>622</v>
      </c>
      <c r="G308" s="135"/>
      <c r="H308" s="135"/>
      <c r="I308" s="133">
        <f t="shared" si="85"/>
        <v>0</v>
      </c>
      <c r="J308" s="135"/>
      <c r="K308" s="264">
        <v>0</v>
      </c>
      <c r="L308" s="135">
        <v>424.08</v>
      </c>
      <c r="M308" s="133">
        <f>K308+L308</f>
        <v>424.08</v>
      </c>
    </row>
    <row r="309" spans="1:15" ht="45" x14ac:dyDescent="0.2">
      <c r="A309" s="127" t="s">
        <v>445</v>
      </c>
      <c r="B309" s="88" t="s">
        <v>205</v>
      </c>
      <c r="C309" s="90" t="s">
        <v>207</v>
      </c>
      <c r="D309" s="90" t="s">
        <v>218</v>
      </c>
      <c r="E309" s="88" t="s">
        <v>215</v>
      </c>
      <c r="F309" s="90"/>
      <c r="G309" s="137">
        <f>G310</f>
        <v>792</v>
      </c>
      <c r="H309" s="137">
        <f>H310</f>
        <v>0</v>
      </c>
      <c r="I309" s="133">
        <f t="shared" si="69"/>
        <v>792</v>
      </c>
      <c r="J309" s="137">
        <f>J310</f>
        <v>0</v>
      </c>
      <c r="K309" s="271">
        <f>K310</f>
        <v>792</v>
      </c>
      <c r="L309" s="137">
        <f>L310</f>
        <v>0</v>
      </c>
      <c r="M309" s="137">
        <f>M310</f>
        <v>792</v>
      </c>
    </row>
    <row r="310" spans="1:15" ht="45" x14ac:dyDescent="0.2">
      <c r="A310" s="73" t="s">
        <v>74</v>
      </c>
      <c r="B310" s="59" t="s">
        <v>205</v>
      </c>
      <c r="C310" s="60" t="s">
        <v>207</v>
      </c>
      <c r="D310" s="60" t="s">
        <v>218</v>
      </c>
      <c r="E310" s="59" t="s">
        <v>216</v>
      </c>
      <c r="F310" s="60"/>
      <c r="G310" s="135">
        <f>G311+G314</f>
        <v>792</v>
      </c>
      <c r="H310" s="135">
        <f>H311+H314</f>
        <v>0</v>
      </c>
      <c r="I310" s="133">
        <f t="shared" si="69"/>
        <v>792</v>
      </c>
      <c r="J310" s="135">
        <f>J311+J314</f>
        <v>0</v>
      </c>
      <c r="K310" s="265">
        <f>K311+K314</f>
        <v>792</v>
      </c>
      <c r="L310" s="135">
        <f>L311+L314</f>
        <v>0</v>
      </c>
      <c r="M310" s="135">
        <f>M311+M314</f>
        <v>792</v>
      </c>
    </row>
    <row r="311" spans="1:15" ht="45" x14ac:dyDescent="0.2">
      <c r="A311" s="71" t="s">
        <v>112</v>
      </c>
      <c r="B311" s="59" t="s">
        <v>205</v>
      </c>
      <c r="C311" s="60" t="s">
        <v>207</v>
      </c>
      <c r="D311" s="60" t="s">
        <v>218</v>
      </c>
      <c r="E311" s="59" t="s">
        <v>216</v>
      </c>
      <c r="F311" s="60">
        <v>100</v>
      </c>
      <c r="G311" s="135">
        <f>G312</f>
        <v>36.299999999999997</v>
      </c>
      <c r="H311" s="135">
        <f>H312</f>
        <v>0</v>
      </c>
      <c r="I311" s="133">
        <f t="shared" si="69"/>
        <v>36.299999999999997</v>
      </c>
      <c r="J311" s="135">
        <f t="shared" ref="J311:M312" si="90">J312</f>
        <v>0</v>
      </c>
      <c r="K311" s="265">
        <f t="shared" si="90"/>
        <v>36.299999999999997</v>
      </c>
      <c r="L311" s="135">
        <f t="shared" si="90"/>
        <v>0</v>
      </c>
      <c r="M311" s="135">
        <f t="shared" si="90"/>
        <v>36.299999999999997</v>
      </c>
    </row>
    <row r="312" spans="1:15" x14ac:dyDescent="0.2">
      <c r="A312" s="71" t="s">
        <v>114</v>
      </c>
      <c r="B312" s="59" t="s">
        <v>205</v>
      </c>
      <c r="C312" s="60" t="s">
        <v>207</v>
      </c>
      <c r="D312" s="60" t="s">
        <v>218</v>
      </c>
      <c r="E312" s="59" t="s">
        <v>216</v>
      </c>
      <c r="F312" s="60">
        <v>110</v>
      </c>
      <c r="G312" s="135">
        <f>G313</f>
        <v>36.299999999999997</v>
      </c>
      <c r="H312" s="135">
        <f>H313</f>
        <v>0</v>
      </c>
      <c r="I312" s="133">
        <f t="shared" si="69"/>
        <v>36.299999999999997</v>
      </c>
      <c r="J312" s="135">
        <f t="shared" si="90"/>
        <v>0</v>
      </c>
      <c r="K312" s="265">
        <f t="shared" si="90"/>
        <v>36.299999999999997</v>
      </c>
      <c r="L312" s="135">
        <f t="shared" si="90"/>
        <v>0</v>
      </c>
      <c r="M312" s="135">
        <f t="shared" si="90"/>
        <v>36.299999999999997</v>
      </c>
    </row>
    <row r="313" spans="1:15" ht="22.5" x14ac:dyDescent="0.2">
      <c r="A313" s="98" t="s">
        <v>444</v>
      </c>
      <c r="B313" s="59" t="s">
        <v>205</v>
      </c>
      <c r="C313" s="60" t="s">
        <v>207</v>
      </c>
      <c r="D313" s="60" t="s">
        <v>218</v>
      </c>
      <c r="E313" s="59" t="s">
        <v>216</v>
      </c>
      <c r="F313" s="60">
        <v>112</v>
      </c>
      <c r="G313" s="135">
        <v>36.299999999999997</v>
      </c>
      <c r="H313" s="135"/>
      <c r="I313" s="133">
        <f t="shared" si="69"/>
        <v>36.299999999999997</v>
      </c>
      <c r="J313" s="135"/>
      <c r="K313" s="264">
        <f>I313+J313</f>
        <v>36.299999999999997</v>
      </c>
      <c r="L313" s="135"/>
      <c r="M313" s="133">
        <f>K313+L313</f>
        <v>36.299999999999997</v>
      </c>
    </row>
    <row r="314" spans="1:15" ht="22.5" x14ac:dyDescent="0.2">
      <c r="A314" s="71" t="s">
        <v>103</v>
      </c>
      <c r="B314" s="59" t="s">
        <v>205</v>
      </c>
      <c r="C314" s="60" t="s">
        <v>207</v>
      </c>
      <c r="D314" s="60" t="s">
        <v>218</v>
      </c>
      <c r="E314" s="59" t="s">
        <v>216</v>
      </c>
      <c r="F314" s="60">
        <v>600</v>
      </c>
      <c r="G314" s="135">
        <f>G315+G317</f>
        <v>755.7</v>
      </c>
      <c r="H314" s="135">
        <f>H315+H317</f>
        <v>0</v>
      </c>
      <c r="I314" s="133">
        <f t="shared" si="69"/>
        <v>755.7</v>
      </c>
      <c r="J314" s="135">
        <f>J315+J317</f>
        <v>0</v>
      </c>
      <c r="K314" s="265">
        <f>K315+K317</f>
        <v>755.7</v>
      </c>
      <c r="L314" s="135">
        <f>L315+L317</f>
        <v>0</v>
      </c>
      <c r="M314" s="135">
        <f>M315+M317</f>
        <v>755.7</v>
      </c>
    </row>
    <row r="315" spans="1:15" x14ac:dyDescent="0.2">
      <c r="A315" s="71" t="s">
        <v>105</v>
      </c>
      <c r="B315" s="59" t="s">
        <v>205</v>
      </c>
      <c r="C315" s="60" t="s">
        <v>207</v>
      </c>
      <c r="D315" s="60" t="s">
        <v>218</v>
      </c>
      <c r="E315" s="59" t="s">
        <v>216</v>
      </c>
      <c r="F315" s="60">
        <v>610</v>
      </c>
      <c r="G315" s="135">
        <f>G316</f>
        <v>676.5</v>
      </c>
      <c r="H315" s="135">
        <f>H316</f>
        <v>0</v>
      </c>
      <c r="I315" s="133">
        <f t="shared" si="69"/>
        <v>676.5</v>
      </c>
      <c r="J315" s="135">
        <f>J316</f>
        <v>0</v>
      </c>
      <c r="K315" s="265">
        <f>K316</f>
        <v>676.5</v>
      </c>
      <c r="L315" s="135">
        <f>L316</f>
        <v>0</v>
      </c>
      <c r="M315" s="135">
        <f>M316</f>
        <v>676.5</v>
      </c>
    </row>
    <row r="316" spans="1:15" ht="45" x14ac:dyDescent="0.2">
      <c r="A316" s="71" t="s">
        <v>107</v>
      </c>
      <c r="B316" s="59" t="s">
        <v>205</v>
      </c>
      <c r="C316" s="60" t="s">
        <v>207</v>
      </c>
      <c r="D316" s="60" t="s">
        <v>218</v>
      </c>
      <c r="E316" s="59" t="s">
        <v>216</v>
      </c>
      <c r="F316" s="60">
        <v>611</v>
      </c>
      <c r="G316" s="135">
        <v>676.5</v>
      </c>
      <c r="H316" s="135"/>
      <c r="I316" s="133">
        <f t="shared" si="69"/>
        <v>676.5</v>
      </c>
      <c r="J316" s="135"/>
      <c r="K316" s="264">
        <f>I316+J316</f>
        <v>676.5</v>
      </c>
      <c r="L316" s="135"/>
      <c r="M316" s="133">
        <f>K316+L316</f>
        <v>676.5</v>
      </c>
    </row>
    <row r="317" spans="1:15" x14ac:dyDescent="0.2">
      <c r="A317" s="58" t="s">
        <v>370</v>
      </c>
      <c r="B317" s="59" t="s">
        <v>205</v>
      </c>
      <c r="C317" s="60" t="s">
        <v>207</v>
      </c>
      <c r="D317" s="60" t="s">
        <v>218</v>
      </c>
      <c r="E317" s="59" t="s">
        <v>216</v>
      </c>
      <c r="F317" s="60">
        <v>620</v>
      </c>
      <c r="G317" s="135">
        <f>G318</f>
        <v>79.2</v>
      </c>
      <c r="H317" s="135">
        <f>H318</f>
        <v>0</v>
      </c>
      <c r="I317" s="133">
        <f t="shared" si="69"/>
        <v>79.2</v>
      </c>
      <c r="J317" s="135">
        <f>J318</f>
        <v>0</v>
      </c>
      <c r="K317" s="265">
        <f>K318</f>
        <v>79.2</v>
      </c>
      <c r="L317" s="135">
        <f>L318</f>
        <v>0</v>
      </c>
      <c r="M317" s="135">
        <f>M318</f>
        <v>79.2</v>
      </c>
    </row>
    <row r="318" spans="1:15" ht="45" x14ac:dyDescent="0.2">
      <c r="A318" s="58" t="s">
        <v>371</v>
      </c>
      <c r="B318" s="59" t="s">
        <v>205</v>
      </c>
      <c r="C318" s="60" t="s">
        <v>207</v>
      </c>
      <c r="D318" s="60" t="s">
        <v>218</v>
      </c>
      <c r="E318" s="59" t="s">
        <v>216</v>
      </c>
      <c r="F318" s="60">
        <v>621</v>
      </c>
      <c r="G318" s="135">
        <v>79.2</v>
      </c>
      <c r="H318" s="135"/>
      <c r="I318" s="133">
        <f t="shared" si="69"/>
        <v>79.2</v>
      </c>
      <c r="J318" s="135"/>
      <c r="K318" s="264">
        <f>I318+J318</f>
        <v>79.2</v>
      </c>
      <c r="L318" s="135"/>
      <c r="M318" s="133">
        <f>K318+L318</f>
        <v>79.2</v>
      </c>
    </row>
    <row r="319" spans="1:15" ht="21" x14ac:dyDescent="0.2">
      <c r="A319" s="85" t="s">
        <v>374</v>
      </c>
      <c r="B319" s="86" t="s">
        <v>205</v>
      </c>
      <c r="C319" s="84" t="s">
        <v>207</v>
      </c>
      <c r="D319" s="86" t="s">
        <v>154</v>
      </c>
      <c r="E319" s="86"/>
      <c r="F319" s="84" t="s">
        <v>150</v>
      </c>
      <c r="G319" s="130">
        <f>G320+G324</f>
        <v>37199.199999999997</v>
      </c>
      <c r="H319" s="130">
        <f>H320+H324</f>
        <v>1.2899999999999991</v>
      </c>
      <c r="I319" s="133">
        <f t="shared" si="69"/>
        <v>37200.49</v>
      </c>
      <c r="J319" s="130">
        <f>J320+J324</f>
        <v>-7.7050000000000001</v>
      </c>
      <c r="K319" s="212">
        <f>K320+K324</f>
        <v>37192.784999999996</v>
      </c>
      <c r="L319" s="130">
        <f>L320+L324</f>
        <v>115.41500000000001</v>
      </c>
      <c r="M319" s="130">
        <f>M320+M324</f>
        <v>37308.199999999997</v>
      </c>
      <c r="O319" s="126"/>
    </row>
    <row r="320" spans="1:15" ht="22.5" x14ac:dyDescent="0.2">
      <c r="A320" s="71" t="s">
        <v>496</v>
      </c>
      <c r="B320" s="75" t="s">
        <v>205</v>
      </c>
      <c r="C320" s="205" t="s">
        <v>207</v>
      </c>
      <c r="D320" s="75" t="s">
        <v>154</v>
      </c>
      <c r="E320" s="75" t="s">
        <v>376</v>
      </c>
      <c r="F320" s="205" t="s">
        <v>150</v>
      </c>
      <c r="G320" s="135">
        <f t="shared" ref="G320:M322" si="91">G321</f>
        <v>37020.1</v>
      </c>
      <c r="H320" s="135">
        <f t="shared" si="91"/>
        <v>1.2899999999999991</v>
      </c>
      <c r="I320" s="133">
        <f t="shared" si="69"/>
        <v>37021.39</v>
      </c>
      <c r="J320" s="135">
        <f t="shared" si="91"/>
        <v>-7.7050000000000001</v>
      </c>
      <c r="K320" s="265">
        <f t="shared" si="91"/>
        <v>37013.684999999998</v>
      </c>
      <c r="L320" s="135">
        <f t="shared" si="91"/>
        <v>115.41500000000001</v>
      </c>
      <c r="M320" s="135">
        <f t="shared" si="91"/>
        <v>37129.1</v>
      </c>
    </row>
    <row r="321" spans="1:14" ht="22.5" x14ac:dyDescent="0.2">
      <c r="A321" s="71" t="s">
        <v>103</v>
      </c>
      <c r="B321" s="75" t="s">
        <v>205</v>
      </c>
      <c r="C321" s="205" t="s">
        <v>207</v>
      </c>
      <c r="D321" s="75" t="s">
        <v>154</v>
      </c>
      <c r="E321" s="75" t="s">
        <v>376</v>
      </c>
      <c r="F321" s="205">
        <v>600</v>
      </c>
      <c r="G321" s="135">
        <f t="shared" si="91"/>
        <v>37020.1</v>
      </c>
      <c r="H321" s="135">
        <f t="shared" si="91"/>
        <v>1.2899999999999991</v>
      </c>
      <c r="I321" s="133">
        <f t="shared" si="69"/>
        <v>37021.39</v>
      </c>
      <c r="J321" s="135">
        <f t="shared" si="91"/>
        <v>-7.7050000000000001</v>
      </c>
      <c r="K321" s="265">
        <f t="shared" si="91"/>
        <v>37013.684999999998</v>
      </c>
      <c r="L321" s="135">
        <f t="shared" si="91"/>
        <v>115.41500000000001</v>
      </c>
      <c r="M321" s="135">
        <f t="shared" si="91"/>
        <v>37129.1</v>
      </c>
    </row>
    <row r="322" spans="1:14" x14ac:dyDescent="0.2">
      <c r="A322" s="71" t="s">
        <v>105</v>
      </c>
      <c r="B322" s="75" t="s">
        <v>205</v>
      </c>
      <c r="C322" s="205" t="s">
        <v>207</v>
      </c>
      <c r="D322" s="75" t="s">
        <v>154</v>
      </c>
      <c r="E322" s="75" t="s">
        <v>376</v>
      </c>
      <c r="F322" s="205">
        <v>610</v>
      </c>
      <c r="G322" s="135">
        <f t="shared" si="91"/>
        <v>37020.1</v>
      </c>
      <c r="H322" s="135">
        <f t="shared" si="91"/>
        <v>1.2899999999999991</v>
      </c>
      <c r="I322" s="133">
        <f t="shared" ref="I322:I389" si="92">H322+G322</f>
        <v>37021.39</v>
      </c>
      <c r="J322" s="135">
        <f t="shared" si="91"/>
        <v>-7.7050000000000001</v>
      </c>
      <c r="K322" s="265">
        <f t="shared" si="91"/>
        <v>37013.684999999998</v>
      </c>
      <c r="L322" s="135">
        <f t="shared" si="91"/>
        <v>115.41500000000001</v>
      </c>
      <c r="M322" s="135">
        <f t="shared" si="91"/>
        <v>37129.1</v>
      </c>
    </row>
    <row r="323" spans="1:14" ht="45" x14ac:dyDescent="0.2">
      <c r="A323" s="71" t="s">
        <v>107</v>
      </c>
      <c r="B323" s="75" t="s">
        <v>205</v>
      </c>
      <c r="C323" s="205" t="s">
        <v>207</v>
      </c>
      <c r="D323" s="75" t="s">
        <v>154</v>
      </c>
      <c r="E323" s="75" t="s">
        <v>376</v>
      </c>
      <c r="F323" s="205">
        <v>611</v>
      </c>
      <c r="G323" s="135">
        <v>37020.1</v>
      </c>
      <c r="H323" s="135">
        <f>-28.71+30</f>
        <v>1.2899999999999991</v>
      </c>
      <c r="I323" s="133">
        <f t="shared" si="92"/>
        <v>37021.39</v>
      </c>
      <c r="J323" s="135">
        <v>-7.7050000000000001</v>
      </c>
      <c r="K323" s="264">
        <f>I323+J323</f>
        <v>37013.684999999998</v>
      </c>
      <c r="L323" s="135">
        <v>115.41500000000001</v>
      </c>
      <c r="M323" s="133">
        <f>K323+L323</f>
        <v>37129.1</v>
      </c>
    </row>
    <row r="324" spans="1:14" ht="45" x14ac:dyDescent="0.2">
      <c r="A324" s="71" t="s">
        <v>445</v>
      </c>
      <c r="B324" s="75" t="s">
        <v>205</v>
      </c>
      <c r="C324" s="205" t="s">
        <v>207</v>
      </c>
      <c r="D324" s="75" t="s">
        <v>154</v>
      </c>
      <c r="E324" s="75" t="s">
        <v>215</v>
      </c>
      <c r="F324" s="205"/>
      <c r="G324" s="135">
        <f t="shared" ref="G324:M327" si="93">G325</f>
        <v>179.1</v>
      </c>
      <c r="H324" s="135">
        <f t="shared" si="93"/>
        <v>0</v>
      </c>
      <c r="I324" s="133">
        <f t="shared" si="92"/>
        <v>179.1</v>
      </c>
      <c r="J324" s="135">
        <f t="shared" si="93"/>
        <v>0</v>
      </c>
      <c r="K324" s="265">
        <f t="shared" si="93"/>
        <v>179.1</v>
      </c>
      <c r="L324" s="135">
        <f t="shared" si="93"/>
        <v>0</v>
      </c>
      <c r="M324" s="135">
        <f t="shared" si="93"/>
        <v>179.1</v>
      </c>
    </row>
    <row r="325" spans="1:14" ht="45" x14ac:dyDescent="0.2">
      <c r="A325" s="73" t="s">
        <v>74</v>
      </c>
      <c r="B325" s="75" t="s">
        <v>205</v>
      </c>
      <c r="C325" s="205" t="s">
        <v>207</v>
      </c>
      <c r="D325" s="75" t="s">
        <v>154</v>
      </c>
      <c r="E325" s="75" t="s">
        <v>216</v>
      </c>
      <c r="F325" s="205"/>
      <c r="G325" s="135">
        <f t="shared" si="93"/>
        <v>179.1</v>
      </c>
      <c r="H325" s="135">
        <f t="shared" si="93"/>
        <v>0</v>
      </c>
      <c r="I325" s="133">
        <f t="shared" si="92"/>
        <v>179.1</v>
      </c>
      <c r="J325" s="135">
        <f t="shared" si="93"/>
        <v>0</v>
      </c>
      <c r="K325" s="265">
        <f t="shared" si="93"/>
        <v>179.1</v>
      </c>
      <c r="L325" s="135">
        <f t="shared" si="93"/>
        <v>0</v>
      </c>
      <c r="M325" s="135">
        <f t="shared" si="93"/>
        <v>179.1</v>
      </c>
    </row>
    <row r="326" spans="1:14" ht="22.5" x14ac:dyDescent="0.2">
      <c r="A326" s="71" t="s">
        <v>103</v>
      </c>
      <c r="B326" s="75" t="s">
        <v>205</v>
      </c>
      <c r="C326" s="205" t="s">
        <v>207</v>
      </c>
      <c r="D326" s="75" t="s">
        <v>154</v>
      </c>
      <c r="E326" s="75" t="s">
        <v>216</v>
      </c>
      <c r="F326" s="60">
        <v>600</v>
      </c>
      <c r="G326" s="135">
        <f t="shared" si="93"/>
        <v>179.1</v>
      </c>
      <c r="H326" s="135">
        <f t="shared" si="93"/>
        <v>0</v>
      </c>
      <c r="I326" s="133">
        <f t="shared" si="92"/>
        <v>179.1</v>
      </c>
      <c r="J326" s="135">
        <f t="shared" si="93"/>
        <v>0</v>
      </c>
      <c r="K326" s="265">
        <f t="shared" si="93"/>
        <v>179.1</v>
      </c>
      <c r="L326" s="135">
        <f t="shared" si="93"/>
        <v>0</v>
      </c>
      <c r="M326" s="135">
        <f t="shared" si="93"/>
        <v>179.1</v>
      </c>
    </row>
    <row r="327" spans="1:14" x14ac:dyDescent="0.2">
      <c r="A327" s="71" t="s">
        <v>105</v>
      </c>
      <c r="B327" s="75" t="s">
        <v>205</v>
      </c>
      <c r="C327" s="205" t="s">
        <v>207</v>
      </c>
      <c r="D327" s="75" t="s">
        <v>154</v>
      </c>
      <c r="E327" s="75" t="s">
        <v>216</v>
      </c>
      <c r="F327" s="60">
        <v>610</v>
      </c>
      <c r="G327" s="135">
        <f t="shared" si="93"/>
        <v>179.1</v>
      </c>
      <c r="H327" s="135">
        <f t="shared" si="93"/>
        <v>0</v>
      </c>
      <c r="I327" s="133">
        <f t="shared" si="92"/>
        <v>179.1</v>
      </c>
      <c r="J327" s="135">
        <f t="shared" si="93"/>
        <v>0</v>
      </c>
      <c r="K327" s="265">
        <f t="shared" si="93"/>
        <v>179.1</v>
      </c>
      <c r="L327" s="135">
        <f t="shared" si="93"/>
        <v>0</v>
      </c>
      <c r="M327" s="135">
        <f t="shared" si="93"/>
        <v>179.1</v>
      </c>
    </row>
    <row r="328" spans="1:14" ht="45" x14ac:dyDescent="0.2">
      <c r="A328" s="71" t="s">
        <v>107</v>
      </c>
      <c r="B328" s="75" t="s">
        <v>205</v>
      </c>
      <c r="C328" s="205" t="s">
        <v>207</v>
      </c>
      <c r="D328" s="75" t="s">
        <v>154</v>
      </c>
      <c r="E328" s="75" t="s">
        <v>216</v>
      </c>
      <c r="F328" s="60">
        <v>611</v>
      </c>
      <c r="G328" s="135">
        <v>179.1</v>
      </c>
      <c r="H328" s="135"/>
      <c r="I328" s="133">
        <f t="shared" si="92"/>
        <v>179.1</v>
      </c>
      <c r="J328" s="135"/>
      <c r="K328" s="264">
        <f>I328+J328</f>
        <v>179.1</v>
      </c>
      <c r="L328" s="135"/>
      <c r="M328" s="133">
        <f>K328+L328</f>
        <v>179.1</v>
      </c>
    </row>
    <row r="329" spans="1:14" x14ac:dyDescent="0.2">
      <c r="A329" s="85" t="s">
        <v>417</v>
      </c>
      <c r="B329" s="82" t="s">
        <v>205</v>
      </c>
      <c r="C329" s="81" t="s">
        <v>207</v>
      </c>
      <c r="D329" s="81" t="s">
        <v>207</v>
      </c>
      <c r="E329" s="81"/>
      <c r="F329" s="83"/>
      <c r="G329" s="130">
        <f t="shared" ref="G329:M331" si="94">G330</f>
        <v>3375</v>
      </c>
      <c r="H329" s="130">
        <f t="shared" si="94"/>
        <v>0</v>
      </c>
      <c r="I329" s="133">
        <f t="shared" si="92"/>
        <v>3375</v>
      </c>
      <c r="J329" s="130">
        <f t="shared" si="94"/>
        <v>-1491.3</v>
      </c>
      <c r="K329" s="212">
        <f t="shared" si="94"/>
        <v>1883.7</v>
      </c>
      <c r="L329" s="130">
        <f t="shared" si="94"/>
        <v>-162.28882999999999</v>
      </c>
      <c r="M329" s="130">
        <f t="shared" si="94"/>
        <v>1721.4111700000001</v>
      </c>
    </row>
    <row r="330" spans="1:14" x14ac:dyDescent="0.2">
      <c r="A330" s="71" t="s">
        <v>419</v>
      </c>
      <c r="B330" s="57" t="s">
        <v>205</v>
      </c>
      <c r="C330" s="60" t="s">
        <v>207</v>
      </c>
      <c r="D330" s="60" t="s">
        <v>207</v>
      </c>
      <c r="E330" s="59" t="s">
        <v>420</v>
      </c>
      <c r="F330" s="60" t="s">
        <v>150</v>
      </c>
      <c r="G330" s="135">
        <f t="shared" si="94"/>
        <v>3375</v>
      </c>
      <c r="H330" s="135">
        <f t="shared" si="94"/>
        <v>0</v>
      </c>
      <c r="I330" s="133">
        <f t="shared" si="92"/>
        <v>3375</v>
      </c>
      <c r="J330" s="135">
        <f t="shared" si="94"/>
        <v>-1491.3</v>
      </c>
      <c r="K330" s="265">
        <f t="shared" si="94"/>
        <v>1883.7</v>
      </c>
      <c r="L330" s="135">
        <f t="shared" si="94"/>
        <v>-162.28882999999999</v>
      </c>
      <c r="M330" s="135">
        <f t="shared" si="94"/>
        <v>1721.4111700000001</v>
      </c>
      <c r="N330" s="126"/>
    </row>
    <row r="331" spans="1:14" x14ac:dyDescent="0.2">
      <c r="A331" s="71" t="s">
        <v>421</v>
      </c>
      <c r="B331" s="57" t="s">
        <v>205</v>
      </c>
      <c r="C331" s="60" t="s">
        <v>207</v>
      </c>
      <c r="D331" s="59" t="s">
        <v>207</v>
      </c>
      <c r="E331" s="59" t="s">
        <v>422</v>
      </c>
      <c r="F331" s="60"/>
      <c r="G331" s="135">
        <f t="shared" si="94"/>
        <v>3375</v>
      </c>
      <c r="H331" s="135">
        <f t="shared" si="94"/>
        <v>0</v>
      </c>
      <c r="I331" s="133">
        <f t="shared" si="92"/>
        <v>3375</v>
      </c>
      <c r="J331" s="135">
        <f t="shared" si="94"/>
        <v>-1491.3</v>
      </c>
      <c r="K331" s="265">
        <f t="shared" si="94"/>
        <v>1883.7</v>
      </c>
      <c r="L331" s="135">
        <f t="shared" si="94"/>
        <v>-162.28882999999999</v>
      </c>
      <c r="M331" s="135">
        <f t="shared" si="94"/>
        <v>1721.4111700000001</v>
      </c>
    </row>
    <row r="332" spans="1:14" x14ac:dyDescent="0.2">
      <c r="A332" s="71" t="s">
        <v>462</v>
      </c>
      <c r="B332" s="57" t="s">
        <v>205</v>
      </c>
      <c r="C332" s="60" t="s">
        <v>207</v>
      </c>
      <c r="D332" s="59" t="s">
        <v>207</v>
      </c>
      <c r="E332" s="59" t="s">
        <v>423</v>
      </c>
      <c r="F332" s="60"/>
      <c r="G332" s="135">
        <f>G336+G333</f>
        <v>3375</v>
      </c>
      <c r="H332" s="135">
        <f>H336+H333</f>
        <v>0</v>
      </c>
      <c r="I332" s="133">
        <f t="shared" si="92"/>
        <v>3375</v>
      </c>
      <c r="J332" s="135">
        <f>J336+J333</f>
        <v>-1491.3</v>
      </c>
      <c r="K332" s="265">
        <f>K336+K333</f>
        <v>1883.7</v>
      </c>
      <c r="L332" s="135">
        <f>L336+L333</f>
        <v>-162.28882999999999</v>
      </c>
      <c r="M332" s="135">
        <f>M336+M333</f>
        <v>1721.4111700000001</v>
      </c>
    </row>
    <row r="333" spans="1:14" x14ac:dyDescent="0.2">
      <c r="A333" s="71" t="s">
        <v>654</v>
      </c>
      <c r="B333" s="57" t="s">
        <v>205</v>
      </c>
      <c r="C333" s="60" t="s">
        <v>207</v>
      </c>
      <c r="D333" s="59" t="s">
        <v>207</v>
      </c>
      <c r="E333" s="59" t="s">
        <v>423</v>
      </c>
      <c r="F333" s="60">
        <v>300</v>
      </c>
      <c r="G333" s="135">
        <f>G334</f>
        <v>501</v>
      </c>
      <c r="H333" s="135">
        <f>H334</f>
        <v>0</v>
      </c>
      <c r="I333" s="133">
        <f t="shared" si="92"/>
        <v>501</v>
      </c>
      <c r="J333" s="135">
        <f t="shared" ref="J333:M334" si="95">J334</f>
        <v>-227.3</v>
      </c>
      <c r="K333" s="265">
        <f t="shared" si="95"/>
        <v>273.7</v>
      </c>
      <c r="L333" s="135">
        <f t="shared" si="95"/>
        <v>0</v>
      </c>
      <c r="M333" s="135">
        <f t="shared" si="95"/>
        <v>273.7</v>
      </c>
    </row>
    <row r="334" spans="1:14" ht="22.5" x14ac:dyDescent="0.2">
      <c r="A334" s="71" t="s">
        <v>655</v>
      </c>
      <c r="B334" s="57" t="s">
        <v>205</v>
      </c>
      <c r="C334" s="60" t="s">
        <v>207</v>
      </c>
      <c r="D334" s="59" t="s">
        <v>207</v>
      </c>
      <c r="E334" s="59" t="s">
        <v>423</v>
      </c>
      <c r="F334" s="60">
        <v>320</v>
      </c>
      <c r="G334" s="135">
        <f>G335</f>
        <v>501</v>
      </c>
      <c r="H334" s="135">
        <f>H335</f>
        <v>0</v>
      </c>
      <c r="I334" s="133">
        <f t="shared" si="92"/>
        <v>501</v>
      </c>
      <c r="J334" s="135">
        <f t="shared" si="95"/>
        <v>-227.3</v>
      </c>
      <c r="K334" s="265">
        <f t="shared" si="95"/>
        <v>273.7</v>
      </c>
      <c r="L334" s="135">
        <f t="shared" si="95"/>
        <v>0</v>
      </c>
      <c r="M334" s="135">
        <f t="shared" si="95"/>
        <v>273.7</v>
      </c>
    </row>
    <row r="335" spans="1:14" ht="24.75" customHeight="1" x14ac:dyDescent="0.2">
      <c r="A335" s="71" t="s">
        <v>656</v>
      </c>
      <c r="B335" s="57" t="s">
        <v>205</v>
      </c>
      <c r="C335" s="60" t="s">
        <v>207</v>
      </c>
      <c r="D335" s="59" t="s">
        <v>207</v>
      </c>
      <c r="E335" s="59" t="s">
        <v>423</v>
      </c>
      <c r="F335" s="60">
        <v>323</v>
      </c>
      <c r="G335" s="135">
        <v>501</v>
      </c>
      <c r="H335" s="135"/>
      <c r="I335" s="133">
        <f t="shared" si="92"/>
        <v>501</v>
      </c>
      <c r="J335" s="135">
        <v>-227.3</v>
      </c>
      <c r="K335" s="264">
        <f>I335+J335</f>
        <v>273.7</v>
      </c>
      <c r="L335" s="135"/>
      <c r="M335" s="133">
        <f>K335+L335</f>
        <v>273.7</v>
      </c>
    </row>
    <row r="336" spans="1:14" ht="22.5" x14ac:dyDescent="0.2">
      <c r="A336" s="71" t="s">
        <v>103</v>
      </c>
      <c r="B336" s="57" t="s">
        <v>205</v>
      </c>
      <c r="C336" s="60" t="s">
        <v>207</v>
      </c>
      <c r="D336" s="59" t="s">
        <v>207</v>
      </c>
      <c r="E336" s="59" t="s">
        <v>423</v>
      </c>
      <c r="F336" s="60">
        <v>600</v>
      </c>
      <c r="G336" s="135">
        <f>G337+G339</f>
        <v>2874</v>
      </c>
      <c r="H336" s="135">
        <f>H337+H339</f>
        <v>0</v>
      </c>
      <c r="I336" s="133">
        <f t="shared" si="92"/>
        <v>2874</v>
      </c>
      <c r="J336" s="135">
        <f>J337+J339</f>
        <v>-1264</v>
      </c>
      <c r="K336" s="265">
        <f>K337+K339</f>
        <v>1610</v>
      </c>
      <c r="L336" s="135">
        <f>L337+L339</f>
        <v>-162.28882999999999</v>
      </c>
      <c r="M336" s="135">
        <f>M337+M339</f>
        <v>1447.71117</v>
      </c>
    </row>
    <row r="337" spans="1:15" x14ac:dyDescent="0.2">
      <c r="A337" s="71" t="s">
        <v>105</v>
      </c>
      <c r="B337" s="57" t="s">
        <v>205</v>
      </c>
      <c r="C337" s="60" t="s">
        <v>207</v>
      </c>
      <c r="D337" s="59" t="s">
        <v>207</v>
      </c>
      <c r="E337" s="59" t="s">
        <v>423</v>
      </c>
      <c r="F337" s="60">
        <v>610</v>
      </c>
      <c r="G337" s="135">
        <f>G338</f>
        <v>2596.5</v>
      </c>
      <c r="H337" s="135">
        <f>H338</f>
        <v>0</v>
      </c>
      <c r="I337" s="133">
        <f t="shared" si="92"/>
        <v>2596.5</v>
      </c>
      <c r="J337" s="135">
        <f>J338</f>
        <v>-1066.5</v>
      </c>
      <c r="K337" s="265">
        <f>K338</f>
        <v>1530</v>
      </c>
      <c r="L337" s="135">
        <f>L338</f>
        <v>-162.28882999999999</v>
      </c>
      <c r="M337" s="135">
        <f>M338</f>
        <v>1367.71117</v>
      </c>
    </row>
    <row r="338" spans="1:15" ht="45" x14ac:dyDescent="0.2">
      <c r="A338" s="71" t="s">
        <v>107</v>
      </c>
      <c r="B338" s="57" t="s">
        <v>205</v>
      </c>
      <c r="C338" s="60" t="s">
        <v>207</v>
      </c>
      <c r="D338" s="59" t="s">
        <v>207</v>
      </c>
      <c r="E338" s="59" t="s">
        <v>423</v>
      </c>
      <c r="F338" s="60">
        <v>611</v>
      </c>
      <c r="G338" s="135">
        <f>1066.5+1530</f>
        <v>2596.5</v>
      </c>
      <c r="H338" s="135"/>
      <c r="I338" s="133">
        <f t="shared" si="92"/>
        <v>2596.5</v>
      </c>
      <c r="J338" s="135">
        <v>-1066.5</v>
      </c>
      <c r="K338" s="264">
        <f>I338+J338</f>
        <v>1530</v>
      </c>
      <c r="L338" s="135">
        <f>-37.72326-113.56557-11</f>
        <v>-162.28882999999999</v>
      </c>
      <c r="M338" s="133">
        <f>K338+L338</f>
        <v>1367.71117</v>
      </c>
    </row>
    <row r="339" spans="1:15" x14ac:dyDescent="0.2">
      <c r="A339" s="58" t="s">
        <v>370</v>
      </c>
      <c r="B339" s="57" t="s">
        <v>205</v>
      </c>
      <c r="C339" s="60" t="s">
        <v>207</v>
      </c>
      <c r="D339" s="59" t="s">
        <v>207</v>
      </c>
      <c r="E339" s="59" t="s">
        <v>423</v>
      </c>
      <c r="F339" s="60">
        <v>620</v>
      </c>
      <c r="G339" s="135">
        <f>G340</f>
        <v>277.5</v>
      </c>
      <c r="H339" s="135">
        <f>H340</f>
        <v>0</v>
      </c>
      <c r="I339" s="133">
        <f t="shared" si="92"/>
        <v>277.5</v>
      </c>
      <c r="J339" s="135">
        <f>J340</f>
        <v>-197.5</v>
      </c>
      <c r="K339" s="265">
        <f>K340</f>
        <v>80</v>
      </c>
      <c r="L339" s="135">
        <f>L340</f>
        <v>0</v>
      </c>
      <c r="M339" s="135">
        <f>M340</f>
        <v>80</v>
      </c>
    </row>
    <row r="340" spans="1:15" ht="45" x14ac:dyDescent="0.2">
      <c r="A340" s="58" t="s">
        <v>371</v>
      </c>
      <c r="B340" s="57" t="s">
        <v>205</v>
      </c>
      <c r="C340" s="60" t="s">
        <v>207</v>
      </c>
      <c r="D340" s="59" t="s">
        <v>207</v>
      </c>
      <c r="E340" s="59" t="s">
        <v>423</v>
      </c>
      <c r="F340" s="60">
        <v>621</v>
      </c>
      <c r="G340" s="135">
        <f>197.5+80</f>
        <v>277.5</v>
      </c>
      <c r="H340" s="135"/>
      <c r="I340" s="133">
        <f t="shared" si="92"/>
        <v>277.5</v>
      </c>
      <c r="J340" s="135">
        <v>-197.5</v>
      </c>
      <c r="K340" s="264">
        <f>I340+J340</f>
        <v>80</v>
      </c>
      <c r="L340" s="135"/>
      <c r="M340" s="133">
        <f>K340+L340</f>
        <v>80</v>
      </c>
    </row>
    <row r="341" spans="1:15" x14ac:dyDescent="0.2">
      <c r="A341" s="56" t="s">
        <v>222</v>
      </c>
      <c r="B341" s="81" t="s">
        <v>205</v>
      </c>
      <c r="C341" s="83" t="s">
        <v>207</v>
      </c>
      <c r="D341" s="81" t="s">
        <v>223</v>
      </c>
      <c r="E341" s="81" t="s">
        <v>149</v>
      </c>
      <c r="F341" s="83" t="s">
        <v>150</v>
      </c>
      <c r="G341" s="130">
        <f>G342</f>
        <v>18268.2</v>
      </c>
      <c r="H341" s="130">
        <f>H342</f>
        <v>35.11999999999999</v>
      </c>
      <c r="I341" s="133">
        <f t="shared" si="92"/>
        <v>18303.32</v>
      </c>
      <c r="J341" s="130">
        <f>J342</f>
        <v>-137.94650000000001</v>
      </c>
      <c r="K341" s="212">
        <f>K342</f>
        <v>18165.373499999998</v>
      </c>
      <c r="L341" s="130">
        <f>L342</f>
        <v>-2072.5484999999999</v>
      </c>
      <c r="M341" s="130">
        <f>M342</f>
        <v>16092.825000000001</v>
      </c>
      <c r="O341" s="126"/>
    </row>
    <row r="342" spans="1:15" ht="45" x14ac:dyDescent="0.2">
      <c r="A342" s="71" t="s">
        <v>484</v>
      </c>
      <c r="B342" s="59" t="s">
        <v>205</v>
      </c>
      <c r="C342" s="60" t="s">
        <v>207</v>
      </c>
      <c r="D342" s="59" t="s">
        <v>223</v>
      </c>
      <c r="E342" s="59" t="s">
        <v>224</v>
      </c>
      <c r="F342" s="60"/>
      <c r="G342" s="135">
        <f>G343+G362+G348</f>
        <v>18268.2</v>
      </c>
      <c r="H342" s="135">
        <f>H343+H362+H348</f>
        <v>35.11999999999999</v>
      </c>
      <c r="I342" s="133">
        <f t="shared" si="92"/>
        <v>18303.32</v>
      </c>
      <c r="J342" s="135">
        <f>J343+J362+J348</f>
        <v>-137.94650000000001</v>
      </c>
      <c r="K342" s="265">
        <f>K343+K362+K348</f>
        <v>18165.373499999998</v>
      </c>
      <c r="L342" s="135">
        <f>L343+L362+L348</f>
        <v>-2072.5484999999999</v>
      </c>
      <c r="M342" s="135">
        <f>M343+M362+M348</f>
        <v>16092.825000000001</v>
      </c>
      <c r="N342" s="126"/>
    </row>
    <row r="343" spans="1:15" ht="22.5" x14ac:dyDescent="0.2">
      <c r="A343" s="58" t="s">
        <v>225</v>
      </c>
      <c r="B343" s="59" t="s">
        <v>205</v>
      </c>
      <c r="C343" s="60" t="s">
        <v>207</v>
      </c>
      <c r="D343" s="59" t="s">
        <v>223</v>
      </c>
      <c r="E343" s="59" t="s">
        <v>226</v>
      </c>
      <c r="F343" s="60"/>
      <c r="G343" s="135">
        <f>G344</f>
        <v>1039.8</v>
      </c>
      <c r="H343" s="135">
        <f>H344</f>
        <v>0</v>
      </c>
      <c r="I343" s="133">
        <f t="shared" si="92"/>
        <v>1039.8</v>
      </c>
      <c r="J343" s="135">
        <f t="shared" ref="J343:M344" si="96">J344</f>
        <v>0</v>
      </c>
      <c r="K343" s="265">
        <f t="shared" si="96"/>
        <v>1039.8</v>
      </c>
      <c r="L343" s="135">
        <f t="shared" si="96"/>
        <v>0</v>
      </c>
      <c r="M343" s="135">
        <f t="shared" si="96"/>
        <v>1039.8</v>
      </c>
    </row>
    <row r="344" spans="1:15" ht="45" x14ac:dyDescent="0.2">
      <c r="A344" s="71" t="s">
        <v>112</v>
      </c>
      <c r="B344" s="59" t="s">
        <v>205</v>
      </c>
      <c r="C344" s="60" t="s">
        <v>207</v>
      </c>
      <c r="D344" s="59" t="s">
        <v>223</v>
      </c>
      <c r="E344" s="59" t="s">
        <v>226</v>
      </c>
      <c r="F344" s="60">
        <v>100</v>
      </c>
      <c r="G344" s="135">
        <f>G345</f>
        <v>1039.8</v>
      </c>
      <c r="H344" s="135">
        <f>H345</f>
        <v>0</v>
      </c>
      <c r="I344" s="133">
        <f t="shared" si="92"/>
        <v>1039.8</v>
      </c>
      <c r="J344" s="135">
        <f t="shared" si="96"/>
        <v>0</v>
      </c>
      <c r="K344" s="265">
        <f t="shared" si="96"/>
        <v>1039.8</v>
      </c>
      <c r="L344" s="135">
        <f t="shared" si="96"/>
        <v>0</v>
      </c>
      <c r="M344" s="135">
        <f t="shared" si="96"/>
        <v>1039.8</v>
      </c>
    </row>
    <row r="345" spans="1:15" ht="22.5" x14ac:dyDescent="0.2">
      <c r="A345" s="71" t="s">
        <v>134</v>
      </c>
      <c r="B345" s="59" t="s">
        <v>205</v>
      </c>
      <c r="C345" s="60" t="s">
        <v>207</v>
      </c>
      <c r="D345" s="59" t="s">
        <v>223</v>
      </c>
      <c r="E345" s="59" t="s">
        <v>226</v>
      </c>
      <c r="F345" s="60">
        <v>120</v>
      </c>
      <c r="G345" s="135">
        <f>G346+G347</f>
        <v>1039.8</v>
      </c>
      <c r="H345" s="135">
        <f>H346+H347</f>
        <v>0</v>
      </c>
      <c r="I345" s="133">
        <f t="shared" si="92"/>
        <v>1039.8</v>
      </c>
      <c r="J345" s="135">
        <f>J346+J347</f>
        <v>0</v>
      </c>
      <c r="K345" s="265">
        <f>K346+K347</f>
        <v>1039.8</v>
      </c>
      <c r="L345" s="135">
        <f>L346+L347</f>
        <v>0</v>
      </c>
      <c r="M345" s="135">
        <f>M346+M347</f>
        <v>1039.8</v>
      </c>
    </row>
    <row r="346" spans="1:15" ht="22.5" x14ac:dyDescent="0.2">
      <c r="A346" s="97" t="s">
        <v>135</v>
      </c>
      <c r="B346" s="59" t="s">
        <v>205</v>
      </c>
      <c r="C346" s="60" t="s">
        <v>207</v>
      </c>
      <c r="D346" s="59" t="s">
        <v>223</v>
      </c>
      <c r="E346" s="59" t="s">
        <v>226</v>
      </c>
      <c r="F346" s="60">
        <v>121</v>
      </c>
      <c r="G346" s="135">
        <v>798.8</v>
      </c>
      <c r="H346" s="135"/>
      <c r="I346" s="133">
        <f t="shared" si="92"/>
        <v>798.8</v>
      </c>
      <c r="J346" s="135"/>
      <c r="K346" s="264">
        <f t="shared" ref="K346:K347" si="97">I346+J346</f>
        <v>798.8</v>
      </c>
      <c r="L346" s="135">
        <v>-11.5</v>
      </c>
      <c r="M346" s="133">
        <f t="shared" ref="M346:M347" si="98">K346+L346</f>
        <v>787.3</v>
      </c>
    </row>
    <row r="347" spans="1:15" ht="33.75" x14ac:dyDescent="0.2">
      <c r="A347" s="97" t="s">
        <v>136</v>
      </c>
      <c r="B347" s="59" t="s">
        <v>205</v>
      </c>
      <c r="C347" s="60" t="s">
        <v>207</v>
      </c>
      <c r="D347" s="59" t="s">
        <v>223</v>
      </c>
      <c r="E347" s="59" t="s">
        <v>226</v>
      </c>
      <c r="F347" s="60">
        <v>129</v>
      </c>
      <c r="G347" s="135">
        <v>241</v>
      </c>
      <c r="H347" s="135"/>
      <c r="I347" s="133">
        <f t="shared" si="92"/>
        <v>241</v>
      </c>
      <c r="J347" s="135"/>
      <c r="K347" s="264">
        <f t="shared" si="97"/>
        <v>241</v>
      </c>
      <c r="L347" s="135">
        <v>11.5</v>
      </c>
      <c r="M347" s="133">
        <f t="shared" si="98"/>
        <v>252.5</v>
      </c>
    </row>
    <row r="348" spans="1:15" x14ac:dyDescent="0.2">
      <c r="A348" s="58" t="s">
        <v>227</v>
      </c>
      <c r="B348" s="59" t="s">
        <v>205</v>
      </c>
      <c r="C348" s="60" t="s">
        <v>207</v>
      </c>
      <c r="D348" s="59" t="s">
        <v>223</v>
      </c>
      <c r="E348" s="59" t="s">
        <v>228</v>
      </c>
      <c r="F348" s="60" t="s">
        <v>150</v>
      </c>
      <c r="G348" s="135">
        <f>G349+G353+G357</f>
        <v>16528.400000000001</v>
      </c>
      <c r="H348" s="135">
        <f>H349+H353+H357</f>
        <v>94.82</v>
      </c>
      <c r="I348" s="133">
        <f t="shared" si="92"/>
        <v>16623.22</v>
      </c>
      <c r="J348" s="135">
        <f>J349+J353+J357</f>
        <v>15.0535</v>
      </c>
      <c r="K348" s="265">
        <f>K349+K353+K357</f>
        <v>16638.273499999999</v>
      </c>
      <c r="L348" s="135">
        <f>L349+L353+L357</f>
        <v>-2072.5484999999999</v>
      </c>
      <c r="M348" s="135">
        <f>M349+M353+M357</f>
        <v>14565.725</v>
      </c>
    </row>
    <row r="349" spans="1:15" ht="45" x14ac:dyDescent="0.2">
      <c r="A349" s="71" t="s">
        <v>112</v>
      </c>
      <c r="B349" s="59" t="s">
        <v>205</v>
      </c>
      <c r="C349" s="60" t="s">
        <v>207</v>
      </c>
      <c r="D349" s="59" t="s">
        <v>223</v>
      </c>
      <c r="E349" s="59" t="s">
        <v>229</v>
      </c>
      <c r="F349" s="60" t="s">
        <v>113</v>
      </c>
      <c r="G349" s="135">
        <f>G350</f>
        <v>15914.9</v>
      </c>
      <c r="H349" s="135">
        <f>H350</f>
        <v>0</v>
      </c>
      <c r="I349" s="133">
        <f t="shared" si="92"/>
        <v>15914.9</v>
      </c>
      <c r="J349" s="135">
        <f>J350</f>
        <v>0</v>
      </c>
      <c r="K349" s="265">
        <f>K350</f>
        <v>15914.9</v>
      </c>
      <c r="L349" s="135">
        <f>L350</f>
        <v>-2000.075</v>
      </c>
      <c r="M349" s="135">
        <f>M350</f>
        <v>13914.824999999999</v>
      </c>
    </row>
    <row r="350" spans="1:15" x14ac:dyDescent="0.2">
      <c r="A350" s="71" t="s">
        <v>114</v>
      </c>
      <c r="B350" s="59" t="s">
        <v>205</v>
      </c>
      <c r="C350" s="60" t="s">
        <v>207</v>
      </c>
      <c r="D350" s="59" t="s">
        <v>223</v>
      </c>
      <c r="E350" s="59" t="s">
        <v>229</v>
      </c>
      <c r="F350" s="60">
        <v>110</v>
      </c>
      <c r="G350" s="135">
        <f>G351+G352</f>
        <v>15914.9</v>
      </c>
      <c r="H350" s="135">
        <f>H351+H352</f>
        <v>0</v>
      </c>
      <c r="I350" s="133">
        <f t="shared" si="92"/>
        <v>15914.9</v>
      </c>
      <c r="J350" s="135">
        <f>J351+J352</f>
        <v>0</v>
      </c>
      <c r="K350" s="265">
        <f>K351+K352</f>
        <v>15914.9</v>
      </c>
      <c r="L350" s="135">
        <f>L351+L352</f>
        <v>-2000.075</v>
      </c>
      <c r="M350" s="135">
        <f>M351+M352</f>
        <v>13914.824999999999</v>
      </c>
    </row>
    <row r="351" spans="1:15" x14ac:dyDescent="0.2">
      <c r="A351" s="71" t="s">
        <v>115</v>
      </c>
      <c r="B351" s="59" t="s">
        <v>205</v>
      </c>
      <c r="C351" s="60" t="s">
        <v>207</v>
      </c>
      <c r="D351" s="59" t="s">
        <v>223</v>
      </c>
      <c r="E351" s="59" t="s">
        <v>229</v>
      </c>
      <c r="F351" s="60">
        <v>111</v>
      </c>
      <c r="G351" s="135">
        <v>12222.9</v>
      </c>
      <c r="H351" s="135"/>
      <c r="I351" s="133">
        <f t="shared" si="92"/>
        <v>12222.9</v>
      </c>
      <c r="J351" s="135"/>
      <c r="K351" s="264">
        <f t="shared" ref="K351:K352" si="99">I351+J351</f>
        <v>12222.9</v>
      </c>
      <c r="L351" s="135">
        <v>-1608.414</v>
      </c>
      <c r="M351" s="133">
        <f t="shared" ref="M351:M352" si="100">K351+L351</f>
        <v>10614.485999999999</v>
      </c>
    </row>
    <row r="352" spans="1:15" ht="33.75" x14ac:dyDescent="0.2">
      <c r="A352" s="97" t="s">
        <v>116</v>
      </c>
      <c r="B352" s="59" t="s">
        <v>205</v>
      </c>
      <c r="C352" s="60" t="s">
        <v>207</v>
      </c>
      <c r="D352" s="59" t="s">
        <v>223</v>
      </c>
      <c r="E352" s="59" t="s">
        <v>229</v>
      </c>
      <c r="F352" s="60">
        <v>119</v>
      </c>
      <c r="G352" s="135">
        <v>3692</v>
      </c>
      <c r="H352" s="135"/>
      <c r="I352" s="133">
        <f t="shared" si="92"/>
        <v>3692</v>
      </c>
      <c r="J352" s="135"/>
      <c r="K352" s="264">
        <f t="shared" si="99"/>
        <v>3692</v>
      </c>
      <c r="L352" s="135">
        <v>-391.661</v>
      </c>
      <c r="M352" s="133">
        <f t="shared" si="100"/>
        <v>3300.3389999999999</v>
      </c>
    </row>
    <row r="353" spans="1:13" ht="22.5" x14ac:dyDescent="0.2">
      <c r="A353" s="71" t="s">
        <v>451</v>
      </c>
      <c r="B353" s="59" t="s">
        <v>205</v>
      </c>
      <c r="C353" s="60" t="s">
        <v>207</v>
      </c>
      <c r="D353" s="59" t="s">
        <v>223</v>
      </c>
      <c r="E353" s="59" t="s">
        <v>230</v>
      </c>
      <c r="F353" s="60" t="s">
        <v>121</v>
      </c>
      <c r="G353" s="135">
        <f>G354</f>
        <v>583.29999999999995</v>
      </c>
      <c r="H353" s="135">
        <f>H354</f>
        <v>94.82</v>
      </c>
      <c r="I353" s="133">
        <f t="shared" si="92"/>
        <v>678.11999999999989</v>
      </c>
      <c r="J353" s="135">
        <f>J354</f>
        <v>-0.94650000000000034</v>
      </c>
      <c r="K353" s="265">
        <f>K354</f>
        <v>677.17349999999999</v>
      </c>
      <c r="L353" s="135">
        <f>L354</f>
        <v>-56.473500000000008</v>
      </c>
      <c r="M353" s="135">
        <f>M354</f>
        <v>620.70000000000005</v>
      </c>
    </row>
    <row r="354" spans="1:13" ht="22.5" x14ac:dyDescent="0.2">
      <c r="A354" s="71" t="s">
        <v>122</v>
      </c>
      <c r="B354" s="59" t="s">
        <v>205</v>
      </c>
      <c r="C354" s="60" t="s">
        <v>207</v>
      </c>
      <c r="D354" s="59" t="s">
        <v>223</v>
      </c>
      <c r="E354" s="59" t="s">
        <v>230</v>
      </c>
      <c r="F354" s="60" t="s">
        <v>123</v>
      </c>
      <c r="G354" s="135">
        <f>G356+G355</f>
        <v>583.29999999999995</v>
      </c>
      <c r="H354" s="135">
        <f>H356+H355</f>
        <v>94.82</v>
      </c>
      <c r="I354" s="133">
        <f t="shared" si="92"/>
        <v>678.11999999999989</v>
      </c>
      <c r="J354" s="135">
        <f>J356+J355</f>
        <v>-0.94650000000000034</v>
      </c>
      <c r="K354" s="265">
        <f>K356+K355</f>
        <v>677.17349999999999</v>
      </c>
      <c r="L354" s="135">
        <f>L356+L355</f>
        <v>-56.473500000000008</v>
      </c>
      <c r="M354" s="135">
        <f>M356+M355</f>
        <v>620.70000000000005</v>
      </c>
    </row>
    <row r="355" spans="1:13" ht="22.5" x14ac:dyDescent="0.2">
      <c r="A355" s="98" t="s">
        <v>137</v>
      </c>
      <c r="B355" s="59" t="s">
        <v>205</v>
      </c>
      <c r="C355" s="60" t="s">
        <v>207</v>
      </c>
      <c r="D355" s="59" t="s">
        <v>223</v>
      </c>
      <c r="E355" s="59" t="s">
        <v>230</v>
      </c>
      <c r="F355" s="60">
        <v>242</v>
      </c>
      <c r="G355" s="135">
        <f>160+27.5</f>
        <v>187.5</v>
      </c>
      <c r="H355" s="135"/>
      <c r="I355" s="133">
        <f t="shared" si="92"/>
        <v>187.5</v>
      </c>
      <c r="J355" s="135"/>
      <c r="K355" s="264">
        <f t="shared" ref="K355:K356" si="101">I355+J355</f>
        <v>187.5</v>
      </c>
      <c r="L355" s="135"/>
      <c r="M355" s="133">
        <f t="shared" ref="M355:M356" si="102">K355+L355</f>
        <v>187.5</v>
      </c>
    </row>
    <row r="356" spans="1:13" x14ac:dyDescent="0.2">
      <c r="A356" s="98" t="s">
        <v>474</v>
      </c>
      <c r="B356" s="59" t="s">
        <v>205</v>
      </c>
      <c r="C356" s="60" t="s">
        <v>207</v>
      </c>
      <c r="D356" s="59" t="s">
        <v>223</v>
      </c>
      <c r="E356" s="59" t="s">
        <v>230</v>
      </c>
      <c r="F356" s="60" t="s">
        <v>125</v>
      </c>
      <c r="G356" s="135">
        <v>395.8</v>
      </c>
      <c r="H356" s="135">
        <f>57.42+37.4</f>
        <v>94.82</v>
      </c>
      <c r="I356" s="133">
        <f t="shared" si="92"/>
        <v>490.62</v>
      </c>
      <c r="J356" s="275">
        <f>-16+15.0535</f>
        <v>-0.94650000000000034</v>
      </c>
      <c r="K356" s="264">
        <f t="shared" si="101"/>
        <v>489.67349999999999</v>
      </c>
      <c r="L356" s="275">
        <f>-93.8735+37.4</f>
        <v>-56.473500000000008</v>
      </c>
      <c r="M356" s="133">
        <f t="shared" si="102"/>
        <v>433.2</v>
      </c>
    </row>
    <row r="357" spans="1:13" x14ac:dyDescent="0.2">
      <c r="A357" s="62" t="s">
        <v>138</v>
      </c>
      <c r="B357" s="59" t="s">
        <v>205</v>
      </c>
      <c r="C357" s="60" t="s">
        <v>207</v>
      </c>
      <c r="D357" s="59" t="s">
        <v>223</v>
      </c>
      <c r="E357" s="59" t="s">
        <v>230</v>
      </c>
      <c r="F357" s="60" t="s">
        <v>200</v>
      </c>
      <c r="G357" s="135">
        <f>G358</f>
        <v>30.2</v>
      </c>
      <c r="H357" s="135">
        <f>H358</f>
        <v>0</v>
      </c>
      <c r="I357" s="133">
        <f t="shared" si="92"/>
        <v>30.2</v>
      </c>
      <c r="J357" s="135">
        <f>J358</f>
        <v>16</v>
      </c>
      <c r="K357" s="265">
        <f>K358</f>
        <v>46.2</v>
      </c>
      <c r="L357" s="135">
        <f>L358</f>
        <v>-16</v>
      </c>
      <c r="M357" s="135">
        <f>M358</f>
        <v>30.2</v>
      </c>
    </row>
    <row r="358" spans="1:13" x14ac:dyDescent="0.2">
      <c r="A358" s="62" t="s">
        <v>139</v>
      </c>
      <c r="B358" s="59" t="s">
        <v>205</v>
      </c>
      <c r="C358" s="60" t="s">
        <v>207</v>
      </c>
      <c r="D358" s="59" t="s">
        <v>223</v>
      </c>
      <c r="E358" s="59" t="s">
        <v>230</v>
      </c>
      <c r="F358" s="60" t="s">
        <v>140</v>
      </c>
      <c r="G358" s="135">
        <f>G359+G360+G361</f>
        <v>30.2</v>
      </c>
      <c r="H358" s="135">
        <f>H359+H360+H361</f>
        <v>0</v>
      </c>
      <c r="I358" s="133">
        <f t="shared" si="92"/>
        <v>30.2</v>
      </c>
      <c r="J358" s="135">
        <f>J359+J360+J361</f>
        <v>16</v>
      </c>
      <c r="K358" s="265">
        <f>K359+K360+K361</f>
        <v>46.2</v>
      </c>
      <c r="L358" s="135">
        <f>L359+L360+L361</f>
        <v>-16</v>
      </c>
      <c r="M358" s="135">
        <f>M359+M360+M361</f>
        <v>30.2</v>
      </c>
    </row>
    <row r="359" spans="1:13" ht="22.5" x14ac:dyDescent="0.2">
      <c r="A359" s="66" t="s">
        <v>141</v>
      </c>
      <c r="B359" s="59" t="s">
        <v>205</v>
      </c>
      <c r="C359" s="60" t="s">
        <v>207</v>
      </c>
      <c r="D359" s="59" t="s">
        <v>223</v>
      </c>
      <c r="E359" s="59" t="s">
        <v>230</v>
      </c>
      <c r="F359" s="60" t="s">
        <v>142</v>
      </c>
      <c r="G359" s="135">
        <v>5</v>
      </c>
      <c r="H359" s="135"/>
      <c r="I359" s="133">
        <f t="shared" si="92"/>
        <v>5</v>
      </c>
      <c r="J359" s="135"/>
      <c r="K359" s="264">
        <f t="shared" ref="K359:K361" si="103">I359+J359</f>
        <v>5</v>
      </c>
      <c r="L359" s="135"/>
      <c r="M359" s="133">
        <f t="shared" ref="M359:M361" si="104">K359+L359</f>
        <v>5</v>
      </c>
    </row>
    <row r="360" spans="1:13" x14ac:dyDescent="0.2">
      <c r="A360" s="62" t="s">
        <v>201</v>
      </c>
      <c r="B360" s="59" t="s">
        <v>205</v>
      </c>
      <c r="C360" s="60" t="s">
        <v>207</v>
      </c>
      <c r="D360" s="59" t="s">
        <v>223</v>
      </c>
      <c r="E360" s="59" t="s">
        <v>230</v>
      </c>
      <c r="F360" s="60">
        <v>852</v>
      </c>
      <c r="G360" s="135">
        <v>1.2</v>
      </c>
      <c r="H360" s="135"/>
      <c r="I360" s="133">
        <f t="shared" si="92"/>
        <v>1.2</v>
      </c>
      <c r="J360" s="135"/>
      <c r="K360" s="264">
        <f t="shared" si="103"/>
        <v>1.2</v>
      </c>
      <c r="L360" s="135"/>
      <c r="M360" s="133">
        <f t="shared" si="104"/>
        <v>1.2</v>
      </c>
    </row>
    <row r="361" spans="1:13" x14ac:dyDescent="0.2">
      <c r="A361" s="62" t="s">
        <v>443</v>
      </c>
      <c r="B361" s="59" t="s">
        <v>205</v>
      </c>
      <c r="C361" s="60" t="s">
        <v>207</v>
      </c>
      <c r="D361" s="59" t="s">
        <v>223</v>
      </c>
      <c r="E361" s="59" t="s">
        <v>230</v>
      </c>
      <c r="F361" s="60">
        <v>853</v>
      </c>
      <c r="G361" s="135">
        <v>24</v>
      </c>
      <c r="H361" s="135"/>
      <c r="I361" s="133">
        <f t="shared" si="92"/>
        <v>24</v>
      </c>
      <c r="J361" s="135">
        <v>16</v>
      </c>
      <c r="K361" s="264">
        <f t="shared" si="103"/>
        <v>40</v>
      </c>
      <c r="L361" s="135">
        <v>-16</v>
      </c>
      <c r="M361" s="133">
        <f t="shared" si="104"/>
        <v>24</v>
      </c>
    </row>
    <row r="362" spans="1:13" ht="33.75" x14ac:dyDescent="0.2">
      <c r="A362" s="58" t="s">
        <v>231</v>
      </c>
      <c r="B362" s="59" t="s">
        <v>205</v>
      </c>
      <c r="C362" s="60" t="s">
        <v>207</v>
      </c>
      <c r="D362" s="59" t="s">
        <v>223</v>
      </c>
      <c r="E362" s="59" t="s">
        <v>232</v>
      </c>
      <c r="F362" s="60"/>
      <c r="G362" s="135">
        <f>G363+G366</f>
        <v>700</v>
      </c>
      <c r="H362" s="135">
        <f>H363+H366</f>
        <v>-59.7</v>
      </c>
      <c r="I362" s="133">
        <f t="shared" si="92"/>
        <v>640.29999999999995</v>
      </c>
      <c r="J362" s="135">
        <f>J363+J366</f>
        <v>-153</v>
      </c>
      <c r="K362" s="265">
        <f>K363+K366</f>
        <v>487.3</v>
      </c>
      <c r="L362" s="135">
        <f>L363+L366</f>
        <v>0</v>
      </c>
      <c r="M362" s="135">
        <f>M363+M366</f>
        <v>487.3</v>
      </c>
    </row>
    <row r="363" spans="1:13" ht="22.5" x14ac:dyDescent="0.2">
      <c r="A363" s="71" t="s">
        <v>451</v>
      </c>
      <c r="B363" s="59" t="s">
        <v>205</v>
      </c>
      <c r="C363" s="60" t="s">
        <v>207</v>
      </c>
      <c r="D363" s="59" t="s">
        <v>223</v>
      </c>
      <c r="E363" s="59" t="s">
        <v>232</v>
      </c>
      <c r="F363" s="60">
        <v>200</v>
      </c>
      <c r="G363" s="135">
        <f>G364</f>
        <v>300</v>
      </c>
      <c r="H363" s="135">
        <f>H364</f>
        <v>-109.7</v>
      </c>
      <c r="I363" s="133">
        <f t="shared" si="92"/>
        <v>190.3</v>
      </c>
      <c r="J363" s="135">
        <f t="shared" ref="J363:M364" si="105">J364</f>
        <v>0</v>
      </c>
      <c r="K363" s="265">
        <f t="shared" si="105"/>
        <v>190.3</v>
      </c>
      <c r="L363" s="135">
        <f t="shared" si="105"/>
        <v>0</v>
      </c>
      <c r="M363" s="135">
        <f t="shared" si="105"/>
        <v>190.3</v>
      </c>
    </row>
    <row r="364" spans="1:13" ht="22.5" x14ac:dyDescent="0.2">
      <c r="A364" s="71" t="s">
        <v>122</v>
      </c>
      <c r="B364" s="59" t="s">
        <v>205</v>
      </c>
      <c r="C364" s="60" t="s">
        <v>207</v>
      </c>
      <c r="D364" s="59" t="s">
        <v>223</v>
      </c>
      <c r="E364" s="59" t="s">
        <v>232</v>
      </c>
      <c r="F364" s="60">
        <v>240</v>
      </c>
      <c r="G364" s="135">
        <f>G365</f>
        <v>300</v>
      </c>
      <c r="H364" s="135">
        <f>H365</f>
        <v>-109.7</v>
      </c>
      <c r="I364" s="133">
        <f t="shared" si="92"/>
        <v>190.3</v>
      </c>
      <c r="J364" s="135">
        <f t="shared" si="105"/>
        <v>0</v>
      </c>
      <c r="K364" s="265">
        <f t="shared" si="105"/>
        <v>190.3</v>
      </c>
      <c r="L364" s="135">
        <f t="shared" si="105"/>
        <v>0</v>
      </c>
      <c r="M364" s="135">
        <f t="shared" si="105"/>
        <v>190.3</v>
      </c>
    </row>
    <row r="365" spans="1:13" x14ac:dyDescent="0.2">
      <c r="A365" s="98" t="s">
        <v>474</v>
      </c>
      <c r="B365" s="59" t="s">
        <v>205</v>
      </c>
      <c r="C365" s="60" t="s">
        <v>207</v>
      </c>
      <c r="D365" s="59" t="s">
        <v>223</v>
      </c>
      <c r="E365" s="59" t="s">
        <v>232</v>
      </c>
      <c r="F365" s="60">
        <v>244</v>
      </c>
      <c r="G365" s="135">
        <v>300</v>
      </c>
      <c r="H365" s="135">
        <v>-109.7</v>
      </c>
      <c r="I365" s="133">
        <f t="shared" si="92"/>
        <v>190.3</v>
      </c>
      <c r="J365" s="135"/>
      <c r="K365" s="264">
        <f>I365+J365</f>
        <v>190.3</v>
      </c>
      <c r="L365" s="135"/>
      <c r="M365" s="133">
        <f>K365+L365</f>
        <v>190.3</v>
      </c>
    </row>
    <row r="366" spans="1:13" x14ac:dyDescent="0.2">
      <c r="A366" s="66" t="s">
        <v>162</v>
      </c>
      <c r="B366" s="59" t="s">
        <v>205</v>
      </c>
      <c r="C366" s="60" t="s">
        <v>207</v>
      </c>
      <c r="D366" s="59" t="s">
        <v>223</v>
      </c>
      <c r="E366" s="59" t="s">
        <v>232</v>
      </c>
      <c r="F366" s="60">
        <v>300</v>
      </c>
      <c r="G366" s="135">
        <f>G367</f>
        <v>400</v>
      </c>
      <c r="H366" s="135">
        <f>H367</f>
        <v>50</v>
      </c>
      <c r="I366" s="133">
        <f t="shared" si="92"/>
        <v>450</v>
      </c>
      <c r="J366" s="135">
        <f>J367</f>
        <v>-153</v>
      </c>
      <c r="K366" s="265">
        <f>K367</f>
        <v>297</v>
      </c>
      <c r="L366" s="135">
        <f>L367</f>
        <v>0</v>
      </c>
      <c r="M366" s="135">
        <f>M367</f>
        <v>297</v>
      </c>
    </row>
    <row r="367" spans="1:13" x14ac:dyDescent="0.2">
      <c r="A367" s="58" t="s">
        <v>233</v>
      </c>
      <c r="B367" s="59" t="s">
        <v>205</v>
      </c>
      <c r="C367" s="60" t="s">
        <v>207</v>
      </c>
      <c r="D367" s="59" t="s">
        <v>223</v>
      </c>
      <c r="E367" s="59" t="s">
        <v>232</v>
      </c>
      <c r="F367" s="60">
        <v>350</v>
      </c>
      <c r="G367" s="135">
        <v>400</v>
      </c>
      <c r="H367" s="135">
        <v>50</v>
      </c>
      <c r="I367" s="133">
        <f t="shared" si="92"/>
        <v>450</v>
      </c>
      <c r="J367" s="135">
        <v>-153</v>
      </c>
      <c r="K367" s="264">
        <f>I367+J367</f>
        <v>297</v>
      </c>
      <c r="L367" s="135"/>
      <c r="M367" s="133">
        <f>K367+L367</f>
        <v>297</v>
      </c>
    </row>
    <row r="368" spans="1:13" ht="19.5" customHeight="1" x14ac:dyDescent="0.2">
      <c r="A368" s="56" t="s">
        <v>234</v>
      </c>
      <c r="B368" s="81" t="s">
        <v>205</v>
      </c>
      <c r="C368" s="83">
        <v>10</v>
      </c>
      <c r="D368" s="81" t="s">
        <v>129</v>
      </c>
      <c r="E368" s="81"/>
      <c r="F368" s="83"/>
      <c r="G368" s="138">
        <f t="shared" ref="G368:M374" si="106">G369</f>
        <v>3495.3</v>
      </c>
      <c r="H368" s="138">
        <f t="shared" si="106"/>
        <v>0</v>
      </c>
      <c r="I368" s="133">
        <f t="shared" si="92"/>
        <v>3495.3</v>
      </c>
      <c r="J368" s="138">
        <f t="shared" si="106"/>
        <v>-450</v>
      </c>
      <c r="K368" s="272">
        <f t="shared" si="106"/>
        <v>3045.3</v>
      </c>
      <c r="L368" s="138">
        <f t="shared" si="106"/>
        <v>0</v>
      </c>
      <c r="M368" s="138">
        <f t="shared" si="106"/>
        <v>3045.3</v>
      </c>
    </row>
    <row r="369" spans="1:13" ht="29.25" customHeight="1" x14ac:dyDescent="0.2">
      <c r="A369" s="58" t="s">
        <v>485</v>
      </c>
      <c r="B369" s="59" t="s">
        <v>205</v>
      </c>
      <c r="C369" s="60">
        <v>10</v>
      </c>
      <c r="D369" s="59" t="s">
        <v>129</v>
      </c>
      <c r="E369" s="59" t="s">
        <v>209</v>
      </c>
      <c r="F369" s="60"/>
      <c r="G369" s="139">
        <f t="shared" si="106"/>
        <v>3495.3</v>
      </c>
      <c r="H369" s="139">
        <f t="shared" si="106"/>
        <v>0</v>
      </c>
      <c r="I369" s="133">
        <f t="shared" si="92"/>
        <v>3495.3</v>
      </c>
      <c r="J369" s="139">
        <f t="shared" si="106"/>
        <v>-450</v>
      </c>
      <c r="K369" s="273">
        <f t="shared" si="106"/>
        <v>3045.3</v>
      </c>
      <c r="L369" s="139">
        <f t="shared" si="106"/>
        <v>0</v>
      </c>
      <c r="M369" s="139">
        <f t="shared" si="106"/>
        <v>3045.3</v>
      </c>
    </row>
    <row r="370" spans="1:13" ht="15" customHeight="1" x14ac:dyDescent="0.2">
      <c r="A370" s="58" t="s">
        <v>210</v>
      </c>
      <c r="B370" s="59" t="s">
        <v>205</v>
      </c>
      <c r="C370" s="60">
        <v>10</v>
      </c>
      <c r="D370" s="59" t="s">
        <v>235</v>
      </c>
      <c r="E370" s="75" t="s">
        <v>211</v>
      </c>
      <c r="F370" s="60"/>
      <c r="G370" s="139">
        <f t="shared" si="106"/>
        <v>3495.3</v>
      </c>
      <c r="H370" s="139">
        <f t="shared" si="106"/>
        <v>0</v>
      </c>
      <c r="I370" s="133">
        <f t="shared" si="92"/>
        <v>3495.3</v>
      </c>
      <c r="J370" s="139">
        <f t="shared" si="106"/>
        <v>-450</v>
      </c>
      <c r="K370" s="273">
        <f t="shared" si="106"/>
        <v>3045.3</v>
      </c>
      <c r="L370" s="139">
        <f t="shared" si="106"/>
        <v>0</v>
      </c>
      <c r="M370" s="139">
        <f t="shared" si="106"/>
        <v>3045.3</v>
      </c>
    </row>
    <row r="371" spans="1:13" ht="33.75" customHeight="1" x14ac:dyDescent="0.2">
      <c r="A371" s="58" t="s">
        <v>500</v>
      </c>
      <c r="B371" s="59" t="s">
        <v>205</v>
      </c>
      <c r="C371" s="60" t="s">
        <v>152</v>
      </c>
      <c r="D371" s="59" t="s">
        <v>129</v>
      </c>
      <c r="E371" s="59" t="s">
        <v>236</v>
      </c>
      <c r="F371" s="60" t="s">
        <v>150</v>
      </c>
      <c r="G371" s="135">
        <f>G373</f>
        <v>3495.3</v>
      </c>
      <c r="H371" s="135">
        <f>H373</f>
        <v>0</v>
      </c>
      <c r="I371" s="133">
        <f t="shared" si="92"/>
        <v>3495.3</v>
      </c>
      <c r="J371" s="135">
        <f>J373</f>
        <v>-450</v>
      </c>
      <c r="K371" s="265">
        <f>K373</f>
        <v>3045.3</v>
      </c>
      <c r="L371" s="135">
        <f>L373</f>
        <v>0</v>
      </c>
      <c r="M371" s="135">
        <f>M373</f>
        <v>3045.3</v>
      </c>
    </row>
    <row r="372" spans="1:13" ht="45" x14ac:dyDescent="0.2">
      <c r="A372" s="58" t="s">
        <v>237</v>
      </c>
      <c r="B372" s="59" t="s">
        <v>205</v>
      </c>
      <c r="C372" s="60" t="s">
        <v>152</v>
      </c>
      <c r="D372" s="59" t="s">
        <v>129</v>
      </c>
      <c r="E372" s="59" t="s">
        <v>238</v>
      </c>
      <c r="F372" s="60"/>
      <c r="G372" s="135">
        <f>G373</f>
        <v>3495.3</v>
      </c>
      <c r="H372" s="135">
        <f>H373</f>
        <v>0</v>
      </c>
      <c r="I372" s="133">
        <f t="shared" si="92"/>
        <v>3495.3</v>
      </c>
      <c r="J372" s="135">
        <f>J373</f>
        <v>-450</v>
      </c>
      <c r="K372" s="265">
        <f>K373</f>
        <v>3045.3</v>
      </c>
      <c r="L372" s="135">
        <f>L373</f>
        <v>0</v>
      </c>
      <c r="M372" s="135">
        <f>M373</f>
        <v>3045.3</v>
      </c>
    </row>
    <row r="373" spans="1:13" x14ac:dyDescent="0.2">
      <c r="A373" s="66" t="s">
        <v>162</v>
      </c>
      <c r="B373" s="59" t="s">
        <v>205</v>
      </c>
      <c r="C373" s="60" t="s">
        <v>152</v>
      </c>
      <c r="D373" s="59" t="s">
        <v>129</v>
      </c>
      <c r="E373" s="59" t="s">
        <v>238</v>
      </c>
      <c r="F373" s="64" t="s">
        <v>163</v>
      </c>
      <c r="G373" s="134">
        <f t="shared" si="106"/>
        <v>3495.3</v>
      </c>
      <c r="H373" s="134">
        <f t="shared" si="106"/>
        <v>0</v>
      </c>
      <c r="I373" s="133">
        <f t="shared" si="92"/>
        <v>3495.3</v>
      </c>
      <c r="J373" s="134">
        <f t="shared" si="106"/>
        <v>-450</v>
      </c>
      <c r="K373" s="269">
        <f t="shared" si="106"/>
        <v>3045.3</v>
      </c>
      <c r="L373" s="134">
        <f t="shared" si="106"/>
        <v>0</v>
      </c>
      <c r="M373" s="134">
        <f t="shared" si="106"/>
        <v>3045.3</v>
      </c>
    </row>
    <row r="374" spans="1:13" x14ac:dyDescent="0.2">
      <c r="A374" s="66" t="s">
        <v>164</v>
      </c>
      <c r="B374" s="59" t="s">
        <v>205</v>
      </c>
      <c r="C374" s="60" t="s">
        <v>152</v>
      </c>
      <c r="D374" s="59" t="s">
        <v>129</v>
      </c>
      <c r="E374" s="59" t="s">
        <v>238</v>
      </c>
      <c r="F374" s="67">
        <v>310</v>
      </c>
      <c r="G374" s="134">
        <f t="shared" si="106"/>
        <v>3495.3</v>
      </c>
      <c r="H374" s="134">
        <f t="shared" si="106"/>
        <v>0</v>
      </c>
      <c r="I374" s="133">
        <f t="shared" si="92"/>
        <v>3495.3</v>
      </c>
      <c r="J374" s="134">
        <f t="shared" si="106"/>
        <v>-450</v>
      </c>
      <c r="K374" s="269">
        <f t="shared" si="106"/>
        <v>3045.3</v>
      </c>
      <c r="L374" s="134">
        <f t="shared" si="106"/>
        <v>0</v>
      </c>
      <c r="M374" s="134">
        <f t="shared" si="106"/>
        <v>3045.3</v>
      </c>
    </row>
    <row r="375" spans="1:13" ht="22.5" x14ac:dyDescent="0.2">
      <c r="A375" s="62" t="s">
        <v>165</v>
      </c>
      <c r="B375" s="59" t="s">
        <v>205</v>
      </c>
      <c r="C375" s="60" t="s">
        <v>152</v>
      </c>
      <c r="D375" s="59" t="s">
        <v>129</v>
      </c>
      <c r="E375" s="59" t="s">
        <v>238</v>
      </c>
      <c r="F375" s="67">
        <v>313</v>
      </c>
      <c r="G375" s="134">
        <v>3495.3</v>
      </c>
      <c r="H375" s="134"/>
      <c r="I375" s="133">
        <f t="shared" si="92"/>
        <v>3495.3</v>
      </c>
      <c r="J375" s="134">
        <v>-450</v>
      </c>
      <c r="K375" s="264">
        <f>I375+J375</f>
        <v>3045.3</v>
      </c>
      <c r="L375" s="134"/>
      <c r="M375" s="133">
        <f>K375+L375</f>
        <v>3045.3</v>
      </c>
    </row>
    <row r="376" spans="1:13" ht="31.5" x14ac:dyDescent="0.2">
      <c r="A376" s="101" t="s">
        <v>239</v>
      </c>
      <c r="B376" s="86" t="s">
        <v>240</v>
      </c>
      <c r="C376" s="84" t="s">
        <v>148</v>
      </c>
      <c r="D376" s="86" t="s">
        <v>148</v>
      </c>
      <c r="E376" s="86" t="s">
        <v>149</v>
      </c>
      <c r="F376" s="84" t="s">
        <v>150</v>
      </c>
      <c r="G376" s="140">
        <f>G377+G435</f>
        <v>7497</v>
      </c>
      <c r="H376" s="140">
        <f>H377+H435</f>
        <v>-3244.8</v>
      </c>
      <c r="I376" s="133">
        <f t="shared" si="92"/>
        <v>4252.2</v>
      </c>
      <c r="J376" s="140">
        <f>J377+J435</f>
        <v>1320</v>
      </c>
      <c r="K376" s="262">
        <f>K377+K435</f>
        <v>5572.2</v>
      </c>
      <c r="L376" s="140">
        <f>L377+L435</f>
        <v>42.027999999999992</v>
      </c>
      <c r="M376" s="140">
        <f>M377+M435</f>
        <v>5614.2279999999992</v>
      </c>
    </row>
    <row r="377" spans="1:13" ht="17.25" customHeight="1" x14ac:dyDescent="0.2">
      <c r="A377" s="85" t="s">
        <v>241</v>
      </c>
      <c r="B377" s="86" t="s">
        <v>240</v>
      </c>
      <c r="C377" s="84" t="s">
        <v>129</v>
      </c>
      <c r="D377" s="86" t="s">
        <v>148</v>
      </c>
      <c r="E377" s="86" t="s">
        <v>149</v>
      </c>
      <c r="F377" s="84" t="s">
        <v>150</v>
      </c>
      <c r="G377" s="131">
        <f>G378+G406</f>
        <v>3825.7</v>
      </c>
      <c r="H377" s="131">
        <f>H378+H406</f>
        <v>126.5</v>
      </c>
      <c r="I377" s="133">
        <f t="shared" si="92"/>
        <v>3952.2</v>
      </c>
      <c r="J377" s="131">
        <f>J378+J406</f>
        <v>1620</v>
      </c>
      <c r="K377" s="262">
        <f>K378+K406</f>
        <v>5572.2</v>
      </c>
      <c r="L377" s="131">
        <f>L378+L406</f>
        <v>42.027999999999992</v>
      </c>
      <c r="M377" s="131">
        <f>M378+M406</f>
        <v>5614.2279999999992</v>
      </c>
    </row>
    <row r="378" spans="1:13" ht="15.75" customHeight="1" x14ac:dyDescent="0.2">
      <c r="A378" s="85" t="s">
        <v>242</v>
      </c>
      <c r="B378" s="86" t="s">
        <v>240</v>
      </c>
      <c r="C378" s="84" t="s">
        <v>129</v>
      </c>
      <c r="D378" s="86" t="s">
        <v>243</v>
      </c>
      <c r="E378" s="86" t="s">
        <v>149</v>
      </c>
      <c r="F378" s="84" t="s">
        <v>150</v>
      </c>
      <c r="G378" s="131">
        <f>G383+G401+G379</f>
        <v>2715.7</v>
      </c>
      <c r="H378" s="131">
        <f t="shared" ref="H378:M378" si="107">H383+H401+H379</f>
        <v>188.5</v>
      </c>
      <c r="I378" s="131">
        <f t="shared" si="107"/>
        <v>2904.2</v>
      </c>
      <c r="J378" s="131">
        <f t="shared" si="107"/>
        <v>1445</v>
      </c>
      <c r="K378" s="262">
        <f t="shared" si="107"/>
        <v>4349.2</v>
      </c>
      <c r="L378" s="131">
        <f t="shared" si="107"/>
        <v>75.027999999999992</v>
      </c>
      <c r="M378" s="131">
        <f t="shared" si="107"/>
        <v>4424.2279999999992</v>
      </c>
    </row>
    <row r="379" spans="1:13" ht="33.75" x14ac:dyDescent="0.2">
      <c r="A379" s="71" t="s">
        <v>721</v>
      </c>
      <c r="B379" s="75" t="s">
        <v>240</v>
      </c>
      <c r="C379" s="75" t="s">
        <v>129</v>
      </c>
      <c r="D379" s="75" t="s">
        <v>243</v>
      </c>
      <c r="E379" s="75" t="s">
        <v>720</v>
      </c>
      <c r="F379" s="205"/>
      <c r="G379" s="141">
        <f t="shared" ref="G379:M381" si="108">G380</f>
        <v>0</v>
      </c>
      <c r="H379" s="141">
        <f t="shared" si="108"/>
        <v>0</v>
      </c>
      <c r="I379" s="133">
        <f t="shared" ref="I379:I382" si="109">H379+G379</f>
        <v>0</v>
      </c>
      <c r="J379" s="141">
        <f t="shared" si="108"/>
        <v>1400</v>
      </c>
      <c r="K379" s="264">
        <f t="shared" si="108"/>
        <v>1400</v>
      </c>
      <c r="L379" s="141">
        <f t="shared" si="108"/>
        <v>0</v>
      </c>
      <c r="M379" s="141">
        <f t="shared" si="108"/>
        <v>1400</v>
      </c>
    </row>
    <row r="380" spans="1:13" x14ac:dyDescent="0.2">
      <c r="A380" s="71" t="s">
        <v>138</v>
      </c>
      <c r="B380" s="75" t="s">
        <v>240</v>
      </c>
      <c r="C380" s="75" t="s">
        <v>129</v>
      </c>
      <c r="D380" s="75" t="s">
        <v>243</v>
      </c>
      <c r="E380" s="75" t="s">
        <v>720</v>
      </c>
      <c r="F380" s="205">
        <v>800</v>
      </c>
      <c r="G380" s="141">
        <f t="shared" si="108"/>
        <v>0</v>
      </c>
      <c r="H380" s="141">
        <f t="shared" si="108"/>
        <v>0</v>
      </c>
      <c r="I380" s="133">
        <f t="shared" si="109"/>
        <v>0</v>
      </c>
      <c r="J380" s="141">
        <f t="shared" si="108"/>
        <v>1400</v>
      </c>
      <c r="K380" s="264">
        <f t="shared" si="108"/>
        <v>1400</v>
      </c>
      <c r="L380" s="141">
        <f t="shared" si="108"/>
        <v>0</v>
      </c>
      <c r="M380" s="141">
        <f t="shared" si="108"/>
        <v>1400</v>
      </c>
    </row>
    <row r="381" spans="1:13" ht="33.75" x14ac:dyDescent="0.2">
      <c r="A381" s="98" t="s">
        <v>452</v>
      </c>
      <c r="B381" s="75" t="s">
        <v>240</v>
      </c>
      <c r="C381" s="75" t="s">
        <v>129</v>
      </c>
      <c r="D381" s="75" t="s">
        <v>243</v>
      </c>
      <c r="E381" s="75" t="s">
        <v>720</v>
      </c>
      <c r="F381" s="205">
        <v>810</v>
      </c>
      <c r="G381" s="141">
        <f>G382</f>
        <v>0</v>
      </c>
      <c r="H381" s="141">
        <f t="shared" si="108"/>
        <v>0</v>
      </c>
      <c r="I381" s="141">
        <f t="shared" si="108"/>
        <v>0</v>
      </c>
      <c r="J381" s="141">
        <f t="shared" si="108"/>
        <v>1400</v>
      </c>
      <c r="K381" s="264">
        <f t="shared" si="108"/>
        <v>1400</v>
      </c>
      <c r="L381" s="141">
        <f t="shared" si="108"/>
        <v>0</v>
      </c>
      <c r="M381" s="141">
        <f t="shared" si="108"/>
        <v>1400</v>
      </c>
    </row>
    <row r="382" spans="1:13" ht="70.5" customHeight="1" x14ac:dyDescent="0.2">
      <c r="A382" s="188" t="s">
        <v>659</v>
      </c>
      <c r="B382" s="75" t="s">
        <v>240</v>
      </c>
      <c r="C382" s="75" t="s">
        <v>129</v>
      </c>
      <c r="D382" s="75" t="s">
        <v>243</v>
      </c>
      <c r="E382" s="75" t="s">
        <v>720</v>
      </c>
      <c r="F382" s="205">
        <v>813</v>
      </c>
      <c r="G382" s="141"/>
      <c r="H382" s="141"/>
      <c r="I382" s="133">
        <f t="shared" si="109"/>
        <v>0</v>
      </c>
      <c r="J382" s="141">
        <f>1320+80</f>
        <v>1400</v>
      </c>
      <c r="K382" s="264">
        <f>I382+J382</f>
        <v>1400</v>
      </c>
      <c r="L382" s="141"/>
      <c r="M382" s="133">
        <f>K382+L382</f>
        <v>1400</v>
      </c>
    </row>
    <row r="383" spans="1:13" s="68" customFormat="1" ht="33.75" x14ac:dyDescent="0.2">
      <c r="A383" s="71" t="s">
        <v>501</v>
      </c>
      <c r="B383" s="75" t="s">
        <v>240</v>
      </c>
      <c r="C383" s="205" t="s">
        <v>129</v>
      </c>
      <c r="D383" s="75" t="s">
        <v>243</v>
      </c>
      <c r="E383" s="75" t="s">
        <v>244</v>
      </c>
      <c r="F383" s="205"/>
      <c r="G383" s="133">
        <f t="shared" ref="G383:M384" si="110">G384</f>
        <v>2715.7</v>
      </c>
      <c r="H383" s="133">
        <f t="shared" si="110"/>
        <v>62</v>
      </c>
      <c r="I383" s="133">
        <f t="shared" si="92"/>
        <v>2777.7</v>
      </c>
      <c r="J383" s="133">
        <f t="shared" si="110"/>
        <v>45</v>
      </c>
      <c r="K383" s="264">
        <f t="shared" si="110"/>
        <v>2822.7</v>
      </c>
      <c r="L383" s="133">
        <f t="shared" si="110"/>
        <v>75.027999999999992</v>
      </c>
      <c r="M383" s="133">
        <f t="shared" si="110"/>
        <v>2897.7279999999996</v>
      </c>
    </row>
    <row r="384" spans="1:13" s="68" customFormat="1" ht="22.5" x14ac:dyDescent="0.2">
      <c r="A384" s="71" t="s">
        <v>191</v>
      </c>
      <c r="B384" s="75" t="s">
        <v>240</v>
      </c>
      <c r="C384" s="205" t="s">
        <v>129</v>
      </c>
      <c r="D384" s="75" t="s">
        <v>243</v>
      </c>
      <c r="E384" s="75" t="s">
        <v>245</v>
      </c>
      <c r="F384" s="205" t="s">
        <v>150</v>
      </c>
      <c r="G384" s="133">
        <f t="shared" si="110"/>
        <v>2715.7</v>
      </c>
      <c r="H384" s="133">
        <f t="shared" si="110"/>
        <v>62</v>
      </c>
      <c r="I384" s="133">
        <f t="shared" si="92"/>
        <v>2777.7</v>
      </c>
      <c r="J384" s="133">
        <f t="shared" si="110"/>
        <v>45</v>
      </c>
      <c r="K384" s="264">
        <f t="shared" si="110"/>
        <v>2822.7</v>
      </c>
      <c r="L384" s="133">
        <f t="shared" si="110"/>
        <v>75.027999999999992</v>
      </c>
      <c r="M384" s="133">
        <f t="shared" si="110"/>
        <v>2897.7279999999996</v>
      </c>
    </row>
    <row r="385" spans="1:13" s="68" customFormat="1" ht="22.5" x14ac:dyDescent="0.2">
      <c r="A385" s="71" t="s">
        <v>246</v>
      </c>
      <c r="B385" s="75" t="s">
        <v>240</v>
      </c>
      <c r="C385" s="205" t="s">
        <v>129</v>
      </c>
      <c r="D385" s="75" t="s">
        <v>243</v>
      </c>
      <c r="E385" s="75" t="s">
        <v>247</v>
      </c>
      <c r="F385" s="205" t="s">
        <v>150</v>
      </c>
      <c r="G385" s="133">
        <f>G386+G390+G393+G397</f>
        <v>2715.7</v>
      </c>
      <c r="H385" s="133">
        <f>H386+H390+H393+H397</f>
        <v>62</v>
      </c>
      <c r="I385" s="133">
        <f t="shared" si="92"/>
        <v>2777.7</v>
      </c>
      <c r="J385" s="133">
        <f>J386+J390+J393+J397</f>
        <v>45</v>
      </c>
      <c r="K385" s="264">
        <f>K386+K390+K393+K397</f>
        <v>2822.7</v>
      </c>
      <c r="L385" s="133">
        <f>L386+L390+L393+L397</f>
        <v>75.027999999999992</v>
      </c>
      <c r="M385" s="133">
        <f>M386+M390+M393+M397</f>
        <v>2897.7279999999996</v>
      </c>
    </row>
    <row r="386" spans="1:13" ht="45" x14ac:dyDescent="0.2">
      <c r="A386" s="71" t="s">
        <v>112</v>
      </c>
      <c r="B386" s="75" t="s">
        <v>240</v>
      </c>
      <c r="C386" s="205" t="s">
        <v>129</v>
      </c>
      <c r="D386" s="75" t="s">
        <v>243</v>
      </c>
      <c r="E386" s="75" t="s">
        <v>248</v>
      </c>
      <c r="F386" s="205" t="s">
        <v>113</v>
      </c>
      <c r="G386" s="133">
        <f>G387</f>
        <v>2312.1</v>
      </c>
      <c r="H386" s="133">
        <f>H387</f>
        <v>0</v>
      </c>
      <c r="I386" s="133">
        <f t="shared" si="92"/>
        <v>2312.1</v>
      </c>
      <c r="J386" s="133">
        <f>J387</f>
        <v>0</v>
      </c>
      <c r="K386" s="264">
        <f>K387</f>
        <v>2312.1</v>
      </c>
      <c r="L386" s="133">
        <f>L387</f>
        <v>42.027999999999999</v>
      </c>
      <c r="M386" s="133">
        <f>M387</f>
        <v>2354.1279999999997</v>
      </c>
    </row>
    <row r="387" spans="1:13" ht="22.5" x14ac:dyDescent="0.2">
      <c r="A387" s="71" t="s">
        <v>134</v>
      </c>
      <c r="B387" s="75" t="s">
        <v>240</v>
      </c>
      <c r="C387" s="205" t="s">
        <v>129</v>
      </c>
      <c r="D387" s="75" t="s">
        <v>243</v>
      </c>
      <c r="E387" s="75" t="s">
        <v>248</v>
      </c>
      <c r="F387" s="205" t="s">
        <v>197</v>
      </c>
      <c r="G387" s="133">
        <f>G388+G389</f>
        <v>2312.1</v>
      </c>
      <c r="H387" s="133">
        <f>H388+H389</f>
        <v>0</v>
      </c>
      <c r="I387" s="133">
        <f t="shared" si="92"/>
        <v>2312.1</v>
      </c>
      <c r="J387" s="133">
        <f>J388+J389</f>
        <v>0</v>
      </c>
      <c r="K387" s="264">
        <f>K388+K389</f>
        <v>2312.1</v>
      </c>
      <c r="L387" s="133">
        <f>L388+L389</f>
        <v>42.027999999999999</v>
      </c>
      <c r="M387" s="133">
        <f>M388+M389</f>
        <v>2354.1279999999997</v>
      </c>
    </row>
    <row r="388" spans="1:13" ht="22.5" x14ac:dyDescent="0.2">
      <c r="A388" s="97" t="s">
        <v>135</v>
      </c>
      <c r="B388" s="75" t="s">
        <v>240</v>
      </c>
      <c r="C388" s="205" t="s">
        <v>129</v>
      </c>
      <c r="D388" s="75" t="s">
        <v>243</v>
      </c>
      <c r="E388" s="75" t="s">
        <v>248</v>
      </c>
      <c r="F388" s="205">
        <v>121</v>
      </c>
      <c r="G388" s="133">
        <v>1776.1</v>
      </c>
      <c r="H388" s="133"/>
      <c r="I388" s="133">
        <f t="shared" si="92"/>
        <v>1776.1</v>
      </c>
      <c r="J388" s="133"/>
      <c r="K388" s="264">
        <f t="shared" ref="K388:K389" si="111">I388+J388</f>
        <v>1776.1</v>
      </c>
      <c r="L388" s="133"/>
      <c r="M388" s="133">
        <f t="shared" ref="M388:M389" si="112">K388+L388</f>
        <v>1776.1</v>
      </c>
    </row>
    <row r="389" spans="1:13" ht="33.75" x14ac:dyDescent="0.2">
      <c r="A389" s="97" t="s">
        <v>136</v>
      </c>
      <c r="B389" s="75" t="s">
        <v>240</v>
      </c>
      <c r="C389" s="205" t="s">
        <v>129</v>
      </c>
      <c r="D389" s="75" t="s">
        <v>243</v>
      </c>
      <c r="E389" s="75" t="s">
        <v>248</v>
      </c>
      <c r="F389" s="205">
        <v>129</v>
      </c>
      <c r="G389" s="133">
        <v>536</v>
      </c>
      <c r="H389" s="133"/>
      <c r="I389" s="133">
        <f t="shared" si="92"/>
        <v>536</v>
      </c>
      <c r="J389" s="133"/>
      <c r="K389" s="264">
        <f t="shared" si="111"/>
        <v>536</v>
      </c>
      <c r="L389" s="133">
        <v>42.027999999999999</v>
      </c>
      <c r="M389" s="133">
        <f t="shared" si="112"/>
        <v>578.02800000000002</v>
      </c>
    </row>
    <row r="390" spans="1:13" ht="45" x14ac:dyDescent="0.2">
      <c r="A390" s="71" t="s">
        <v>112</v>
      </c>
      <c r="B390" s="75" t="s">
        <v>240</v>
      </c>
      <c r="C390" s="205" t="s">
        <v>129</v>
      </c>
      <c r="D390" s="75" t="s">
        <v>243</v>
      </c>
      <c r="E390" s="75" t="s">
        <v>250</v>
      </c>
      <c r="F390" s="205">
        <v>100</v>
      </c>
      <c r="G390" s="133">
        <f>G391</f>
        <v>34</v>
      </c>
      <c r="H390" s="133">
        <f>H391</f>
        <v>-20</v>
      </c>
      <c r="I390" s="133">
        <f t="shared" ref="I390:I458" si="113">H390+G390</f>
        <v>14</v>
      </c>
      <c r="J390" s="133">
        <f t="shared" ref="J390:M391" si="114">J391</f>
        <v>0</v>
      </c>
      <c r="K390" s="264">
        <f t="shared" si="114"/>
        <v>14</v>
      </c>
      <c r="L390" s="133">
        <f t="shared" si="114"/>
        <v>-14</v>
      </c>
      <c r="M390" s="133">
        <f t="shared" si="114"/>
        <v>0</v>
      </c>
    </row>
    <row r="391" spans="1:13" ht="22.5" x14ac:dyDescent="0.2">
      <c r="A391" s="71" t="s">
        <v>134</v>
      </c>
      <c r="B391" s="75" t="s">
        <v>240</v>
      </c>
      <c r="C391" s="205" t="s">
        <v>129</v>
      </c>
      <c r="D391" s="75" t="s">
        <v>243</v>
      </c>
      <c r="E391" s="75" t="s">
        <v>250</v>
      </c>
      <c r="F391" s="205">
        <v>120</v>
      </c>
      <c r="G391" s="133">
        <f>G392</f>
        <v>34</v>
      </c>
      <c r="H391" s="133">
        <f>H392</f>
        <v>-20</v>
      </c>
      <c r="I391" s="133">
        <f t="shared" si="113"/>
        <v>14</v>
      </c>
      <c r="J391" s="133">
        <f t="shared" si="114"/>
        <v>0</v>
      </c>
      <c r="K391" s="264">
        <f t="shared" si="114"/>
        <v>14</v>
      </c>
      <c r="L391" s="133">
        <f t="shared" si="114"/>
        <v>-14</v>
      </c>
      <c r="M391" s="133">
        <f t="shared" si="114"/>
        <v>0</v>
      </c>
    </row>
    <row r="392" spans="1:13" ht="22.5" x14ac:dyDescent="0.2">
      <c r="A392" s="61" t="s">
        <v>249</v>
      </c>
      <c r="B392" s="75" t="s">
        <v>240</v>
      </c>
      <c r="C392" s="205" t="s">
        <v>129</v>
      </c>
      <c r="D392" s="75" t="s">
        <v>243</v>
      </c>
      <c r="E392" s="75" t="s">
        <v>250</v>
      </c>
      <c r="F392" s="205">
        <v>122</v>
      </c>
      <c r="G392" s="133">
        <v>34</v>
      </c>
      <c r="H392" s="133">
        <v>-20</v>
      </c>
      <c r="I392" s="133">
        <f t="shared" si="113"/>
        <v>14</v>
      </c>
      <c r="J392" s="133"/>
      <c r="K392" s="264">
        <f>I392+J392</f>
        <v>14</v>
      </c>
      <c r="L392" s="133">
        <v>-14</v>
      </c>
      <c r="M392" s="133">
        <f>K392+L392</f>
        <v>0</v>
      </c>
    </row>
    <row r="393" spans="1:13" ht="22.5" x14ac:dyDescent="0.2">
      <c r="A393" s="71" t="s">
        <v>451</v>
      </c>
      <c r="B393" s="75" t="s">
        <v>240</v>
      </c>
      <c r="C393" s="205" t="s">
        <v>129</v>
      </c>
      <c r="D393" s="75" t="s">
        <v>243</v>
      </c>
      <c r="E393" s="75" t="s">
        <v>250</v>
      </c>
      <c r="F393" s="205" t="s">
        <v>121</v>
      </c>
      <c r="G393" s="133">
        <f>G394</f>
        <v>366</v>
      </c>
      <c r="H393" s="133">
        <f>H394</f>
        <v>82</v>
      </c>
      <c r="I393" s="133">
        <f t="shared" si="113"/>
        <v>448</v>
      </c>
      <c r="J393" s="133">
        <f>J394</f>
        <v>45</v>
      </c>
      <c r="K393" s="264">
        <f>K394</f>
        <v>493</v>
      </c>
      <c r="L393" s="133">
        <f>L394</f>
        <v>47</v>
      </c>
      <c r="M393" s="133">
        <f>M394</f>
        <v>540</v>
      </c>
    </row>
    <row r="394" spans="1:13" ht="22.5" x14ac:dyDescent="0.2">
      <c r="A394" s="71" t="s">
        <v>122</v>
      </c>
      <c r="B394" s="75" t="s">
        <v>240</v>
      </c>
      <c r="C394" s="205" t="s">
        <v>129</v>
      </c>
      <c r="D394" s="75" t="s">
        <v>243</v>
      </c>
      <c r="E394" s="75" t="s">
        <v>250</v>
      </c>
      <c r="F394" s="205" t="s">
        <v>123</v>
      </c>
      <c r="G394" s="133">
        <f>G396+G395</f>
        <v>366</v>
      </c>
      <c r="H394" s="133">
        <f>H396+H395</f>
        <v>82</v>
      </c>
      <c r="I394" s="133">
        <f t="shared" si="113"/>
        <v>448</v>
      </c>
      <c r="J394" s="133">
        <f>J396+J395</f>
        <v>45</v>
      </c>
      <c r="K394" s="264">
        <f>K396+K395</f>
        <v>493</v>
      </c>
      <c r="L394" s="133">
        <f>L396+L395</f>
        <v>47</v>
      </c>
      <c r="M394" s="133">
        <f>M396+M395</f>
        <v>540</v>
      </c>
    </row>
    <row r="395" spans="1:13" ht="22.5" x14ac:dyDescent="0.2">
      <c r="A395" s="98" t="s">
        <v>137</v>
      </c>
      <c r="B395" s="75" t="s">
        <v>240</v>
      </c>
      <c r="C395" s="205" t="s">
        <v>129</v>
      </c>
      <c r="D395" s="75" t="s">
        <v>243</v>
      </c>
      <c r="E395" s="75" t="s">
        <v>250</v>
      </c>
      <c r="F395" s="205">
        <v>242</v>
      </c>
      <c r="G395" s="133">
        <v>38</v>
      </c>
      <c r="H395" s="133">
        <v>27</v>
      </c>
      <c r="I395" s="133">
        <f t="shared" si="113"/>
        <v>65</v>
      </c>
      <c r="J395" s="133"/>
      <c r="K395" s="264">
        <f t="shared" ref="K395:K396" si="115">I395+J395</f>
        <v>65</v>
      </c>
      <c r="L395" s="133"/>
      <c r="M395" s="133">
        <f t="shared" ref="M395:M396" si="116">K395+L395</f>
        <v>65</v>
      </c>
    </row>
    <row r="396" spans="1:13" x14ac:dyDescent="0.2">
      <c r="A396" s="98" t="s">
        <v>474</v>
      </c>
      <c r="B396" s="75" t="s">
        <v>240</v>
      </c>
      <c r="C396" s="205" t="s">
        <v>129</v>
      </c>
      <c r="D396" s="75" t="s">
        <v>243</v>
      </c>
      <c r="E396" s="75" t="s">
        <v>250</v>
      </c>
      <c r="F396" s="205" t="s">
        <v>125</v>
      </c>
      <c r="G396" s="133">
        <v>328</v>
      </c>
      <c r="H396" s="133">
        <v>55</v>
      </c>
      <c r="I396" s="133">
        <f t="shared" si="113"/>
        <v>383</v>
      </c>
      <c r="J396" s="133">
        <f>5+40</f>
        <v>45</v>
      </c>
      <c r="K396" s="264">
        <f t="shared" si="115"/>
        <v>428</v>
      </c>
      <c r="L396" s="133">
        <f>14+38-5</f>
        <v>47</v>
      </c>
      <c r="M396" s="133">
        <f t="shared" si="116"/>
        <v>475</v>
      </c>
    </row>
    <row r="397" spans="1:13" x14ac:dyDescent="0.2">
      <c r="A397" s="98" t="s">
        <v>138</v>
      </c>
      <c r="B397" s="75" t="s">
        <v>240</v>
      </c>
      <c r="C397" s="205" t="s">
        <v>129</v>
      </c>
      <c r="D397" s="75" t="s">
        <v>243</v>
      </c>
      <c r="E397" s="75" t="s">
        <v>250</v>
      </c>
      <c r="F397" s="205" t="s">
        <v>200</v>
      </c>
      <c r="G397" s="133">
        <f>G398</f>
        <v>3.6</v>
      </c>
      <c r="H397" s="133">
        <f>H398</f>
        <v>0</v>
      </c>
      <c r="I397" s="133">
        <f t="shared" si="113"/>
        <v>3.6</v>
      </c>
      <c r="J397" s="133">
        <f>J398</f>
        <v>0</v>
      </c>
      <c r="K397" s="264">
        <f>K398</f>
        <v>3.6</v>
      </c>
      <c r="L397" s="133">
        <f>L398</f>
        <v>0</v>
      </c>
      <c r="M397" s="133">
        <f>M398</f>
        <v>3.6</v>
      </c>
    </row>
    <row r="398" spans="1:13" x14ac:dyDescent="0.2">
      <c r="A398" s="98" t="s">
        <v>139</v>
      </c>
      <c r="B398" s="75" t="s">
        <v>240</v>
      </c>
      <c r="C398" s="205" t="s">
        <v>129</v>
      </c>
      <c r="D398" s="75" t="s">
        <v>243</v>
      </c>
      <c r="E398" s="75" t="s">
        <v>250</v>
      </c>
      <c r="F398" s="205" t="s">
        <v>140</v>
      </c>
      <c r="G398" s="133">
        <f>G400+G399</f>
        <v>3.6</v>
      </c>
      <c r="H398" s="133">
        <f>H400+H399</f>
        <v>0</v>
      </c>
      <c r="I398" s="133">
        <f t="shared" si="113"/>
        <v>3.6</v>
      </c>
      <c r="J398" s="133">
        <f>J400+J399</f>
        <v>0</v>
      </c>
      <c r="K398" s="264">
        <f>K400+K399</f>
        <v>3.6</v>
      </c>
      <c r="L398" s="133">
        <f>L400+L399</f>
        <v>0</v>
      </c>
      <c r="M398" s="133">
        <f>M400+M399</f>
        <v>3.6</v>
      </c>
    </row>
    <row r="399" spans="1:13" ht="22.5" x14ac:dyDescent="0.2">
      <c r="A399" s="66" t="s">
        <v>141</v>
      </c>
      <c r="B399" s="75" t="s">
        <v>240</v>
      </c>
      <c r="C399" s="205" t="s">
        <v>129</v>
      </c>
      <c r="D399" s="75" t="s">
        <v>243</v>
      </c>
      <c r="E399" s="75" t="s">
        <v>250</v>
      </c>
      <c r="F399" s="205">
        <v>851</v>
      </c>
      <c r="G399" s="133">
        <v>1.8</v>
      </c>
      <c r="H399" s="133"/>
      <c r="I399" s="133">
        <f t="shared" si="113"/>
        <v>1.8</v>
      </c>
      <c r="J399" s="133"/>
      <c r="K399" s="264">
        <f t="shared" ref="K399:K400" si="117">I399+J399</f>
        <v>1.8</v>
      </c>
      <c r="L399" s="133"/>
      <c r="M399" s="133">
        <f t="shared" ref="M399:M400" si="118">K399+L399</f>
        <v>1.8</v>
      </c>
    </row>
    <row r="400" spans="1:13" x14ac:dyDescent="0.2">
      <c r="A400" s="62" t="s">
        <v>201</v>
      </c>
      <c r="B400" s="75" t="s">
        <v>240</v>
      </c>
      <c r="C400" s="205" t="s">
        <v>129</v>
      </c>
      <c r="D400" s="75" t="s">
        <v>243</v>
      </c>
      <c r="E400" s="75" t="s">
        <v>250</v>
      </c>
      <c r="F400" s="205" t="s">
        <v>221</v>
      </c>
      <c r="G400" s="133">
        <v>1.8</v>
      </c>
      <c r="H400" s="133"/>
      <c r="I400" s="133">
        <f t="shared" si="113"/>
        <v>1.8</v>
      </c>
      <c r="J400" s="133"/>
      <c r="K400" s="264">
        <f t="shared" si="117"/>
        <v>1.8</v>
      </c>
      <c r="L400" s="133"/>
      <c r="M400" s="133">
        <f t="shared" si="118"/>
        <v>1.8</v>
      </c>
    </row>
    <row r="401" spans="1:13" ht="22.5" x14ac:dyDescent="0.2">
      <c r="A401" s="98" t="s">
        <v>702</v>
      </c>
      <c r="B401" s="75" t="s">
        <v>240</v>
      </c>
      <c r="C401" s="205" t="s">
        <v>129</v>
      </c>
      <c r="D401" s="75" t="s">
        <v>243</v>
      </c>
      <c r="E401" s="75" t="s">
        <v>703</v>
      </c>
      <c r="F401" s="84"/>
      <c r="G401" s="133">
        <f>G402</f>
        <v>0</v>
      </c>
      <c r="H401" s="133">
        <f t="shared" ref="H401:M404" si="119">H402</f>
        <v>126.5</v>
      </c>
      <c r="I401" s="133">
        <f t="shared" si="119"/>
        <v>126.5</v>
      </c>
      <c r="J401" s="133">
        <f t="shared" si="119"/>
        <v>0</v>
      </c>
      <c r="K401" s="264">
        <f t="shared" si="119"/>
        <v>126.5</v>
      </c>
      <c r="L401" s="133">
        <f t="shared" si="119"/>
        <v>0</v>
      </c>
      <c r="M401" s="133">
        <f t="shared" si="119"/>
        <v>126.5</v>
      </c>
    </row>
    <row r="402" spans="1:13" ht="42" x14ac:dyDescent="0.2">
      <c r="A402" s="85" t="s">
        <v>705</v>
      </c>
      <c r="B402" s="75" t="s">
        <v>240</v>
      </c>
      <c r="C402" s="205" t="s">
        <v>129</v>
      </c>
      <c r="D402" s="75" t="s">
        <v>243</v>
      </c>
      <c r="E402" s="75" t="s">
        <v>706</v>
      </c>
      <c r="F402" s="84"/>
      <c r="G402" s="133">
        <f>G403</f>
        <v>0</v>
      </c>
      <c r="H402" s="133">
        <f t="shared" si="119"/>
        <v>126.5</v>
      </c>
      <c r="I402" s="133">
        <f t="shared" si="119"/>
        <v>126.5</v>
      </c>
      <c r="J402" s="133">
        <f t="shared" si="119"/>
        <v>0</v>
      </c>
      <c r="K402" s="264">
        <f t="shared" si="119"/>
        <v>126.5</v>
      </c>
      <c r="L402" s="133">
        <f t="shared" si="119"/>
        <v>0</v>
      </c>
      <c r="M402" s="133">
        <f t="shared" si="119"/>
        <v>126.5</v>
      </c>
    </row>
    <row r="403" spans="1:13" ht="22.5" x14ac:dyDescent="0.2">
      <c r="A403" s="71" t="s">
        <v>451</v>
      </c>
      <c r="B403" s="75" t="s">
        <v>240</v>
      </c>
      <c r="C403" s="205" t="s">
        <v>129</v>
      </c>
      <c r="D403" s="75" t="s">
        <v>243</v>
      </c>
      <c r="E403" s="75" t="s">
        <v>706</v>
      </c>
      <c r="F403" s="205" t="s">
        <v>121</v>
      </c>
      <c r="G403" s="133">
        <f>G404</f>
        <v>0</v>
      </c>
      <c r="H403" s="133">
        <f t="shared" si="119"/>
        <v>126.5</v>
      </c>
      <c r="I403" s="133">
        <f t="shared" si="119"/>
        <v>126.5</v>
      </c>
      <c r="J403" s="133">
        <f t="shared" si="119"/>
        <v>0</v>
      </c>
      <c r="K403" s="264">
        <f t="shared" si="119"/>
        <v>126.5</v>
      </c>
      <c r="L403" s="133">
        <f t="shared" si="119"/>
        <v>0</v>
      </c>
      <c r="M403" s="133">
        <f t="shared" si="119"/>
        <v>126.5</v>
      </c>
    </row>
    <row r="404" spans="1:13" ht="22.5" x14ac:dyDescent="0.2">
      <c r="A404" s="71" t="s">
        <v>122</v>
      </c>
      <c r="B404" s="75" t="s">
        <v>240</v>
      </c>
      <c r="C404" s="205" t="s">
        <v>129</v>
      </c>
      <c r="D404" s="75" t="s">
        <v>243</v>
      </c>
      <c r="E404" s="75" t="s">
        <v>706</v>
      </c>
      <c r="F404" s="205" t="s">
        <v>123</v>
      </c>
      <c r="G404" s="133">
        <f>G405</f>
        <v>0</v>
      </c>
      <c r="H404" s="133">
        <f t="shared" si="119"/>
        <v>126.5</v>
      </c>
      <c r="I404" s="133">
        <f t="shared" si="119"/>
        <v>126.5</v>
      </c>
      <c r="J404" s="133">
        <f t="shared" si="119"/>
        <v>0</v>
      </c>
      <c r="K404" s="264">
        <f t="shared" si="119"/>
        <v>126.5</v>
      </c>
      <c r="L404" s="133">
        <f t="shared" si="119"/>
        <v>0</v>
      </c>
      <c r="M404" s="133">
        <f t="shared" si="119"/>
        <v>126.5</v>
      </c>
    </row>
    <row r="405" spans="1:13" x14ac:dyDescent="0.2">
      <c r="A405" s="98" t="s">
        <v>474</v>
      </c>
      <c r="B405" s="75" t="s">
        <v>240</v>
      </c>
      <c r="C405" s="205" t="s">
        <v>129</v>
      </c>
      <c r="D405" s="75" t="s">
        <v>243</v>
      </c>
      <c r="E405" s="75" t="s">
        <v>706</v>
      </c>
      <c r="F405" s="205" t="s">
        <v>125</v>
      </c>
      <c r="G405" s="131"/>
      <c r="H405" s="133">
        <v>126.5</v>
      </c>
      <c r="I405" s="133">
        <f>G405+H405</f>
        <v>126.5</v>
      </c>
      <c r="J405" s="133"/>
      <c r="K405" s="264">
        <f>I405+J405</f>
        <v>126.5</v>
      </c>
      <c r="L405" s="133"/>
      <c r="M405" s="133">
        <f>K405+L405</f>
        <v>126.5</v>
      </c>
    </row>
    <row r="406" spans="1:13" x14ac:dyDescent="0.2">
      <c r="A406" s="85" t="s">
        <v>252</v>
      </c>
      <c r="B406" s="86" t="s">
        <v>240</v>
      </c>
      <c r="C406" s="86" t="s">
        <v>129</v>
      </c>
      <c r="D406" s="86" t="s">
        <v>253</v>
      </c>
      <c r="E406" s="86"/>
      <c r="F406" s="84"/>
      <c r="G406" s="140">
        <f>G407</f>
        <v>1110</v>
      </c>
      <c r="H406" s="140">
        <f>H407</f>
        <v>-62</v>
      </c>
      <c r="I406" s="133">
        <f t="shared" si="113"/>
        <v>1048</v>
      </c>
      <c r="J406" s="140">
        <f>J407</f>
        <v>175</v>
      </c>
      <c r="K406" s="262">
        <f>K407</f>
        <v>1223</v>
      </c>
      <c r="L406" s="140">
        <f>L407</f>
        <v>-33</v>
      </c>
      <c r="M406" s="140">
        <f>M407</f>
        <v>1190</v>
      </c>
    </row>
    <row r="407" spans="1:13" ht="31.5" x14ac:dyDescent="0.2">
      <c r="A407" s="85" t="s">
        <v>502</v>
      </c>
      <c r="B407" s="86" t="s">
        <v>240</v>
      </c>
      <c r="C407" s="86" t="s">
        <v>129</v>
      </c>
      <c r="D407" s="86" t="s">
        <v>253</v>
      </c>
      <c r="E407" s="86" t="s">
        <v>244</v>
      </c>
      <c r="F407" s="84" t="s">
        <v>150</v>
      </c>
      <c r="G407" s="140">
        <f>G408+G429</f>
        <v>1110</v>
      </c>
      <c r="H407" s="140">
        <f>H408+H429</f>
        <v>-62</v>
      </c>
      <c r="I407" s="133">
        <f t="shared" si="113"/>
        <v>1048</v>
      </c>
      <c r="J407" s="140">
        <f>J408+J429</f>
        <v>175</v>
      </c>
      <c r="K407" s="262">
        <f>K408+K429</f>
        <v>1223</v>
      </c>
      <c r="L407" s="140">
        <f>L408+L429</f>
        <v>-33</v>
      </c>
      <c r="M407" s="140">
        <f>M408+M429</f>
        <v>1190</v>
      </c>
    </row>
    <row r="408" spans="1:13" x14ac:dyDescent="0.2">
      <c r="A408" s="71" t="s">
        <v>254</v>
      </c>
      <c r="B408" s="75" t="s">
        <v>240</v>
      </c>
      <c r="C408" s="75" t="s">
        <v>129</v>
      </c>
      <c r="D408" s="75" t="s">
        <v>253</v>
      </c>
      <c r="E408" s="75" t="s">
        <v>255</v>
      </c>
      <c r="F408" s="205"/>
      <c r="G408" s="141">
        <f>G409+G413+G417+G421+G425</f>
        <v>405</v>
      </c>
      <c r="H408" s="141">
        <f>H409+H413+H417+H421+H425</f>
        <v>-62</v>
      </c>
      <c r="I408" s="133">
        <f t="shared" si="113"/>
        <v>343</v>
      </c>
      <c r="J408" s="141">
        <f>J409+J413+J417+J421+J425</f>
        <v>-75</v>
      </c>
      <c r="K408" s="264">
        <f>K409+K413+K417+K421+K425</f>
        <v>268</v>
      </c>
      <c r="L408" s="141">
        <f>L409+L413+L417+L421+L425</f>
        <v>-78</v>
      </c>
      <c r="M408" s="141">
        <f>M409+M413+M417+M421+M425</f>
        <v>190</v>
      </c>
    </row>
    <row r="409" spans="1:13" ht="22.5" x14ac:dyDescent="0.2">
      <c r="A409" s="71" t="s">
        <v>256</v>
      </c>
      <c r="B409" s="75" t="s">
        <v>240</v>
      </c>
      <c r="C409" s="75" t="s">
        <v>129</v>
      </c>
      <c r="D409" s="75" t="s">
        <v>253</v>
      </c>
      <c r="E409" s="75" t="s">
        <v>257</v>
      </c>
      <c r="F409" s="205"/>
      <c r="G409" s="141">
        <f t="shared" ref="G409:M411" si="120">G410</f>
        <v>85</v>
      </c>
      <c r="H409" s="141">
        <f t="shared" si="120"/>
        <v>-35</v>
      </c>
      <c r="I409" s="133">
        <f t="shared" si="113"/>
        <v>50</v>
      </c>
      <c r="J409" s="141">
        <f t="shared" si="120"/>
        <v>0</v>
      </c>
      <c r="K409" s="264">
        <f t="shared" si="120"/>
        <v>50</v>
      </c>
      <c r="L409" s="141">
        <f t="shared" si="120"/>
        <v>0</v>
      </c>
      <c r="M409" s="141">
        <f t="shared" si="120"/>
        <v>50</v>
      </c>
    </row>
    <row r="410" spans="1:13" ht="22.5" x14ac:dyDescent="0.2">
      <c r="A410" s="71" t="s">
        <v>451</v>
      </c>
      <c r="B410" s="75" t="s">
        <v>240</v>
      </c>
      <c r="C410" s="75" t="s">
        <v>129</v>
      </c>
      <c r="D410" s="75" t="s">
        <v>253</v>
      </c>
      <c r="E410" s="75" t="s">
        <v>257</v>
      </c>
      <c r="F410" s="205" t="s">
        <v>121</v>
      </c>
      <c r="G410" s="141">
        <f t="shared" si="120"/>
        <v>85</v>
      </c>
      <c r="H410" s="141">
        <f t="shared" si="120"/>
        <v>-35</v>
      </c>
      <c r="I410" s="133">
        <f t="shared" si="113"/>
        <v>50</v>
      </c>
      <c r="J410" s="141">
        <f t="shared" si="120"/>
        <v>0</v>
      </c>
      <c r="K410" s="264">
        <f t="shared" si="120"/>
        <v>50</v>
      </c>
      <c r="L410" s="141">
        <f t="shared" si="120"/>
        <v>0</v>
      </c>
      <c r="M410" s="141">
        <f t="shared" si="120"/>
        <v>50</v>
      </c>
    </row>
    <row r="411" spans="1:13" ht="22.5" x14ac:dyDescent="0.2">
      <c r="A411" s="71" t="s">
        <v>122</v>
      </c>
      <c r="B411" s="75" t="s">
        <v>240</v>
      </c>
      <c r="C411" s="75" t="s">
        <v>129</v>
      </c>
      <c r="D411" s="75" t="s">
        <v>253</v>
      </c>
      <c r="E411" s="75" t="s">
        <v>257</v>
      </c>
      <c r="F411" s="205" t="s">
        <v>123</v>
      </c>
      <c r="G411" s="141">
        <f t="shared" si="120"/>
        <v>85</v>
      </c>
      <c r="H411" s="141">
        <f t="shared" si="120"/>
        <v>-35</v>
      </c>
      <c r="I411" s="133">
        <f t="shared" si="113"/>
        <v>50</v>
      </c>
      <c r="J411" s="141">
        <f t="shared" si="120"/>
        <v>0</v>
      </c>
      <c r="K411" s="264">
        <f t="shared" si="120"/>
        <v>50</v>
      </c>
      <c r="L411" s="141">
        <f t="shared" si="120"/>
        <v>0</v>
      </c>
      <c r="M411" s="141">
        <f t="shared" si="120"/>
        <v>50</v>
      </c>
    </row>
    <row r="412" spans="1:13" x14ac:dyDescent="0.2">
      <c r="A412" s="98" t="s">
        <v>474</v>
      </c>
      <c r="B412" s="75" t="s">
        <v>240</v>
      </c>
      <c r="C412" s="75" t="s">
        <v>129</v>
      </c>
      <c r="D412" s="75" t="s">
        <v>253</v>
      </c>
      <c r="E412" s="75" t="s">
        <v>257</v>
      </c>
      <c r="F412" s="205" t="s">
        <v>125</v>
      </c>
      <c r="G412" s="141">
        <v>85</v>
      </c>
      <c r="H412" s="141">
        <v>-35</v>
      </c>
      <c r="I412" s="133">
        <f t="shared" si="113"/>
        <v>50</v>
      </c>
      <c r="J412" s="141"/>
      <c r="K412" s="264">
        <f>I412+J412</f>
        <v>50</v>
      </c>
      <c r="L412" s="141"/>
      <c r="M412" s="133">
        <f>K412+L412</f>
        <v>50</v>
      </c>
    </row>
    <row r="413" spans="1:13" ht="33.75" x14ac:dyDescent="0.2">
      <c r="A413" s="71" t="s">
        <v>258</v>
      </c>
      <c r="B413" s="75" t="s">
        <v>240</v>
      </c>
      <c r="C413" s="75" t="s">
        <v>129</v>
      </c>
      <c r="D413" s="75" t="s">
        <v>253</v>
      </c>
      <c r="E413" s="75" t="s">
        <v>259</v>
      </c>
      <c r="F413" s="205"/>
      <c r="G413" s="141">
        <f t="shared" ref="G413:M415" si="121">G414</f>
        <v>40</v>
      </c>
      <c r="H413" s="141">
        <f t="shared" si="121"/>
        <v>50</v>
      </c>
      <c r="I413" s="133">
        <f t="shared" si="113"/>
        <v>90</v>
      </c>
      <c r="J413" s="141">
        <f t="shared" si="121"/>
        <v>10</v>
      </c>
      <c r="K413" s="264">
        <f t="shared" si="121"/>
        <v>100</v>
      </c>
      <c r="L413" s="141">
        <f t="shared" si="121"/>
        <v>-40</v>
      </c>
      <c r="M413" s="141">
        <f t="shared" si="121"/>
        <v>60</v>
      </c>
    </row>
    <row r="414" spans="1:13" ht="22.5" x14ac:dyDescent="0.2">
      <c r="A414" s="71" t="s">
        <v>451</v>
      </c>
      <c r="B414" s="75" t="s">
        <v>240</v>
      </c>
      <c r="C414" s="75" t="s">
        <v>129</v>
      </c>
      <c r="D414" s="75" t="s">
        <v>253</v>
      </c>
      <c r="E414" s="75" t="s">
        <v>259</v>
      </c>
      <c r="F414" s="205" t="s">
        <v>121</v>
      </c>
      <c r="G414" s="141">
        <f t="shared" si="121"/>
        <v>40</v>
      </c>
      <c r="H414" s="141">
        <f t="shared" si="121"/>
        <v>50</v>
      </c>
      <c r="I414" s="133">
        <f t="shared" si="113"/>
        <v>90</v>
      </c>
      <c r="J414" s="141">
        <f t="shared" si="121"/>
        <v>10</v>
      </c>
      <c r="K414" s="264">
        <f t="shared" si="121"/>
        <v>100</v>
      </c>
      <c r="L414" s="141">
        <f t="shared" si="121"/>
        <v>-40</v>
      </c>
      <c r="M414" s="141">
        <f t="shared" si="121"/>
        <v>60</v>
      </c>
    </row>
    <row r="415" spans="1:13" ht="22.5" x14ac:dyDescent="0.2">
      <c r="A415" s="71" t="s">
        <v>122</v>
      </c>
      <c r="B415" s="75" t="s">
        <v>240</v>
      </c>
      <c r="C415" s="75" t="s">
        <v>129</v>
      </c>
      <c r="D415" s="75" t="s">
        <v>253</v>
      </c>
      <c r="E415" s="75" t="s">
        <v>259</v>
      </c>
      <c r="F415" s="205" t="s">
        <v>123</v>
      </c>
      <c r="G415" s="141">
        <f t="shared" si="121"/>
        <v>40</v>
      </c>
      <c r="H415" s="141">
        <f t="shared" si="121"/>
        <v>50</v>
      </c>
      <c r="I415" s="133">
        <f t="shared" si="113"/>
        <v>90</v>
      </c>
      <c r="J415" s="141">
        <f t="shared" si="121"/>
        <v>10</v>
      </c>
      <c r="K415" s="264">
        <f t="shared" si="121"/>
        <v>100</v>
      </c>
      <c r="L415" s="141">
        <f t="shared" si="121"/>
        <v>-40</v>
      </c>
      <c r="M415" s="141">
        <f t="shared" si="121"/>
        <v>60</v>
      </c>
    </row>
    <row r="416" spans="1:13" x14ac:dyDescent="0.2">
      <c r="A416" s="98" t="s">
        <v>474</v>
      </c>
      <c r="B416" s="75" t="s">
        <v>240</v>
      </c>
      <c r="C416" s="75" t="s">
        <v>129</v>
      </c>
      <c r="D416" s="75" t="s">
        <v>253</v>
      </c>
      <c r="E416" s="75" t="s">
        <v>259</v>
      </c>
      <c r="F416" s="205" t="s">
        <v>125</v>
      </c>
      <c r="G416" s="141">
        <v>40</v>
      </c>
      <c r="H416" s="141">
        <v>50</v>
      </c>
      <c r="I416" s="133">
        <f t="shared" si="113"/>
        <v>90</v>
      </c>
      <c r="J416" s="141">
        <v>10</v>
      </c>
      <c r="K416" s="264">
        <f>I416+J416</f>
        <v>100</v>
      </c>
      <c r="L416" s="141">
        <v>-40</v>
      </c>
      <c r="M416" s="133">
        <f>K416+L416</f>
        <v>60</v>
      </c>
    </row>
    <row r="417" spans="1:13" x14ac:dyDescent="0.2">
      <c r="A417" s="71" t="s">
        <v>260</v>
      </c>
      <c r="B417" s="75" t="s">
        <v>240</v>
      </c>
      <c r="C417" s="75" t="s">
        <v>129</v>
      </c>
      <c r="D417" s="75" t="s">
        <v>253</v>
      </c>
      <c r="E417" s="75" t="s">
        <v>261</v>
      </c>
      <c r="F417" s="205"/>
      <c r="G417" s="141">
        <f t="shared" ref="G417:M419" si="122">G418</f>
        <v>50</v>
      </c>
      <c r="H417" s="141">
        <f t="shared" si="122"/>
        <v>0</v>
      </c>
      <c r="I417" s="133">
        <f t="shared" si="113"/>
        <v>50</v>
      </c>
      <c r="J417" s="141">
        <f t="shared" si="122"/>
        <v>0</v>
      </c>
      <c r="K417" s="264">
        <f t="shared" si="122"/>
        <v>50</v>
      </c>
      <c r="L417" s="141">
        <f t="shared" si="122"/>
        <v>0</v>
      </c>
      <c r="M417" s="141">
        <f t="shared" si="122"/>
        <v>50</v>
      </c>
    </row>
    <row r="418" spans="1:13" ht="22.5" x14ac:dyDescent="0.2">
      <c r="A418" s="71" t="s">
        <v>451</v>
      </c>
      <c r="B418" s="75" t="s">
        <v>240</v>
      </c>
      <c r="C418" s="75" t="s">
        <v>129</v>
      </c>
      <c r="D418" s="75" t="s">
        <v>253</v>
      </c>
      <c r="E418" s="75" t="s">
        <v>261</v>
      </c>
      <c r="F418" s="205" t="s">
        <v>121</v>
      </c>
      <c r="G418" s="141">
        <f t="shared" si="122"/>
        <v>50</v>
      </c>
      <c r="H418" s="141">
        <f t="shared" si="122"/>
        <v>0</v>
      </c>
      <c r="I418" s="133">
        <f t="shared" si="113"/>
        <v>50</v>
      </c>
      <c r="J418" s="141">
        <f t="shared" si="122"/>
        <v>0</v>
      </c>
      <c r="K418" s="264">
        <f t="shared" si="122"/>
        <v>50</v>
      </c>
      <c r="L418" s="141">
        <f t="shared" si="122"/>
        <v>0</v>
      </c>
      <c r="M418" s="141">
        <f t="shared" si="122"/>
        <v>50</v>
      </c>
    </row>
    <row r="419" spans="1:13" ht="27" customHeight="1" x14ac:dyDescent="0.2">
      <c r="A419" s="71" t="s">
        <v>122</v>
      </c>
      <c r="B419" s="75" t="s">
        <v>240</v>
      </c>
      <c r="C419" s="75" t="s">
        <v>129</v>
      </c>
      <c r="D419" s="75" t="s">
        <v>253</v>
      </c>
      <c r="E419" s="75" t="s">
        <v>261</v>
      </c>
      <c r="F419" s="205" t="s">
        <v>123</v>
      </c>
      <c r="G419" s="141">
        <f t="shared" si="122"/>
        <v>50</v>
      </c>
      <c r="H419" s="141">
        <f t="shared" si="122"/>
        <v>0</v>
      </c>
      <c r="I419" s="133">
        <f t="shared" si="113"/>
        <v>50</v>
      </c>
      <c r="J419" s="141">
        <f t="shared" si="122"/>
        <v>0</v>
      </c>
      <c r="K419" s="264">
        <f t="shared" si="122"/>
        <v>50</v>
      </c>
      <c r="L419" s="141">
        <f t="shared" si="122"/>
        <v>0</v>
      </c>
      <c r="M419" s="141">
        <f t="shared" si="122"/>
        <v>50</v>
      </c>
    </row>
    <row r="420" spans="1:13" x14ac:dyDescent="0.2">
      <c r="A420" s="98" t="s">
        <v>474</v>
      </c>
      <c r="B420" s="75" t="s">
        <v>240</v>
      </c>
      <c r="C420" s="75" t="s">
        <v>129</v>
      </c>
      <c r="D420" s="75" t="s">
        <v>253</v>
      </c>
      <c r="E420" s="75" t="s">
        <v>261</v>
      </c>
      <c r="F420" s="205" t="s">
        <v>125</v>
      </c>
      <c r="G420" s="141">
        <v>50</v>
      </c>
      <c r="H420" s="141"/>
      <c r="I420" s="133">
        <f t="shared" si="113"/>
        <v>50</v>
      </c>
      <c r="J420" s="141"/>
      <c r="K420" s="264">
        <f>I420+J420</f>
        <v>50</v>
      </c>
      <c r="L420" s="141"/>
      <c r="M420" s="133">
        <f>K420+L420</f>
        <v>50</v>
      </c>
    </row>
    <row r="421" spans="1:13" ht="33.75" x14ac:dyDescent="0.2">
      <c r="A421" s="71" t="s">
        <v>503</v>
      </c>
      <c r="B421" s="75" t="s">
        <v>240</v>
      </c>
      <c r="C421" s="75" t="s">
        <v>129</v>
      </c>
      <c r="D421" s="75" t="s">
        <v>253</v>
      </c>
      <c r="E421" s="75" t="s">
        <v>262</v>
      </c>
      <c r="F421" s="205"/>
      <c r="G421" s="141">
        <f t="shared" ref="G421:M423" si="123">G422</f>
        <v>200</v>
      </c>
      <c r="H421" s="141">
        <f t="shared" si="123"/>
        <v>-77</v>
      </c>
      <c r="I421" s="133">
        <f t="shared" si="113"/>
        <v>123</v>
      </c>
      <c r="J421" s="141">
        <f t="shared" si="123"/>
        <v>-85</v>
      </c>
      <c r="K421" s="264">
        <f t="shared" si="123"/>
        <v>38</v>
      </c>
      <c r="L421" s="141">
        <f t="shared" si="123"/>
        <v>-38</v>
      </c>
      <c r="M421" s="141">
        <f t="shared" si="123"/>
        <v>0</v>
      </c>
    </row>
    <row r="422" spans="1:13" ht="22.5" x14ac:dyDescent="0.2">
      <c r="A422" s="71" t="s">
        <v>451</v>
      </c>
      <c r="B422" s="75" t="s">
        <v>240</v>
      </c>
      <c r="C422" s="75" t="s">
        <v>129</v>
      </c>
      <c r="D422" s="75" t="s">
        <v>253</v>
      </c>
      <c r="E422" s="75" t="s">
        <v>262</v>
      </c>
      <c r="F422" s="205" t="s">
        <v>121</v>
      </c>
      <c r="G422" s="141">
        <f t="shared" si="123"/>
        <v>200</v>
      </c>
      <c r="H422" s="141">
        <f t="shared" si="123"/>
        <v>-77</v>
      </c>
      <c r="I422" s="133">
        <f t="shared" si="113"/>
        <v>123</v>
      </c>
      <c r="J422" s="141">
        <f t="shared" si="123"/>
        <v>-85</v>
      </c>
      <c r="K422" s="264">
        <f t="shared" si="123"/>
        <v>38</v>
      </c>
      <c r="L422" s="141">
        <f t="shared" si="123"/>
        <v>-38</v>
      </c>
      <c r="M422" s="141">
        <f t="shared" si="123"/>
        <v>0</v>
      </c>
    </row>
    <row r="423" spans="1:13" ht="22.5" x14ac:dyDescent="0.2">
      <c r="A423" s="71" t="s">
        <v>122</v>
      </c>
      <c r="B423" s="75" t="s">
        <v>240</v>
      </c>
      <c r="C423" s="75" t="s">
        <v>129</v>
      </c>
      <c r="D423" s="75" t="s">
        <v>253</v>
      </c>
      <c r="E423" s="75" t="s">
        <v>262</v>
      </c>
      <c r="F423" s="205" t="s">
        <v>123</v>
      </c>
      <c r="G423" s="141">
        <f t="shared" si="123"/>
        <v>200</v>
      </c>
      <c r="H423" s="141">
        <f t="shared" si="123"/>
        <v>-77</v>
      </c>
      <c r="I423" s="133">
        <f t="shared" si="113"/>
        <v>123</v>
      </c>
      <c r="J423" s="141">
        <f t="shared" si="123"/>
        <v>-85</v>
      </c>
      <c r="K423" s="264">
        <f t="shared" si="123"/>
        <v>38</v>
      </c>
      <c r="L423" s="141">
        <f t="shared" si="123"/>
        <v>-38</v>
      </c>
      <c r="M423" s="141">
        <f t="shared" si="123"/>
        <v>0</v>
      </c>
    </row>
    <row r="424" spans="1:13" x14ac:dyDescent="0.2">
      <c r="A424" s="98" t="s">
        <v>474</v>
      </c>
      <c r="B424" s="75" t="s">
        <v>240</v>
      </c>
      <c r="C424" s="75" t="s">
        <v>129</v>
      </c>
      <c r="D424" s="75" t="s">
        <v>253</v>
      </c>
      <c r="E424" s="75" t="s">
        <v>262</v>
      </c>
      <c r="F424" s="205" t="s">
        <v>125</v>
      </c>
      <c r="G424" s="141">
        <v>200</v>
      </c>
      <c r="H424" s="141">
        <v>-77</v>
      </c>
      <c r="I424" s="133">
        <f t="shared" si="113"/>
        <v>123</v>
      </c>
      <c r="J424" s="141">
        <v>-85</v>
      </c>
      <c r="K424" s="264">
        <f>I424+J424</f>
        <v>38</v>
      </c>
      <c r="L424" s="141">
        <v>-38</v>
      </c>
      <c r="M424" s="133">
        <f>K424+L424</f>
        <v>0</v>
      </c>
    </row>
    <row r="425" spans="1:13" x14ac:dyDescent="0.2">
      <c r="A425" s="71" t="s">
        <v>263</v>
      </c>
      <c r="B425" s="75" t="s">
        <v>240</v>
      </c>
      <c r="C425" s="75" t="s">
        <v>129</v>
      </c>
      <c r="D425" s="75" t="s">
        <v>253</v>
      </c>
      <c r="E425" s="75" t="s">
        <v>264</v>
      </c>
      <c r="F425" s="205"/>
      <c r="G425" s="141">
        <f t="shared" ref="G425:M427" si="124">G426</f>
        <v>30</v>
      </c>
      <c r="H425" s="141">
        <f t="shared" si="124"/>
        <v>0</v>
      </c>
      <c r="I425" s="133">
        <f t="shared" si="113"/>
        <v>30</v>
      </c>
      <c r="J425" s="141">
        <f t="shared" si="124"/>
        <v>0</v>
      </c>
      <c r="K425" s="264">
        <f t="shared" si="124"/>
        <v>30</v>
      </c>
      <c r="L425" s="141">
        <f t="shared" si="124"/>
        <v>0</v>
      </c>
      <c r="M425" s="141">
        <f t="shared" si="124"/>
        <v>30</v>
      </c>
    </row>
    <row r="426" spans="1:13" ht="22.5" x14ac:dyDescent="0.2">
      <c r="A426" s="71" t="s">
        <v>451</v>
      </c>
      <c r="B426" s="75" t="s">
        <v>240</v>
      </c>
      <c r="C426" s="75" t="s">
        <v>129</v>
      </c>
      <c r="D426" s="75" t="s">
        <v>253</v>
      </c>
      <c r="E426" s="75" t="s">
        <v>264</v>
      </c>
      <c r="F426" s="205" t="s">
        <v>121</v>
      </c>
      <c r="G426" s="141">
        <f t="shared" si="124"/>
        <v>30</v>
      </c>
      <c r="H426" s="141">
        <f t="shared" si="124"/>
        <v>0</v>
      </c>
      <c r="I426" s="133">
        <f t="shared" si="113"/>
        <v>30</v>
      </c>
      <c r="J426" s="141">
        <f t="shared" si="124"/>
        <v>0</v>
      </c>
      <c r="K426" s="264">
        <f t="shared" si="124"/>
        <v>30</v>
      </c>
      <c r="L426" s="141">
        <f t="shared" si="124"/>
        <v>0</v>
      </c>
      <c r="M426" s="141">
        <f t="shared" si="124"/>
        <v>30</v>
      </c>
    </row>
    <row r="427" spans="1:13" ht="22.5" x14ac:dyDescent="0.2">
      <c r="A427" s="71" t="s">
        <v>122</v>
      </c>
      <c r="B427" s="75" t="s">
        <v>240</v>
      </c>
      <c r="C427" s="75" t="s">
        <v>129</v>
      </c>
      <c r="D427" s="75" t="s">
        <v>253</v>
      </c>
      <c r="E427" s="75" t="s">
        <v>264</v>
      </c>
      <c r="F427" s="205" t="s">
        <v>123</v>
      </c>
      <c r="G427" s="141">
        <f t="shared" si="124"/>
        <v>30</v>
      </c>
      <c r="H427" s="141">
        <f t="shared" si="124"/>
        <v>0</v>
      </c>
      <c r="I427" s="133">
        <f t="shared" si="113"/>
        <v>30</v>
      </c>
      <c r="J427" s="141">
        <f t="shared" si="124"/>
        <v>0</v>
      </c>
      <c r="K427" s="264">
        <f t="shared" si="124"/>
        <v>30</v>
      </c>
      <c r="L427" s="141">
        <f t="shared" si="124"/>
        <v>0</v>
      </c>
      <c r="M427" s="141">
        <f t="shared" si="124"/>
        <v>30</v>
      </c>
    </row>
    <row r="428" spans="1:13" x14ac:dyDescent="0.2">
      <c r="A428" s="98" t="s">
        <v>474</v>
      </c>
      <c r="B428" s="75" t="s">
        <v>240</v>
      </c>
      <c r="C428" s="75" t="s">
        <v>129</v>
      </c>
      <c r="D428" s="75" t="s">
        <v>253</v>
      </c>
      <c r="E428" s="75" t="s">
        <v>264</v>
      </c>
      <c r="F428" s="205" t="s">
        <v>125</v>
      </c>
      <c r="G428" s="141">
        <v>30</v>
      </c>
      <c r="H428" s="141"/>
      <c r="I428" s="133">
        <f t="shared" si="113"/>
        <v>30</v>
      </c>
      <c r="J428" s="141"/>
      <c r="K428" s="264">
        <f>I428+J428</f>
        <v>30</v>
      </c>
      <c r="L428" s="141"/>
      <c r="M428" s="133">
        <f>K428+L428</f>
        <v>30</v>
      </c>
    </row>
    <row r="429" spans="1:13" x14ac:dyDescent="0.2">
      <c r="A429" s="98" t="s">
        <v>265</v>
      </c>
      <c r="B429" s="75" t="s">
        <v>240</v>
      </c>
      <c r="C429" s="75" t="s">
        <v>129</v>
      </c>
      <c r="D429" s="75" t="s">
        <v>253</v>
      </c>
      <c r="E429" s="75" t="s">
        <v>266</v>
      </c>
      <c r="F429" s="205"/>
      <c r="G429" s="141">
        <f t="shared" ref="G429:M431" si="125">G430</f>
        <v>705</v>
      </c>
      <c r="H429" s="141">
        <f t="shared" si="125"/>
        <v>0</v>
      </c>
      <c r="I429" s="133">
        <f t="shared" si="113"/>
        <v>705</v>
      </c>
      <c r="J429" s="141">
        <f t="shared" si="125"/>
        <v>250</v>
      </c>
      <c r="K429" s="264">
        <f t="shared" si="125"/>
        <v>955</v>
      </c>
      <c r="L429" s="141">
        <f t="shared" si="125"/>
        <v>45</v>
      </c>
      <c r="M429" s="141">
        <f t="shared" si="125"/>
        <v>1000</v>
      </c>
    </row>
    <row r="430" spans="1:13" x14ac:dyDescent="0.2">
      <c r="A430" s="71" t="s">
        <v>267</v>
      </c>
      <c r="B430" s="75" t="s">
        <v>240</v>
      </c>
      <c r="C430" s="75" t="s">
        <v>129</v>
      </c>
      <c r="D430" s="75" t="s">
        <v>253</v>
      </c>
      <c r="E430" s="75" t="s">
        <v>268</v>
      </c>
      <c r="F430" s="205"/>
      <c r="G430" s="141">
        <f t="shared" si="125"/>
        <v>705</v>
      </c>
      <c r="H430" s="141">
        <f t="shared" si="125"/>
        <v>0</v>
      </c>
      <c r="I430" s="133">
        <f t="shared" si="113"/>
        <v>705</v>
      </c>
      <c r="J430" s="141">
        <f t="shared" si="125"/>
        <v>250</v>
      </c>
      <c r="K430" s="264">
        <f t="shared" si="125"/>
        <v>955</v>
      </c>
      <c r="L430" s="141">
        <f t="shared" si="125"/>
        <v>45</v>
      </c>
      <c r="M430" s="141">
        <f t="shared" si="125"/>
        <v>1000</v>
      </c>
    </row>
    <row r="431" spans="1:13" x14ac:dyDescent="0.2">
      <c r="A431" s="71" t="s">
        <v>138</v>
      </c>
      <c r="B431" s="75" t="s">
        <v>240</v>
      </c>
      <c r="C431" s="75" t="s">
        <v>129</v>
      </c>
      <c r="D431" s="75" t="s">
        <v>253</v>
      </c>
      <c r="E431" s="75" t="s">
        <v>268</v>
      </c>
      <c r="F431" s="205">
        <v>800</v>
      </c>
      <c r="G431" s="141">
        <f t="shared" si="125"/>
        <v>705</v>
      </c>
      <c r="H431" s="141">
        <f t="shared" si="125"/>
        <v>0</v>
      </c>
      <c r="I431" s="133">
        <f t="shared" si="113"/>
        <v>705</v>
      </c>
      <c r="J431" s="141">
        <f t="shared" si="125"/>
        <v>250</v>
      </c>
      <c r="K431" s="264">
        <f t="shared" si="125"/>
        <v>955</v>
      </c>
      <c r="L431" s="141">
        <f t="shared" si="125"/>
        <v>45</v>
      </c>
      <c r="M431" s="141">
        <f t="shared" si="125"/>
        <v>1000</v>
      </c>
    </row>
    <row r="432" spans="1:13" ht="33.75" x14ac:dyDescent="0.2">
      <c r="A432" s="98" t="s">
        <v>452</v>
      </c>
      <c r="B432" s="75" t="s">
        <v>240</v>
      </c>
      <c r="C432" s="75" t="s">
        <v>129</v>
      </c>
      <c r="D432" s="75" t="s">
        <v>253</v>
      </c>
      <c r="E432" s="75" t="s">
        <v>268</v>
      </c>
      <c r="F432" s="205">
        <v>810</v>
      </c>
      <c r="G432" s="141">
        <f>G433+G434</f>
        <v>705</v>
      </c>
      <c r="H432" s="141">
        <f>H433+H434</f>
        <v>0</v>
      </c>
      <c r="I432" s="133">
        <f t="shared" si="113"/>
        <v>705</v>
      </c>
      <c r="J432" s="141">
        <f>J433+J434</f>
        <v>250</v>
      </c>
      <c r="K432" s="264">
        <f>K433+K434</f>
        <v>955</v>
      </c>
      <c r="L432" s="141">
        <f>L433+L434</f>
        <v>45</v>
      </c>
      <c r="M432" s="141">
        <f>M433+M434</f>
        <v>1000</v>
      </c>
    </row>
    <row r="433" spans="1:13" ht="67.5" x14ac:dyDescent="0.2">
      <c r="A433" s="188" t="s">
        <v>524</v>
      </c>
      <c r="B433" s="75" t="s">
        <v>240</v>
      </c>
      <c r="C433" s="75" t="s">
        <v>129</v>
      </c>
      <c r="D433" s="75" t="s">
        <v>253</v>
      </c>
      <c r="E433" s="75" t="s">
        <v>268</v>
      </c>
      <c r="F433" s="205">
        <v>812</v>
      </c>
      <c r="G433" s="141"/>
      <c r="H433" s="141"/>
      <c r="I433" s="133">
        <f t="shared" si="113"/>
        <v>0</v>
      </c>
      <c r="J433" s="141"/>
      <c r="K433" s="264">
        <f t="shared" ref="K433:K434" si="126">I433+J433</f>
        <v>0</v>
      </c>
      <c r="L433" s="141"/>
      <c r="M433" s="133">
        <f t="shared" ref="M433:M434" si="127">K433+L433</f>
        <v>0</v>
      </c>
    </row>
    <row r="434" spans="1:13" ht="74.25" customHeight="1" x14ac:dyDescent="0.2">
      <c r="A434" s="188" t="s">
        <v>659</v>
      </c>
      <c r="B434" s="75" t="s">
        <v>240</v>
      </c>
      <c r="C434" s="75" t="s">
        <v>129</v>
      </c>
      <c r="D434" s="75" t="s">
        <v>253</v>
      </c>
      <c r="E434" s="75" t="s">
        <v>268</v>
      </c>
      <c r="F434" s="205">
        <v>813</v>
      </c>
      <c r="G434" s="141">
        <v>705</v>
      </c>
      <c r="H434" s="141"/>
      <c r="I434" s="133">
        <f t="shared" si="113"/>
        <v>705</v>
      </c>
      <c r="J434" s="141">
        <f>-50+300</f>
        <v>250</v>
      </c>
      <c r="K434" s="264">
        <f t="shared" si="126"/>
        <v>955</v>
      </c>
      <c r="L434" s="141">
        <v>45</v>
      </c>
      <c r="M434" s="133">
        <f t="shared" si="127"/>
        <v>1000</v>
      </c>
    </row>
    <row r="435" spans="1:13" x14ac:dyDescent="0.2">
      <c r="A435" s="56" t="s">
        <v>151</v>
      </c>
      <c r="B435" s="81" t="s">
        <v>240</v>
      </c>
      <c r="C435" s="83" t="s">
        <v>152</v>
      </c>
      <c r="D435" s="81" t="s">
        <v>148</v>
      </c>
      <c r="E435" s="81" t="s">
        <v>149</v>
      </c>
      <c r="F435" s="83" t="s">
        <v>150</v>
      </c>
      <c r="G435" s="130">
        <f t="shared" ref="G435:M440" si="128">G436</f>
        <v>3671.3</v>
      </c>
      <c r="H435" s="130">
        <f t="shared" si="128"/>
        <v>-3371.3</v>
      </c>
      <c r="I435" s="133">
        <f t="shared" si="113"/>
        <v>300</v>
      </c>
      <c r="J435" s="130">
        <f t="shared" si="128"/>
        <v>-300</v>
      </c>
      <c r="K435" s="212">
        <f t="shared" si="128"/>
        <v>0</v>
      </c>
      <c r="L435" s="130">
        <f t="shared" si="128"/>
        <v>0</v>
      </c>
      <c r="M435" s="130">
        <f t="shared" si="128"/>
        <v>0</v>
      </c>
    </row>
    <row r="436" spans="1:13" x14ac:dyDescent="0.2">
      <c r="A436" s="56" t="s">
        <v>153</v>
      </c>
      <c r="B436" s="81" t="s">
        <v>240</v>
      </c>
      <c r="C436" s="83" t="s">
        <v>152</v>
      </c>
      <c r="D436" s="81" t="s">
        <v>154</v>
      </c>
      <c r="E436" s="81"/>
      <c r="F436" s="83"/>
      <c r="G436" s="130">
        <f t="shared" si="128"/>
        <v>3671.3</v>
      </c>
      <c r="H436" s="130">
        <f t="shared" si="128"/>
        <v>-3371.3</v>
      </c>
      <c r="I436" s="133">
        <f t="shared" si="113"/>
        <v>300</v>
      </c>
      <c r="J436" s="130">
        <f t="shared" si="128"/>
        <v>-300</v>
      </c>
      <c r="K436" s="212">
        <f t="shared" si="128"/>
        <v>0</v>
      </c>
      <c r="L436" s="130">
        <f t="shared" si="128"/>
        <v>0</v>
      </c>
      <c r="M436" s="130">
        <f t="shared" si="128"/>
        <v>0</v>
      </c>
    </row>
    <row r="437" spans="1:13" ht="22.5" x14ac:dyDescent="0.2">
      <c r="A437" s="71" t="s">
        <v>269</v>
      </c>
      <c r="B437" s="75" t="s">
        <v>240</v>
      </c>
      <c r="C437" s="75" t="s">
        <v>152</v>
      </c>
      <c r="D437" s="75" t="s">
        <v>154</v>
      </c>
      <c r="E437" s="75" t="s">
        <v>270</v>
      </c>
      <c r="F437" s="205"/>
      <c r="G437" s="141">
        <f t="shared" si="128"/>
        <v>3671.3</v>
      </c>
      <c r="H437" s="141">
        <f t="shared" si="128"/>
        <v>-3371.3</v>
      </c>
      <c r="I437" s="133">
        <f t="shared" si="113"/>
        <v>300</v>
      </c>
      <c r="J437" s="141">
        <f t="shared" si="128"/>
        <v>-300</v>
      </c>
      <c r="K437" s="264">
        <f t="shared" si="128"/>
        <v>0</v>
      </c>
      <c r="L437" s="141">
        <f t="shared" si="128"/>
        <v>0</v>
      </c>
      <c r="M437" s="141">
        <f t="shared" si="128"/>
        <v>0</v>
      </c>
    </row>
    <row r="438" spans="1:13" ht="22.5" x14ac:dyDescent="0.2">
      <c r="A438" s="71" t="s">
        <v>271</v>
      </c>
      <c r="B438" s="75" t="s">
        <v>240</v>
      </c>
      <c r="C438" s="75" t="s">
        <v>152</v>
      </c>
      <c r="D438" s="75" t="s">
        <v>154</v>
      </c>
      <c r="E438" s="75" t="s">
        <v>272</v>
      </c>
      <c r="F438" s="205"/>
      <c r="G438" s="141">
        <f t="shared" si="128"/>
        <v>3671.3</v>
      </c>
      <c r="H438" s="141">
        <f t="shared" si="128"/>
        <v>-3371.3</v>
      </c>
      <c r="I438" s="133">
        <f t="shared" si="113"/>
        <v>300</v>
      </c>
      <c r="J438" s="141">
        <f t="shared" si="128"/>
        <v>-300</v>
      </c>
      <c r="K438" s="264">
        <f t="shared" si="128"/>
        <v>0</v>
      </c>
      <c r="L438" s="141">
        <f t="shared" si="128"/>
        <v>0</v>
      </c>
      <c r="M438" s="141">
        <f t="shared" si="128"/>
        <v>0</v>
      </c>
    </row>
    <row r="439" spans="1:13" x14ac:dyDescent="0.2">
      <c r="A439" s="66" t="s">
        <v>162</v>
      </c>
      <c r="B439" s="75" t="s">
        <v>240</v>
      </c>
      <c r="C439" s="75" t="s">
        <v>152</v>
      </c>
      <c r="D439" s="75" t="s">
        <v>154</v>
      </c>
      <c r="E439" s="75" t="s">
        <v>272</v>
      </c>
      <c r="F439" s="205">
        <v>300</v>
      </c>
      <c r="G439" s="141">
        <f t="shared" si="128"/>
        <v>3671.3</v>
      </c>
      <c r="H439" s="141">
        <f t="shared" si="128"/>
        <v>-3371.3</v>
      </c>
      <c r="I439" s="133">
        <f t="shared" si="113"/>
        <v>300</v>
      </c>
      <c r="J439" s="141">
        <f t="shared" si="128"/>
        <v>-300</v>
      </c>
      <c r="K439" s="264">
        <f t="shared" si="128"/>
        <v>0</v>
      </c>
      <c r="L439" s="141">
        <f t="shared" si="128"/>
        <v>0</v>
      </c>
      <c r="M439" s="141">
        <f t="shared" si="128"/>
        <v>0</v>
      </c>
    </row>
    <row r="440" spans="1:13" ht="45" x14ac:dyDescent="0.2">
      <c r="A440" s="71" t="s">
        <v>448</v>
      </c>
      <c r="B440" s="75" t="s">
        <v>240</v>
      </c>
      <c r="C440" s="75" t="s">
        <v>152</v>
      </c>
      <c r="D440" s="75" t="s">
        <v>154</v>
      </c>
      <c r="E440" s="75" t="s">
        <v>272</v>
      </c>
      <c r="F440" s="205">
        <v>320</v>
      </c>
      <c r="G440" s="141">
        <f t="shared" si="128"/>
        <v>3671.3</v>
      </c>
      <c r="H440" s="141">
        <f t="shared" si="128"/>
        <v>-3371.3</v>
      </c>
      <c r="I440" s="133">
        <f t="shared" si="113"/>
        <v>300</v>
      </c>
      <c r="J440" s="141">
        <f t="shared" si="128"/>
        <v>-300</v>
      </c>
      <c r="K440" s="264">
        <f t="shared" si="128"/>
        <v>0</v>
      </c>
      <c r="L440" s="141">
        <f t="shared" si="128"/>
        <v>0</v>
      </c>
      <c r="M440" s="141">
        <f t="shared" si="128"/>
        <v>0</v>
      </c>
    </row>
    <row r="441" spans="1:13" x14ac:dyDescent="0.2">
      <c r="A441" s="98" t="s">
        <v>389</v>
      </c>
      <c r="B441" s="75" t="s">
        <v>240</v>
      </c>
      <c r="C441" s="75" t="s">
        <v>152</v>
      </c>
      <c r="D441" s="75" t="s">
        <v>154</v>
      </c>
      <c r="E441" s="75" t="s">
        <v>272</v>
      </c>
      <c r="F441" s="205">
        <v>322</v>
      </c>
      <c r="G441" s="141">
        <v>3671.3</v>
      </c>
      <c r="H441" s="141">
        <v>-3371.3</v>
      </c>
      <c r="I441" s="133">
        <f t="shared" si="113"/>
        <v>300</v>
      </c>
      <c r="J441" s="141">
        <v>-300</v>
      </c>
      <c r="K441" s="264">
        <f>I441+J441</f>
        <v>0</v>
      </c>
      <c r="L441" s="141"/>
      <c r="M441" s="133">
        <f t="shared" ref="M441" si="129">K441+L441</f>
        <v>0</v>
      </c>
    </row>
    <row r="442" spans="1:13" ht="31.5" x14ac:dyDescent="0.2">
      <c r="A442" s="101" t="s">
        <v>273</v>
      </c>
      <c r="B442" s="86" t="s">
        <v>274</v>
      </c>
      <c r="C442" s="84" t="s">
        <v>148</v>
      </c>
      <c r="D442" s="86" t="s">
        <v>148</v>
      </c>
      <c r="E442" s="86" t="s">
        <v>149</v>
      </c>
      <c r="F442" s="84" t="s">
        <v>150</v>
      </c>
      <c r="G442" s="131">
        <f>SUM(G443+G483+G468+G474)</f>
        <v>30342.199999999997</v>
      </c>
      <c r="H442" s="131">
        <f>SUM(H443+H483+H468+H474)</f>
        <v>0</v>
      </c>
      <c r="I442" s="133">
        <f t="shared" si="113"/>
        <v>30342.199999999997</v>
      </c>
      <c r="J442" s="131">
        <f>SUM(J443+J483+J468+J474)</f>
        <v>-579.52857000000006</v>
      </c>
      <c r="K442" s="262">
        <f>SUM(K443+K483+K468+K474)</f>
        <v>29762.671430000002</v>
      </c>
      <c r="L442" s="131">
        <f>SUM(L443+L483+L468+L474)</f>
        <v>516.22657000000004</v>
      </c>
      <c r="M442" s="131">
        <f>SUM(M443+M483+M468+M474)</f>
        <v>30278.897999999997</v>
      </c>
    </row>
    <row r="443" spans="1:13" x14ac:dyDescent="0.2">
      <c r="A443" s="85" t="s">
        <v>275</v>
      </c>
      <c r="B443" s="86" t="s">
        <v>274</v>
      </c>
      <c r="C443" s="84" t="s">
        <v>99</v>
      </c>
      <c r="D443" s="86" t="s">
        <v>148</v>
      </c>
      <c r="E443" s="86" t="s">
        <v>149</v>
      </c>
      <c r="F443" s="84" t="s">
        <v>150</v>
      </c>
      <c r="G443" s="131">
        <f>G444+G463</f>
        <v>5259.6</v>
      </c>
      <c r="H443" s="131">
        <f>H444+H463</f>
        <v>0</v>
      </c>
      <c r="I443" s="133">
        <f t="shared" si="113"/>
        <v>5259.6</v>
      </c>
      <c r="J443" s="131">
        <f>J444+J463</f>
        <v>0</v>
      </c>
      <c r="K443" s="262">
        <f>K444+K463</f>
        <v>5259.6</v>
      </c>
      <c r="L443" s="131">
        <f>L444+L463</f>
        <v>829.16100000000006</v>
      </c>
      <c r="M443" s="131">
        <f>M444+M463</f>
        <v>6088.7610000000004</v>
      </c>
    </row>
    <row r="444" spans="1:13" ht="33.75" x14ac:dyDescent="0.2">
      <c r="A444" s="71" t="s">
        <v>276</v>
      </c>
      <c r="B444" s="75" t="s">
        <v>274</v>
      </c>
      <c r="C444" s="205" t="s">
        <v>99</v>
      </c>
      <c r="D444" s="75" t="s">
        <v>187</v>
      </c>
      <c r="E444" s="75" t="s">
        <v>149</v>
      </c>
      <c r="F444" s="205" t="s">
        <v>150</v>
      </c>
      <c r="G444" s="133">
        <f t="shared" ref="G444:M446" si="130">G445</f>
        <v>5253.6</v>
      </c>
      <c r="H444" s="133">
        <f t="shared" si="130"/>
        <v>0</v>
      </c>
      <c r="I444" s="133">
        <f t="shared" si="113"/>
        <v>5253.6</v>
      </c>
      <c r="J444" s="133">
        <f t="shared" si="130"/>
        <v>0</v>
      </c>
      <c r="K444" s="264">
        <f t="shared" si="130"/>
        <v>5253.6</v>
      </c>
      <c r="L444" s="133">
        <f t="shared" si="130"/>
        <v>829.16100000000006</v>
      </c>
      <c r="M444" s="133">
        <f t="shared" si="130"/>
        <v>6082.7610000000004</v>
      </c>
    </row>
    <row r="445" spans="1:13" ht="33.75" x14ac:dyDescent="0.2">
      <c r="A445" s="71" t="s">
        <v>504</v>
      </c>
      <c r="B445" s="75" t="s">
        <v>274</v>
      </c>
      <c r="C445" s="205" t="s">
        <v>99</v>
      </c>
      <c r="D445" s="75" t="s">
        <v>187</v>
      </c>
      <c r="E445" s="75" t="s">
        <v>277</v>
      </c>
      <c r="F445" s="205" t="s">
        <v>150</v>
      </c>
      <c r="G445" s="133">
        <f t="shared" si="130"/>
        <v>5253.6</v>
      </c>
      <c r="H445" s="133">
        <f t="shared" si="130"/>
        <v>0</v>
      </c>
      <c r="I445" s="133">
        <f t="shared" si="113"/>
        <v>5253.6</v>
      </c>
      <c r="J445" s="133">
        <f t="shared" si="130"/>
        <v>0</v>
      </c>
      <c r="K445" s="264">
        <f t="shared" si="130"/>
        <v>5253.6</v>
      </c>
      <c r="L445" s="133">
        <f t="shared" si="130"/>
        <v>829.16100000000006</v>
      </c>
      <c r="M445" s="133">
        <f t="shared" si="130"/>
        <v>6082.7610000000004</v>
      </c>
    </row>
    <row r="446" spans="1:13" ht="45" x14ac:dyDescent="0.2">
      <c r="A446" s="71" t="s">
        <v>486</v>
      </c>
      <c r="B446" s="75" t="s">
        <v>274</v>
      </c>
      <c r="C446" s="205" t="s">
        <v>99</v>
      </c>
      <c r="D446" s="75" t="s">
        <v>187</v>
      </c>
      <c r="E446" s="75" t="s">
        <v>278</v>
      </c>
      <c r="F446" s="205" t="s">
        <v>150</v>
      </c>
      <c r="G446" s="133">
        <f t="shared" si="130"/>
        <v>5253.6</v>
      </c>
      <c r="H446" s="133">
        <f t="shared" si="130"/>
        <v>0</v>
      </c>
      <c r="I446" s="133">
        <f t="shared" si="113"/>
        <v>5253.6</v>
      </c>
      <c r="J446" s="133">
        <f t="shared" si="130"/>
        <v>0</v>
      </c>
      <c r="K446" s="264">
        <f t="shared" si="130"/>
        <v>5253.6</v>
      </c>
      <c r="L446" s="133">
        <f t="shared" si="130"/>
        <v>829.16100000000006</v>
      </c>
      <c r="M446" s="133">
        <f t="shared" si="130"/>
        <v>6082.7610000000004</v>
      </c>
    </row>
    <row r="447" spans="1:13" ht="22.5" x14ac:dyDescent="0.2">
      <c r="A447" s="71" t="s">
        <v>279</v>
      </c>
      <c r="B447" s="75" t="s">
        <v>274</v>
      </c>
      <c r="C447" s="205" t="s">
        <v>99</v>
      </c>
      <c r="D447" s="75" t="s">
        <v>187</v>
      </c>
      <c r="E447" s="75" t="s">
        <v>280</v>
      </c>
      <c r="F447" s="205"/>
      <c r="G447" s="133">
        <f>G448+G452+G455+G459</f>
        <v>5253.6</v>
      </c>
      <c r="H447" s="133">
        <f>H448+H452+H455+H459</f>
        <v>0</v>
      </c>
      <c r="I447" s="133">
        <f t="shared" si="113"/>
        <v>5253.6</v>
      </c>
      <c r="J447" s="133">
        <f>J448+J452+J455+J459</f>
        <v>0</v>
      </c>
      <c r="K447" s="264">
        <f>K448+K452+K455+K459</f>
        <v>5253.6</v>
      </c>
      <c r="L447" s="133">
        <f>L448+L452+L455+L459</f>
        <v>829.16100000000006</v>
      </c>
      <c r="M447" s="133">
        <f>M448+M452+M455+M459</f>
        <v>6082.7610000000004</v>
      </c>
    </row>
    <row r="448" spans="1:13" ht="45" x14ac:dyDescent="0.2">
      <c r="A448" s="71" t="s">
        <v>112</v>
      </c>
      <c r="B448" s="75" t="s">
        <v>274</v>
      </c>
      <c r="C448" s="205" t="s">
        <v>99</v>
      </c>
      <c r="D448" s="75" t="s">
        <v>187</v>
      </c>
      <c r="E448" s="75" t="s">
        <v>281</v>
      </c>
      <c r="F448" s="205" t="s">
        <v>113</v>
      </c>
      <c r="G448" s="133">
        <f>G449</f>
        <v>4480.3</v>
      </c>
      <c r="H448" s="133">
        <f>H449</f>
        <v>0</v>
      </c>
      <c r="I448" s="133">
        <f t="shared" si="113"/>
        <v>4480.3</v>
      </c>
      <c r="J448" s="133">
        <f>J449</f>
        <v>0</v>
      </c>
      <c r="K448" s="264">
        <f>K449</f>
        <v>4480.3</v>
      </c>
      <c r="L448" s="133">
        <f>L449</f>
        <v>391.661</v>
      </c>
      <c r="M448" s="133">
        <f>M449</f>
        <v>4871.9610000000002</v>
      </c>
    </row>
    <row r="449" spans="1:15" ht="22.5" x14ac:dyDescent="0.2">
      <c r="A449" s="71" t="s">
        <v>134</v>
      </c>
      <c r="B449" s="75" t="s">
        <v>274</v>
      </c>
      <c r="C449" s="205" t="s">
        <v>99</v>
      </c>
      <c r="D449" s="75" t="s">
        <v>187</v>
      </c>
      <c r="E449" s="75" t="s">
        <v>282</v>
      </c>
      <c r="F449" s="205" t="s">
        <v>197</v>
      </c>
      <c r="G449" s="133">
        <f>G450+G451</f>
        <v>4480.3</v>
      </c>
      <c r="H449" s="133">
        <f>H450+H451</f>
        <v>0</v>
      </c>
      <c r="I449" s="133">
        <f t="shared" si="113"/>
        <v>4480.3</v>
      </c>
      <c r="J449" s="133">
        <f>J450+J451</f>
        <v>0</v>
      </c>
      <c r="K449" s="264">
        <f>K450+K451</f>
        <v>4480.3</v>
      </c>
      <c r="L449" s="133">
        <f>L450+L451</f>
        <v>391.661</v>
      </c>
      <c r="M449" s="133">
        <f>M450+M451</f>
        <v>4871.9610000000002</v>
      </c>
    </row>
    <row r="450" spans="1:15" ht="22.5" x14ac:dyDescent="0.2">
      <c r="A450" s="97" t="s">
        <v>135</v>
      </c>
      <c r="B450" s="75" t="s">
        <v>274</v>
      </c>
      <c r="C450" s="205" t="s">
        <v>99</v>
      </c>
      <c r="D450" s="75" t="s">
        <v>187</v>
      </c>
      <c r="E450" s="75" t="s">
        <v>282</v>
      </c>
      <c r="F450" s="205" t="s">
        <v>198</v>
      </c>
      <c r="G450" s="133">
        <v>3441.3</v>
      </c>
      <c r="H450" s="133"/>
      <c r="I450" s="133">
        <f t="shared" si="113"/>
        <v>3441.3</v>
      </c>
      <c r="J450" s="133"/>
      <c r="K450" s="264">
        <f t="shared" ref="K450:K451" si="131">I450+J450</f>
        <v>3441.3</v>
      </c>
      <c r="L450" s="133">
        <v>176.3</v>
      </c>
      <c r="M450" s="133">
        <f t="shared" ref="M450:M451" si="132">K450+L450</f>
        <v>3617.6000000000004</v>
      </c>
    </row>
    <row r="451" spans="1:15" ht="33.75" x14ac:dyDescent="0.2">
      <c r="A451" s="97" t="s">
        <v>136</v>
      </c>
      <c r="B451" s="75" t="s">
        <v>274</v>
      </c>
      <c r="C451" s="205" t="s">
        <v>99</v>
      </c>
      <c r="D451" s="75" t="s">
        <v>187</v>
      </c>
      <c r="E451" s="75" t="s">
        <v>282</v>
      </c>
      <c r="F451" s="205">
        <v>129</v>
      </c>
      <c r="G451" s="133">
        <v>1039</v>
      </c>
      <c r="H451" s="133"/>
      <c r="I451" s="133">
        <f t="shared" si="113"/>
        <v>1039</v>
      </c>
      <c r="J451" s="133"/>
      <c r="K451" s="264">
        <f t="shared" si="131"/>
        <v>1039</v>
      </c>
      <c r="L451" s="133">
        <v>215.36099999999999</v>
      </c>
      <c r="M451" s="133">
        <f t="shared" si="132"/>
        <v>1254.3609999999999</v>
      </c>
    </row>
    <row r="452" spans="1:15" ht="45" x14ac:dyDescent="0.2">
      <c r="A452" s="71" t="s">
        <v>112</v>
      </c>
      <c r="B452" s="75" t="s">
        <v>274</v>
      </c>
      <c r="C452" s="205" t="s">
        <v>99</v>
      </c>
      <c r="D452" s="75" t="s">
        <v>187</v>
      </c>
      <c r="E452" s="75" t="s">
        <v>283</v>
      </c>
      <c r="F452" s="205">
        <v>100</v>
      </c>
      <c r="G452" s="133">
        <f>G453</f>
        <v>20.3</v>
      </c>
      <c r="H452" s="133">
        <f>H453</f>
        <v>0</v>
      </c>
      <c r="I452" s="133">
        <f t="shared" si="113"/>
        <v>20.3</v>
      </c>
      <c r="J452" s="133">
        <f t="shared" ref="J452:M453" si="133">J453</f>
        <v>0</v>
      </c>
      <c r="K452" s="264">
        <f t="shared" si="133"/>
        <v>20.3</v>
      </c>
      <c r="L452" s="133">
        <f t="shared" si="133"/>
        <v>0</v>
      </c>
      <c r="M452" s="133">
        <f t="shared" si="133"/>
        <v>20.3</v>
      </c>
    </row>
    <row r="453" spans="1:15" ht="22.5" x14ac:dyDescent="0.2">
      <c r="A453" s="71" t="s">
        <v>134</v>
      </c>
      <c r="B453" s="75" t="s">
        <v>274</v>
      </c>
      <c r="C453" s="205" t="s">
        <v>99</v>
      </c>
      <c r="D453" s="75" t="s">
        <v>187</v>
      </c>
      <c r="E453" s="75" t="s">
        <v>283</v>
      </c>
      <c r="F453" s="205">
        <v>120</v>
      </c>
      <c r="G453" s="133">
        <f>G454</f>
        <v>20.3</v>
      </c>
      <c r="H453" s="133">
        <f>H454</f>
        <v>0</v>
      </c>
      <c r="I453" s="133">
        <f t="shared" si="113"/>
        <v>20.3</v>
      </c>
      <c r="J453" s="133">
        <f t="shared" si="133"/>
        <v>0</v>
      </c>
      <c r="K453" s="264">
        <f t="shared" si="133"/>
        <v>20.3</v>
      </c>
      <c r="L453" s="133">
        <f t="shared" si="133"/>
        <v>0</v>
      </c>
      <c r="M453" s="133">
        <f t="shared" si="133"/>
        <v>20.3</v>
      </c>
    </row>
    <row r="454" spans="1:15" ht="22.5" x14ac:dyDescent="0.2">
      <c r="A454" s="61" t="s">
        <v>249</v>
      </c>
      <c r="B454" s="75" t="s">
        <v>274</v>
      </c>
      <c r="C454" s="205" t="s">
        <v>99</v>
      </c>
      <c r="D454" s="75" t="s">
        <v>187</v>
      </c>
      <c r="E454" s="75" t="s">
        <v>283</v>
      </c>
      <c r="F454" s="205" t="s">
        <v>251</v>
      </c>
      <c r="G454" s="133">
        <v>20.3</v>
      </c>
      <c r="H454" s="133"/>
      <c r="I454" s="133">
        <f t="shared" si="113"/>
        <v>20.3</v>
      </c>
      <c r="J454" s="133"/>
      <c r="K454" s="264">
        <f>I454+J454</f>
        <v>20.3</v>
      </c>
      <c r="L454" s="133"/>
      <c r="M454" s="133">
        <f t="shared" ref="M454" si="134">K454+L454</f>
        <v>20.3</v>
      </c>
    </row>
    <row r="455" spans="1:15" ht="22.5" x14ac:dyDescent="0.2">
      <c r="A455" s="71" t="s">
        <v>451</v>
      </c>
      <c r="B455" s="75" t="s">
        <v>274</v>
      </c>
      <c r="C455" s="205" t="s">
        <v>99</v>
      </c>
      <c r="D455" s="75" t="s">
        <v>187</v>
      </c>
      <c r="E455" s="75" t="s">
        <v>283</v>
      </c>
      <c r="F455" s="205" t="s">
        <v>121</v>
      </c>
      <c r="G455" s="133">
        <f>G456</f>
        <v>748.69999999999993</v>
      </c>
      <c r="H455" s="133">
        <f>H456</f>
        <v>0</v>
      </c>
      <c r="I455" s="133">
        <f t="shared" si="113"/>
        <v>748.69999999999993</v>
      </c>
      <c r="J455" s="133">
        <f>J456</f>
        <v>0</v>
      </c>
      <c r="K455" s="264">
        <f>K456</f>
        <v>748.69999999999993</v>
      </c>
      <c r="L455" s="133">
        <f>L456</f>
        <v>437.5</v>
      </c>
      <c r="M455" s="133">
        <f>M456</f>
        <v>1186.1999999999998</v>
      </c>
    </row>
    <row r="456" spans="1:15" ht="22.5" x14ac:dyDescent="0.2">
      <c r="A456" s="71" t="s">
        <v>122</v>
      </c>
      <c r="B456" s="75" t="s">
        <v>274</v>
      </c>
      <c r="C456" s="205" t="s">
        <v>99</v>
      </c>
      <c r="D456" s="75" t="s">
        <v>187</v>
      </c>
      <c r="E456" s="75" t="s">
        <v>283</v>
      </c>
      <c r="F456" s="205" t="s">
        <v>123</v>
      </c>
      <c r="G456" s="133">
        <f>G458+G457</f>
        <v>748.69999999999993</v>
      </c>
      <c r="H456" s="133">
        <f>H458+H457</f>
        <v>0</v>
      </c>
      <c r="I456" s="133">
        <f t="shared" si="113"/>
        <v>748.69999999999993</v>
      </c>
      <c r="J456" s="133">
        <f>J458+J457</f>
        <v>0</v>
      </c>
      <c r="K456" s="264">
        <f>K458+K457</f>
        <v>748.69999999999993</v>
      </c>
      <c r="L456" s="133">
        <f>L458+L457</f>
        <v>437.5</v>
      </c>
      <c r="M456" s="133">
        <f>M458+M457</f>
        <v>1186.1999999999998</v>
      </c>
    </row>
    <row r="457" spans="1:15" ht="22.5" x14ac:dyDescent="0.2">
      <c r="A457" s="98" t="s">
        <v>137</v>
      </c>
      <c r="B457" s="75" t="s">
        <v>274</v>
      </c>
      <c r="C457" s="205" t="s">
        <v>99</v>
      </c>
      <c r="D457" s="75" t="s">
        <v>187</v>
      </c>
      <c r="E457" s="75" t="s">
        <v>283</v>
      </c>
      <c r="F457" s="205">
        <v>242</v>
      </c>
      <c r="G457" s="133">
        <v>561.79999999999995</v>
      </c>
      <c r="H457" s="133"/>
      <c r="I457" s="133">
        <f t="shared" si="113"/>
        <v>561.79999999999995</v>
      </c>
      <c r="J457" s="133"/>
      <c r="K457" s="264">
        <f t="shared" ref="K457:K458" si="135">I457+J457</f>
        <v>561.79999999999995</v>
      </c>
      <c r="L457" s="133">
        <v>-162.1</v>
      </c>
      <c r="M457" s="133">
        <f t="shared" ref="M457:M458" si="136">K457+L457</f>
        <v>399.69999999999993</v>
      </c>
    </row>
    <row r="458" spans="1:15" x14ac:dyDescent="0.2">
      <c r="A458" s="98" t="s">
        <v>474</v>
      </c>
      <c r="B458" s="75" t="s">
        <v>274</v>
      </c>
      <c r="C458" s="205" t="s">
        <v>99</v>
      </c>
      <c r="D458" s="75" t="s">
        <v>187</v>
      </c>
      <c r="E458" s="75" t="s">
        <v>283</v>
      </c>
      <c r="F458" s="205" t="s">
        <v>125</v>
      </c>
      <c r="G458" s="133">
        <v>186.9</v>
      </c>
      <c r="H458" s="133"/>
      <c r="I458" s="133">
        <f t="shared" si="113"/>
        <v>186.9</v>
      </c>
      <c r="J458" s="133"/>
      <c r="K458" s="264">
        <f t="shared" si="135"/>
        <v>186.9</v>
      </c>
      <c r="L458" s="133">
        <f>257.88143+173.1+55.053+113.56557</f>
        <v>599.6</v>
      </c>
      <c r="M458" s="133">
        <f t="shared" si="136"/>
        <v>786.5</v>
      </c>
      <c r="N458" s="47">
        <v>599.6</v>
      </c>
      <c r="O458" s="284">
        <f>N458-L458</f>
        <v>0</v>
      </c>
    </row>
    <row r="459" spans="1:15" x14ac:dyDescent="0.2">
      <c r="A459" s="98" t="s">
        <v>138</v>
      </c>
      <c r="B459" s="75" t="s">
        <v>274</v>
      </c>
      <c r="C459" s="205" t="s">
        <v>99</v>
      </c>
      <c r="D459" s="75" t="s">
        <v>187</v>
      </c>
      <c r="E459" s="75" t="s">
        <v>283</v>
      </c>
      <c r="F459" s="205" t="s">
        <v>200</v>
      </c>
      <c r="G459" s="133">
        <f>G460</f>
        <v>4.3</v>
      </c>
      <c r="H459" s="133">
        <f>H460</f>
        <v>0</v>
      </c>
      <c r="I459" s="133">
        <f t="shared" ref="I459:I525" si="137">H459+G459</f>
        <v>4.3</v>
      </c>
      <c r="J459" s="133">
        <f>J460</f>
        <v>0</v>
      </c>
      <c r="K459" s="264">
        <f>K460</f>
        <v>4.3</v>
      </c>
      <c r="L459" s="133">
        <f>L460</f>
        <v>0</v>
      </c>
      <c r="M459" s="133">
        <f>M460</f>
        <v>4.3</v>
      </c>
    </row>
    <row r="460" spans="1:15" x14ac:dyDescent="0.2">
      <c r="A460" s="98" t="s">
        <v>139</v>
      </c>
      <c r="B460" s="75" t="s">
        <v>274</v>
      </c>
      <c r="C460" s="205" t="s">
        <v>99</v>
      </c>
      <c r="D460" s="75" t="s">
        <v>187</v>
      </c>
      <c r="E460" s="75" t="s">
        <v>283</v>
      </c>
      <c r="F460" s="205" t="s">
        <v>140</v>
      </c>
      <c r="G460" s="133">
        <f>G461+G462</f>
        <v>4.3</v>
      </c>
      <c r="H460" s="133">
        <f>H461+H462</f>
        <v>0</v>
      </c>
      <c r="I460" s="133">
        <f t="shared" si="137"/>
        <v>4.3</v>
      </c>
      <c r="J460" s="133">
        <f>J461+J462</f>
        <v>0</v>
      </c>
      <c r="K460" s="264">
        <f>K461+K462</f>
        <v>4.3</v>
      </c>
      <c r="L460" s="133">
        <f>L461+L462</f>
        <v>0</v>
      </c>
      <c r="M460" s="133">
        <f>M461+M462</f>
        <v>4.3</v>
      </c>
    </row>
    <row r="461" spans="1:15" x14ac:dyDescent="0.2">
      <c r="A461" s="62" t="s">
        <v>201</v>
      </c>
      <c r="B461" s="75" t="s">
        <v>274</v>
      </c>
      <c r="C461" s="205" t="s">
        <v>99</v>
      </c>
      <c r="D461" s="75" t="s">
        <v>187</v>
      </c>
      <c r="E461" s="75" t="s">
        <v>283</v>
      </c>
      <c r="F461" s="205" t="s">
        <v>221</v>
      </c>
      <c r="G461" s="133">
        <v>1.5</v>
      </c>
      <c r="H461" s="133"/>
      <c r="I461" s="133">
        <f t="shared" si="137"/>
        <v>1.5</v>
      </c>
      <c r="J461" s="133"/>
      <c r="K461" s="264">
        <f t="shared" ref="K461:K462" si="138">I461+J461</f>
        <v>1.5</v>
      </c>
      <c r="L461" s="133"/>
      <c r="M461" s="133">
        <f t="shared" ref="M461:M462" si="139">K461+L461</f>
        <v>1.5</v>
      </c>
    </row>
    <row r="462" spans="1:15" x14ac:dyDescent="0.2">
      <c r="A462" s="62" t="s">
        <v>443</v>
      </c>
      <c r="B462" s="75" t="s">
        <v>274</v>
      </c>
      <c r="C462" s="205" t="s">
        <v>99</v>
      </c>
      <c r="D462" s="75" t="s">
        <v>187</v>
      </c>
      <c r="E462" s="75" t="s">
        <v>283</v>
      </c>
      <c r="F462" s="205">
        <v>853</v>
      </c>
      <c r="G462" s="133">
        <v>2.8</v>
      </c>
      <c r="H462" s="133"/>
      <c r="I462" s="133">
        <f t="shared" si="137"/>
        <v>2.8</v>
      </c>
      <c r="J462" s="133"/>
      <c r="K462" s="264">
        <f t="shared" si="138"/>
        <v>2.8</v>
      </c>
      <c r="L462" s="133"/>
      <c r="M462" s="133">
        <f t="shared" si="139"/>
        <v>2.8</v>
      </c>
    </row>
    <row r="463" spans="1:15" x14ac:dyDescent="0.2">
      <c r="A463" s="121" t="s">
        <v>284</v>
      </c>
      <c r="B463" s="75" t="s">
        <v>274</v>
      </c>
      <c r="C463" s="78" t="s">
        <v>99</v>
      </c>
      <c r="D463" s="103" t="s">
        <v>285</v>
      </c>
      <c r="E463" s="103"/>
      <c r="F463" s="78"/>
      <c r="G463" s="142">
        <f t="shared" ref="G463:M466" si="140">G464</f>
        <v>6</v>
      </c>
      <c r="H463" s="142">
        <f t="shared" si="140"/>
        <v>0</v>
      </c>
      <c r="I463" s="133">
        <f t="shared" si="137"/>
        <v>6</v>
      </c>
      <c r="J463" s="142">
        <f t="shared" si="140"/>
        <v>0</v>
      </c>
      <c r="K463" s="274">
        <f t="shared" si="140"/>
        <v>6</v>
      </c>
      <c r="L463" s="142">
        <f t="shared" si="140"/>
        <v>0</v>
      </c>
      <c r="M463" s="142">
        <f t="shared" si="140"/>
        <v>6</v>
      </c>
    </row>
    <row r="464" spans="1:15" x14ac:dyDescent="0.2">
      <c r="A464" s="71" t="s">
        <v>126</v>
      </c>
      <c r="B464" s="75" t="s">
        <v>274</v>
      </c>
      <c r="C464" s="75" t="s">
        <v>99</v>
      </c>
      <c r="D464" s="75" t="s">
        <v>285</v>
      </c>
      <c r="E464" s="103" t="s">
        <v>286</v>
      </c>
      <c r="F464" s="78"/>
      <c r="G464" s="142">
        <f t="shared" si="140"/>
        <v>6</v>
      </c>
      <c r="H464" s="142">
        <f t="shared" si="140"/>
        <v>0</v>
      </c>
      <c r="I464" s="133">
        <f t="shared" si="137"/>
        <v>6</v>
      </c>
      <c r="J464" s="142">
        <f t="shared" si="140"/>
        <v>0</v>
      </c>
      <c r="K464" s="274">
        <f t="shared" si="140"/>
        <v>6</v>
      </c>
      <c r="L464" s="142">
        <f t="shared" si="140"/>
        <v>0</v>
      </c>
      <c r="M464" s="142">
        <f t="shared" si="140"/>
        <v>6</v>
      </c>
    </row>
    <row r="465" spans="1:13" ht="33.75" x14ac:dyDescent="0.2">
      <c r="A465" s="97" t="s">
        <v>70</v>
      </c>
      <c r="B465" s="75" t="s">
        <v>274</v>
      </c>
      <c r="C465" s="205" t="s">
        <v>99</v>
      </c>
      <c r="D465" s="75" t="s">
        <v>285</v>
      </c>
      <c r="E465" s="75" t="s">
        <v>287</v>
      </c>
      <c r="F465" s="205"/>
      <c r="G465" s="133">
        <f t="shared" si="140"/>
        <v>6</v>
      </c>
      <c r="H465" s="133">
        <f t="shared" si="140"/>
        <v>0</v>
      </c>
      <c r="I465" s="133">
        <f t="shared" si="137"/>
        <v>6</v>
      </c>
      <c r="J465" s="133">
        <f t="shared" si="140"/>
        <v>0</v>
      </c>
      <c r="K465" s="264">
        <f t="shared" si="140"/>
        <v>6</v>
      </c>
      <c r="L465" s="133">
        <f t="shared" si="140"/>
        <v>0</v>
      </c>
      <c r="M465" s="133">
        <f t="shared" si="140"/>
        <v>6</v>
      </c>
    </row>
    <row r="466" spans="1:13" x14ac:dyDescent="0.2">
      <c r="A466" s="71" t="s">
        <v>288</v>
      </c>
      <c r="B466" s="75" t="s">
        <v>274</v>
      </c>
      <c r="C466" s="205" t="s">
        <v>99</v>
      </c>
      <c r="D466" s="75" t="s">
        <v>285</v>
      </c>
      <c r="E466" s="75" t="s">
        <v>287</v>
      </c>
      <c r="F466" s="205">
        <v>500</v>
      </c>
      <c r="G466" s="133">
        <f t="shared" si="140"/>
        <v>6</v>
      </c>
      <c r="H466" s="133">
        <f t="shared" si="140"/>
        <v>0</v>
      </c>
      <c r="I466" s="133">
        <f t="shared" si="137"/>
        <v>6</v>
      </c>
      <c r="J466" s="133">
        <f t="shared" si="140"/>
        <v>0</v>
      </c>
      <c r="K466" s="264">
        <f t="shared" si="140"/>
        <v>6</v>
      </c>
      <c r="L466" s="133">
        <f t="shared" si="140"/>
        <v>0</v>
      </c>
      <c r="M466" s="133">
        <f t="shared" si="140"/>
        <v>6</v>
      </c>
    </row>
    <row r="467" spans="1:13" x14ac:dyDescent="0.2">
      <c r="A467" s="71" t="s">
        <v>289</v>
      </c>
      <c r="B467" s="75" t="s">
        <v>274</v>
      </c>
      <c r="C467" s="205" t="s">
        <v>99</v>
      </c>
      <c r="D467" s="75" t="s">
        <v>285</v>
      </c>
      <c r="E467" s="75" t="s">
        <v>287</v>
      </c>
      <c r="F467" s="205">
        <v>530</v>
      </c>
      <c r="G467" s="133">
        <v>6</v>
      </c>
      <c r="H467" s="133"/>
      <c r="I467" s="133">
        <f t="shared" si="137"/>
        <v>6</v>
      </c>
      <c r="J467" s="133"/>
      <c r="K467" s="264">
        <f>I467+J467</f>
        <v>6</v>
      </c>
      <c r="L467" s="133"/>
      <c r="M467" s="133">
        <f t="shared" ref="M467" si="141">K467+L467</f>
        <v>6</v>
      </c>
    </row>
    <row r="468" spans="1:13" x14ac:dyDescent="0.2">
      <c r="A468" s="85" t="s">
        <v>290</v>
      </c>
      <c r="B468" s="86" t="s">
        <v>274</v>
      </c>
      <c r="C468" s="86" t="s">
        <v>218</v>
      </c>
      <c r="D468" s="86"/>
      <c r="E468" s="86"/>
      <c r="F468" s="84"/>
      <c r="G468" s="131">
        <f t="shared" ref="G468:M472" si="142">G469</f>
        <v>981.6</v>
      </c>
      <c r="H468" s="131">
        <f t="shared" si="142"/>
        <v>0</v>
      </c>
      <c r="I468" s="133">
        <f t="shared" si="137"/>
        <v>981.6</v>
      </c>
      <c r="J468" s="131">
        <f t="shared" si="142"/>
        <v>-8.1</v>
      </c>
      <c r="K468" s="262">
        <f t="shared" si="142"/>
        <v>973.5</v>
      </c>
      <c r="L468" s="131">
        <f t="shared" si="142"/>
        <v>0</v>
      </c>
      <c r="M468" s="131">
        <f t="shared" si="142"/>
        <v>973.5</v>
      </c>
    </row>
    <row r="469" spans="1:13" s="65" customFormat="1" x14ac:dyDescent="0.2">
      <c r="A469" s="85" t="s">
        <v>291</v>
      </c>
      <c r="B469" s="86" t="s">
        <v>274</v>
      </c>
      <c r="C469" s="86" t="s">
        <v>218</v>
      </c>
      <c r="D469" s="86" t="s">
        <v>154</v>
      </c>
      <c r="E469" s="86"/>
      <c r="F469" s="86"/>
      <c r="G469" s="131">
        <f t="shared" si="142"/>
        <v>981.6</v>
      </c>
      <c r="H469" s="131">
        <f t="shared" si="142"/>
        <v>0</v>
      </c>
      <c r="I469" s="133">
        <f t="shared" si="137"/>
        <v>981.6</v>
      </c>
      <c r="J469" s="131">
        <f t="shared" si="142"/>
        <v>-8.1</v>
      </c>
      <c r="K469" s="262">
        <f t="shared" si="142"/>
        <v>973.5</v>
      </c>
      <c r="L469" s="131">
        <f t="shared" si="142"/>
        <v>0</v>
      </c>
      <c r="M469" s="131">
        <f t="shared" si="142"/>
        <v>973.5</v>
      </c>
    </row>
    <row r="470" spans="1:13" s="65" customFormat="1" x14ac:dyDescent="0.2">
      <c r="A470" s="71" t="s">
        <v>126</v>
      </c>
      <c r="B470" s="75" t="s">
        <v>274</v>
      </c>
      <c r="C470" s="75" t="s">
        <v>218</v>
      </c>
      <c r="D470" s="75" t="s">
        <v>154</v>
      </c>
      <c r="E470" s="103" t="s">
        <v>286</v>
      </c>
      <c r="F470" s="205"/>
      <c r="G470" s="133">
        <f t="shared" si="142"/>
        <v>981.6</v>
      </c>
      <c r="H470" s="133">
        <f t="shared" si="142"/>
        <v>0</v>
      </c>
      <c r="I470" s="133">
        <f t="shared" si="137"/>
        <v>981.6</v>
      </c>
      <c r="J470" s="133">
        <f t="shared" si="142"/>
        <v>-8.1</v>
      </c>
      <c r="K470" s="264">
        <f t="shared" si="142"/>
        <v>973.5</v>
      </c>
      <c r="L470" s="133">
        <f t="shared" si="142"/>
        <v>0</v>
      </c>
      <c r="M470" s="133">
        <f t="shared" si="142"/>
        <v>973.5</v>
      </c>
    </row>
    <row r="471" spans="1:13" s="54" customFormat="1" ht="33.75" x14ac:dyDescent="0.2">
      <c r="A471" s="97" t="s">
        <v>66</v>
      </c>
      <c r="B471" s="75" t="s">
        <v>274</v>
      </c>
      <c r="C471" s="75" t="s">
        <v>218</v>
      </c>
      <c r="D471" s="75" t="s">
        <v>154</v>
      </c>
      <c r="E471" s="75" t="s">
        <v>292</v>
      </c>
      <c r="F471" s="205"/>
      <c r="G471" s="133">
        <f t="shared" si="142"/>
        <v>981.6</v>
      </c>
      <c r="H471" s="133">
        <f t="shared" si="142"/>
        <v>0</v>
      </c>
      <c r="I471" s="133">
        <f t="shared" si="137"/>
        <v>981.6</v>
      </c>
      <c r="J471" s="133">
        <f t="shared" si="142"/>
        <v>-8.1</v>
      </c>
      <c r="K471" s="264">
        <f t="shared" si="142"/>
        <v>973.5</v>
      </c>
      <c r="L471" s="133">
        <f t="shared" si="142"/>
        <v>0</v>
      </c>
      <c r="M471" s="133">
        <f t="shared" si="142"/>
        <v>973.5</v>
      </c>
    </row>
    <row r="472" spans="1:13" s="54" customFormat="1" ht="11.25" x14ac:dyDescent="0.2">
      <c r="A472" s="71" t="s">
        <v>288</v>
      </c>
      <c r="B472" s="75" t="s">
        <v>274</v>
      </c>
      <c r="C472" s="75" t="s">
        <v>218</v>
      </c>
      <c r="D472" s="75" t="s">
        <v>154</v>
      </c>
      <c r="E472" s="75" t="s">
        <v>292</v>
      </c>
      <c r="F472" s="75" t="s">
        <v>293</v>
      </c>
      <c r="G472" s="133">
        <f t="shared" si="142"/>
        <v>981.6</v>
      </c>
      <c r="H472" s="133">
        <f t="shared" si="142"/>
        <v>0</v>
      </c>
      <c r="I472" s="133">
        <f t="shared" si="137"/>
        <v>981.6</v>
      </c>
      <c r="J472" s="133">
        <f t="shared" si="142"/>
        <v>-8.1</v>
      </c>
      <c r="K472" s="264">
        <f t="shared" si="142"/>
        <v>973.5</v>
      </c>
      <c r="L472" s="133">
        <f t="shared" si="142"/>
        <v>0</v>
      </c>
      <c r="M472" s="133">
        <f t="shared" si="142"/>
        <v>973.5</v>
      </c>
    </row>
    <row r="473" spans="1:13" s="54" customFormat="1" ht="11.25" x14ac:dyDescent="0.2">
      <c r="A473" s="71" t="s">
        <v>289</v>
      </c>
      <c r="B473" s="75" t="s">
        <v>274</v>
      </c>
      <c r="C473" s="75" t="s">
        <v>218</v>
      </c>
      <c r="D473" s="75" t="s">
        <v>154</v>
      </c>
      <c r="E473" s="75" t="s">
        <v>292</v>
      </c>
      <c r="F473" s="75" t="s">
        <v>294</v>
      </c>
      <c r="G473" s="133">
        <v>981.6</v>
      </c>
      <c r="H473" s="133"/>
      <c r="I473" s="133">
        <f t="shared" si="137"/>
        <v>981.6</v>
      </c>
      <c r="J473" s="133">
        <v>-8.1</v>
      </c>
      <c r="K473" s="264">
        <f>I473+J473</f>
        <v>973.5</v>
      </c>
      <c r="L473" s="133"/>
      <c r="M473" s="133">
        <f t="shared" ref="M473" si="143">K473+L473</f>
        <v>973.5</v>
      </c>
    </row>
    <row r="474" spans="1:13" x14ac:dyDescent="0.2">
      <c r="A474" s="108" t="s">
        <v>361</v>
      </c>
      <c r="B474" s="86" t="s">
        <v>274</v>
      </c>
      <c r="C474" s="86" t="s">
        <v>243</v>
      </c>
      <c r="D474" s="86"/>
      <c r="E474" s="86"/>
      <c r="F474" s="84"/>
      <c r="G474" s="131">
        <f>G475</f>
        <v>1000</v>
      </c>
      <c r="H474" s="131">
        <f>H475</f>
        <v>0</v>
      </c>
      <c r="I474" s="133">
        <f t="shared" si="137"/>
        <v>1000</v>
      </c>
      <c r="J474" s="131">
        <f>J475</f>
        <v>-742.11857000000009</v>
      </c>
      <c r="K474" s="262">
        <f>K475</f>
        <v>257.88142999999991</v>
      </c>
      <c r="L474" s="131">
        <f>L475</f>
        <v>-142.24443000000002</v>
      </c>
      <c r="M474" s="131">
        <f>M475</f>
        <v>115.637</v>
      </c>
    </row>
    <row r="475" spans="1:13" x14ac:dyDescent="0.2">
      <c r="A475" s="108" t="s">
        <v>362</v>
      </c>
      <c r="B475" s="86" t="s">
        <v>274</v>
      </c>
      <c r="C475" s="86" t="s">
        <v>243</v>
      </c>
      <c r="D475" s="86" t="s">
        <v>154</v>
      </c>
      <c r="E475" s="86"/>
      <c r="F475" s="84"/>
      <c r="G475" s="131">
        <f>G476</f>
        <v>1000</v>
      </c>
      <c r="H475" s="131">
        <f t="shared" ref="H475:M475" si="144">H476</f>
        <v>0</v>
      </c>
      <c r="I475" s="131">
        <f t="shared" si="144"/>
        <v>1000</v>
      </c>
      <c r="J475" s="131">
        <f t="shared" si="144"/>
        <v>-742.11857000000009</v>
      </c>
      <c r="K475" s="131">
        <f t="shared" si="144"/>
        <v>257.88142999999991</v>
      </c>
      <c r="L475" s="131">
        <f t="shared" si="144"/>
        <v>-142.24443000000002</v>
      </c>
      <c r="M475" s="131">
        <f t="shared" si="144"/>
        <v>115.637</v>
      </c>
    </row>
    <row r="476" spans="1:13" ht="42" x14ac:dyDescent="0.2">
      <c r="A476" s="101" t="s">
        <v>695</v>
      </c>
      <c r="B476" s="86" t="s">
        <v>274</v>
      </c>
      <c r="C476" s="86" t="s">
        <v>243</v>
      </c>
      <c r="D476" s="86" t="s">
        <v>154</v>
      </c>
      <c r="E476" s="86" t="s">
        <v>696</v>
      </c>
      <c r="F476" s="84"/>
      <c r="G476" s="131">
        <f>G477+G480</f>
        <v>1000</v>
      </c>
      <c r="H476" s="131">
        <f t="shared" ref="H476:M476" si="145">H477+H480</f>
        <v>0</v>
      </c>
      <c r="I476" s="131">
        <f t="shared" si="145"/>
        <v>1000</v>
      </c>
      <c r="J476" s="131">
        <f t="shared" si="145"/>
        <v>-742.11857000000009</v>
      </c>
      <c r="K476" s="131">
        <f t="shared" si="145"/>
        <v>257.88142999999991</v>
      </c>
      <c r="L476" s="131">
        <f t="shared" si="145"/>
        <v>-142.24443000000002</v>
      </c>
      <c r="M476" s="131">
        <f t="shared" si="145"/>
        <v>115.637</v>
      </c>
    </row>
    <row r="477" spans="1:13" ht="22.5" x14ac:dyDescent="0.2">
      <c r="A477" s="71" t="s">
        <v>451</v>
      </c>
      <c r="B477" s="75" t="s">
        <v>274</v>
      </c>
      <c r="C477" s="75" t="s">
        <v>243</v>
      </c>
      <c r="D477" s="75" t="s">
        <v>154</v>
      </c>
      <c r="E477" s="75" t="s">
        <v>694</v>
      </c>
      <c r="F477" s="205" t="s">
        <v>121</v>
      </c>
      <c r="G477" s="133">
        <f t="shared" ref="G477:M478" si="146">G478</f>
        <v>1000</v>
      </c>
      <c r="H477" s="133">
        <f t="shared" si="146"/>
        <v>0</v>
      </c>
      <c r="I477" s="133">
        <f t="shared" si="137"/>
        <v>1000</v>
      </c>
      <c r="J477" s="133">
        <f t="shared" si="146"/>
        <v>-742.11857000000009</v>
      </c>
      <c r="K477" s="264">
        <f t="shared" si="146"/>
        <v>257.88142999999991</v>
      </c>
      <c r="L477" s="133">
        <f t="shared" si="146"/>
        <v>-257.88143000000002</v>
      </c>
      <c r="M477" s="133">
        <f t="shared" si="146"/>
        <v>0</v>
      </c>
    </row>
    <row r="478" spans="1:13" ht="22.5" x14ac:dyDescent="0.2">
      <c r="A478" s="71" t="s">
        <v>122</v>
      </c>
      <c r="B478" s="75" t="s">
        <v>274</v>
      </c>
      <c r="C478" s="75" t="s">
        <v>243</v>
      </c>
      <c r="D478" s="75" t="s">
        <v>154</v>
      </c>
      <c r="E478" s="75" t="s">
        <v>694</v>
      </c>
      <c r="F478" s="205" t="s">
        <v>123</v>
      </c>
      <c r="G478" s="133">
        <f t="shared" si="146"/>
        <v>1000</v>
      </c>
      <c r="H478" s="133">
        <f t="shared" si="146"/>
        <v>0</v>
      </c>
      <c r="I478" s="133">
        <f t="shared" si="137"/>
        <v>1000</v>
      </c>
      <c r="J478" s="133">
        <f t="shared" si="146"/>
        <v>-742.11857000000009</v>
      </c>
      <c r="K478" s="264">
        <f t="shared" si="146"/>
        <v>257.88142999999991</v>
      </c>
      <c r="L478" s="133">
        <f t="shared" si="146"/>
        <v>-257.88143000000002</v>
      </c>
      <c r="M478" s="133">
        <f t="shared" si="146"/>
        <v>0</v>
      </c>
    </row>
    <row r="479" spans="1:13" x14ac:dyDescent="0.2">
      <c r="A479" s="98" t="s">
        <v>474</v>
      </c>
      <c r="B479" s="75" t="s">
        <v>274</v>
      </c>
      <c r="C479" s="75" t="s">
        <v>243</v>
      </c>
      <c r="D479" s="75" t="s">
        <v>154</v>
      </c>
      <c r="E479" s="75" t="s">
        <v>694</v>
      </c>
      <c r="F479" s="205" t="s">
        <v>125</v>
      </c>
      <c r="G479" s="133">
        <v>1000</v>
      </c>
      <c r="H479" s="133"/>
      <c r="I479" s="133">
        <f t="shared" si="137"/>
        <v>1000</v>
      </c>
      <c r="J479" s="264">
        <f>-571.42857-25-22-100.44-23.25</f>
        <v>-742.11857000000009</v>
      </c>
      <c r="K479" s="264">
        <f>I479+J479</f>
        <v>257.88142999999991</v>
      </c>
      <c r="L479" s="264">
        <v>-257.88143000000002</v>
      </c>
      <c r="M479" s="133">
        <f t="shared" ref="M479" si="147">K479+L479</f>
        <v>0</v>
      </c>
    </row>
    <row r="480" spans="1:13" x14ac:dyDescent="0.2">
      <c r="A480" s="71" t="s">
        <v>288</v>
      </c>
      <c r="B480" s="75" t="s">
        <v>274</v>
      </c>
      <c r="C480" s="75" t="s">
        <v>243</v>
      </c>
      <c r="D480" s="75" t="s">
        <v>154</v>
      </c>
      <c r="E480" s="75" t="s">
        <v>694</v>
      </c>
      <c r="F480" s="205" t="s">
        <v>293</v>
      </c>
      <c r="G480" s="133">
        <f t="shared" ref="G480:M481" si="148">G481</f>
        <v>0</v>
      </c>
      <c r="H480" s="133">
        <f t="shared" si="148"/>
        <v>0</v>
      </c>
      <c r="I480" s="133">
        <f t="shared" si="137"/>
        <v>0</v>
      </c>
      <c r="J480" s="133">
        <f t="shared" si="148"/>
        <v>0</v>
      </c>
      <c r="K480" s="264">
        <f t="shared" si="148"/>
        <v>0</v>
      </c>
      <c r="L480" s="133">
        <f t="shared" si="148"/>
        <v>115.637</v>
      </c>
      <c r="M480" s="133">
        <f t="shared" si="148"/>
        <v>115.637</v>
      </c>
    </row>
    <row r="481" spans="1:13" x14ac:dyDescent="0.2">
      <c r="A481" s="71" t="s">
        <v>302</v>
      </c>
      <c r="B481" s="75" t="s">
        <v>274</v>
      </c>
      <c r="C481" s="75" t="s">
        <v>243</v>
      </c>
      <c r="D481" s="75" t="s">
        <v>154</v>
      </c>
      <c r="E481" s="75" t="s">
        <v>694</v>
      </c>
      <c r="F481" s="205" t="s">
        <v>303</v>
      </c>
      <c r="G481" s="133">
        <f t="shared" si="148"/>
        <v>0</v>
      </c>
      <c r="H481" s="133">
        <f t="shared" si="148"/>
        <v>0</v>
      </c>
      <c r="I481" s="133">
        <f t="shared" si="137"/>
        <v>0</v>
      </c>
      <c r="J481" s="133">
        <f t="shared" si="148"/>
        <v>0</v>
      </c>
      <c r="K481" s="264">
        <f t="shared" si="148"/>
        <v>0</v>
      </c>
      <c r="L481" s="133">
        <f t="shared" si="148"/>
        <v>115.637</v>
      </c>
      <c r="M481" s="133">
        <f t="shared" si="148"/>
        <v>115.637</v>
      </c>
    </row>
    <row r="482" spans="1:13" x14ac:dyDescent="0.2">
      <c r="A482" s="98" t="s">
        <v>306</v>
      </c>
      <c r="B482" s="75" t="s">
        <v>274</v>
      </c>
      <c r="C482" s="75" t="s">
        <v>243</v>
      </c>
      <c r="D482" s="75" t="s">
        <v>154</v>
      </c>
      <c r="E482" s="75" t="s">
        <v>694</v>
      </c>
      <c r="F482" s="205">
        <v>512</v>
      </c>
      <c r="G482" s="133"/>
      <c r="H482" s="133"/>
      <c r="I482" s="133">
        <f t="shared" si="137"/>
        <v>0</v>
      </c>
      <c r="J482" s="133"/>
      <c r="K482" s="264">
        <f>I482+J482</f>
        <v>0</v>
      </c>
      <c r="L482" s="133">
        <f>170.69-55.053</f>
        <v>115.637</v>
      </c>
      <c r="M482" s="133">
        <f t="shared" ref="M482" si="149">K482+L482</f>
        <v>115.637</v>
      </c>
    </row>
    <row r="483" spans="1:13" s="54" customFormat="1" ht="31.5" x14ac:dyDescent="0.2">
      <c r="A483" s="99" t="s">
        <v>295</v>
      </c>
      <c r="B483" s="86" t="s">
        <v>274</v>
      </c>
      <c r="C483" s="84" t="s">
        <v>296</v>
      </c>
      <c r="D483" s="86" t="s">
        <v>148</v>
      </c>
      <c r="E483" s="86" t="s">
        <v>149</v>
      </c>
      <c r="F483" s="84" t="s">
        <v>150</v>
      </c>
      <c r="G483" s="131">
        <f>G484+G494+G490</f>
        <v>23101</v>
      </c>
      <c r="H483" s="131">
        <f>H484+H494+H490</f>
        <v>0</v>
      </c>
      <c r="I483" s="133">
        <f t="shared" si="137"/>
        <v>23101</v>
      </c>
      <c r="J483" s="131">
        <f>J484+J494+J490</f>
        <v>170.69</v>
      </c>
      <c r="K483" s="262">
        <f>K484+K494+K490</f>
        <v>23271.690000000002</v>
      </c>
      <c r="L483" s="131">
        <f>L484+L494+L490</f>
        <v>-170.69</v>
      </c>
      <c r="M483" s="131">
        <f>M484+M494+M490</f>
        <v>23101</v>
      </c>
    </row>
    <row r="484" spans="1:13" s="54" customFormat="1" ht="31.5" x14ac:dyDescent="0.2">
      <c r="A484" s="85" t="s">
        <v>297</v>
      </c>
      <c r="B484" s="86" t="s">
        <v>274</v>
      </c>
      <c r="C484" s="84" t="s">
        <v>296</v>
      </c>
      <c r="D484" s="86" t="s">
        <v>99</v>
      </c>
      <c r="E484" s="86" t="s">
        <v>149</v>
      </c>
      <c r="F484" s="84" t="s">
        <v>150</v>
      </c>
      <c r="G484" s="131">
        <f t="shared" ref="G484:M488" si="150">G485</f>
        <v>21650.3</v>
      </c>
      <c r="H484" s="131">
        <f t="shared" si="150"/>
        <v>0</v>
      </c>
      <c r="I484" s="133">
        <f t="shared" si="137"/>
        <v>21650.3</v>
      </c>
      <c r="J484" s="131">
        <f t="shared" si="150"/>
        <v>0</v>
      </c>
      <c r="K484" s="262">
        <f t="shared" si="150"/>
        <v>21650.3</v>
      </c>
      <c r="L484" s="131">
        <f t="shared" si="150"/>
        <v>0</v>
      </c>
      <c r="M484" s="131">
        <f t="shared" si="150"/>
        <v>21650.3</v>
      </c>
    </row>
    <row r="485" spans="1:13" s="54" customFormat="1" ht="11.25" x14ac:dyDescent="0.2">
      <c r="A485" s="71" t="s">
        <v>298</v>
      </c>
      <c r="B485" s="75" t="s">
        <v>274</v>
      </c>
      <c r="C485" s="205" t="s">
        <v>296</v>
      </c>
      <c r="D485" s="75" t="s">
        <v>99</v>
      </c>
      <c r="E485" s="75" t="s">
        <v>299</v>
      </c>
      <c r="F485" s="205" t="s">
        <v>150</v>
      </c>
      <c r="G485" s="133">
        <f t="shared" si="150"/>
        <v>21650.3</v>
      </c>
      <c r="H485" s="133">
        <f t="shared" si="150"/>
        <v>0</v>
      </c>
      <c r="I485" s="133">
        <f t="shared" si="137"/>
        <v>21650.3</v>
      </c>
      <c r="J485" s="133">
        <f t="shared" si="150"/>
        <v>0</v>
      </c>
      <c r="K485" s="264">
        <f t="shared" si="150"/>
        <v>21650.3</v>
      </c>
      <c r="L485" s="133">
        <f t="shared" si="150"/>
        <v>0</v>
      </c>
      <c r="M485" s="133">
        <f t="shared" si="150"/>
        <v>21650.3</v>
      </c>
    </row>
    <row r="486" spans="1:13" s="54" customFormat="1" ht="29.25" customHeight="1" x14ac:dyDescent="0.2">
      <c r="A486" s="71" t="s">
        <v>300</v>
      </c>
      <c r="B486" s="75" t="s">
        <v>274</v>
      </c>
      <c r="C486" s="205" t="s">
        <v>296</v>
      </c>
      <c r="D486" s="75" t="s">
        <v>99</v>
      </c>
      <c r="E486" s="75" t="s">
        <v>301</v>
      </c>
      <c r="F486" s="205" t="s">
        <v>150</v>
      </c>
      <c r="G486" s="133">
        <f t="shared" si="150"/>
        <v>21650.3</v>
      </c>
      <c r="H486" s="133">
        <f t="shared" si="150"/>
        <v>0</v>
      </c>
      <c r="I486" s="133">
        <f t="shared" si="137"/>
        <v>21650.3</v>
      </c>
      <c r="J486" s="133">
        <f t="shared" si="150"/>
        <v>0</v>
      </c>
      <c r="K486" s="264">
        <f t="shared" si="150"/>
        <v>21650.3</v>
      </c>
      <c r="L486" s="133">
        <f t="shared" si="150"/>
        <v>0</v>
      </c>
      <c r="M486" s="133">
        <f t="shared" si="150"/>
        <v>21650.3</v>
      </c>
    </row>
    <row r="487" spans="1:13" s="54" customFormat="1" ht="11.25" x14ac:dyDescent="0.2">
      <c r="A487" s="71" t="s">
        <v>288</v>
      </c>
      <c r="B487" s="75" t="s">
        <v>274</v>
      </c>
      <c r="C487" s="205" t="s">
        <v>296</v>
      </c>
      <c r="D487" s="75" t="s">
        <v>99</v>
      </c>
      <c r="E487" s="75" t="s">
        <v>301</v>
      </c>
      <c r="F487" s="205" t="s">
        <v>293</v>
      </c>
      <c r="G487" s="133">
        <f t="shared" si="150"/>
        <v>21650.3</v>
      </c>
      <c r="H487" s="133">
        <f t="shared" si="150"/>
        <v>0</v>
      </c>
      <c r="I487" s="133">
        <f t="shared" si="137"/>
        <v>21650.3</v>
      </c>
      <c r="J487" s="133">
        <f t="shared" si="150"/>
        <v>0</v>
      </c>
      <c r="K487" s="264">
        <f t="shared" si="150"/>
        <v>21650.3</v>
      </c>
      <c r="L487" s="133">
        <f t="shared" si="150"/>
        <v>0</v>
      </c>
      <c r="M487" s="133">
        <f t="shared" si="150"/>
        <v>21650.3</v>
      </c>
    </row>
    <row r="488" spans="1:13" s="54" customFormat="1" ht="11.25" x14ac:dyDescent="0.2">
      <c r="A488" s="71" t="s">
        <v>302</v>
      </c>
      <c r="B488" s="75" t="s">
        <v>274</v>
      </c>
      <c r="C488" s="205" t="s">
        <v>296</v>
      </c>
      <c r="D488" s="75" t="s">
        <v>99</v>
      </c>
      <c r="E488" s="75" t="s">
        <v>301</v>
      </c>
      <c r="F488" s="205" t="s">
        <v>303</v>
      </c>
      <c r="G488" s="133">
        <f t="shared" si="150"/>
        <v>21650.3</v>
      </c>
      <c r="H488" s="133">
        <f t="shared" si="150"/>
        <v>0</v>
      </c>
      <c r="I488" s="133">
        <f t="shared" si="137"/>
        <v>21650.3</v>
      </c>
      <c r="J488" s="133">
        <f t="shared" si="150"/>
        <v>0</v>
      </c>
      <c r="K488" s="264">
        <f t="shared" si="150"/>
        <v>21650.3</v>
      </c>
      <c r="L488" s="133">
        <f t="shared" si="150"/>
        <v>0</v>
      </c>
      <c r="M488" s="133">
        <f t="shared" si="150"/>
        <v>21650.3</v>
      </c>
    </row>
    <row r="489" spans="1:13" ht="15.75" customHeight="1" x14ac:dyDescent="0.2">
      <c r="A489" s="98" t="s">
        <v>304</v>
      </c>
      <c r="B489" s="75" t="s">
        <v>274</v>
      </c>
      <c r="C489" s="205" t="s">
        <v>296</v>
      </c>
      <c r="D489" s="75" t="s">
        <v>99</v>
      </c>
      <c r="E489" s="75" t="s">
        <v>301</v>
      </c>
      <c r="F489" s="205" t="s">
        <v>305</v>
      </c>
      <c r="G489" s="133">
        <v>21650.3</v>
      </c>
      <c r="H489" s="133"/>
      <c r="I489" s="133">
        <f t="shared" si="137"/>
        <v>21650.3</v>
      </c>
      <c r="J489" s="133"/>
      <c r="K489" s="264">
        <f>I489+J489</f>
        <v>21650.3</v>
      </c>
      <c r="L489" s="133"/>
      <c r="M489" s="133">
        <f t="shared" ref="M489" si="151">K489+L489</f>
        <v>21650.3</v>
      </c>
    </row>
    <row r="490" spans="1:13" x14ac:dyDescent="0.2">
      <c r="A490" s="85" t="s">
        <v>306</v>
      </c>
      <c r="B490" s="86" t="s">
        <v>274</v>
      </c>
      <c r="C490" s="84" t="s">
        <v>296</v>
      </c>
      <c r="D490" s="86" t="s">
        <v>218</v>
      </c>
      <c r="E490" s="86"/>
      <c r="F490" s="84"/>
      <c r="G490" s="131">
        <f t="shared" ref="G490:M492" si="152">G491</f>
        <v>1376.8000000000002</v>
      </c>
      <c r="H490" s="131">
        <f t="shared" si="152"/>
        <v>0</v>
      </c>
      <c r="I490" s="133">
        <f t="shared" si="137"/>
        <v>1376.8000000000002</v>
      </c>
      <c r="J490" s="131">
        <f t="shared" si="152"/>
        <v>170.69</v>
      </c>
      <c r="K490" s="262">
        <f t="shared" si="152"/>
        <v>1547.4900000000002</v>
      </c>
      <c r="L490" s="131">
        <f t="shared" si="152"/>
        <v>-170.69</v>
      </c>
      <c r="M490" s="131">
        <f t="shared" si="152"/>
        <v>1376.8000000000002</v>
      </c>
    </row>
    <row r="491" spans="1:13" x14ac:dyDescent="0.2">
      <c r="A491" s="71" t="s">
        <v>288</v>
      </c>
      <c r="B491" s="75" t="s">
        <v>274</v>
      </c>
      <c r="C491" s="205" t="s">
        <v>296</v>
      </c>
      <c r="D491" s="75" t="s">
        <v>218</v>
      </c>
      <c r="E491" s="75" t="s">
        <v>299</v>
      </c>
      <c r="F491" s="205" t="s">
        <v>293</v>
      </c>
      <c r="G491" s="133">
        <f t="shared" si="152"/>
        <v>1376.8000000000002</v>
      </c>
      <c r="H491" s="133">
        <f t="shared" si="152"/>
        <v>0</v>
      </c>
      <c r="I491" s="133">
        <f t="shared" si="137"/>
        <v>1376.8000000000002</v>
      </c>
      <c r="J491" s="133">
        <f t="shared" si="152"/>
        <v>170.69</v>
      </c>
      <c r="K491" s="264">
        <f t="shared" si="152"/>
        <v>1547.4900000000002</v>
      </c>
      <c r="L491" s="133">
        <f t="shared" si="152"/>
        <v>-170.69</v>
      </c>
      <c r="M491" s="133">
        <f t="shared" si="152"/>
        <v>1376.8000000000002</v>
      </c>
    </row>
    <row r="492" spans="1:13" x14ac:dyDescent="0.2">
      <c r="A492" s="71" t="s">
        <v>302</v>
      </c>
      <c r="B492" s="75" t="s">
        <v>274</v>
      </c>
      <c r="C492" s="205" t="s">
        <v>296</v>
      </c>
      <c r="D492" s="75" t="s">
        <v>218</v>
      </c>
      <c r="E492" s="75" t="s">
        <v>307</v>
      </c>
      <c r="F492" s="205" t="s">
        <v>303</v>
      </c>
      <c r="G492" s="133">
        <f t="shared" si="152"/>
        <v>1376.8000000000002</v>
      </c>
      <c r="H492" s="133">
        <f t="shared" si="152"/>
        <v>0</v>
      </c>
      <c r="I492" s="133">
        <f t="shared" si="137"/>
        <v>1376.8000000000002</v>
      </c>
      <c r="J492" s="133">
        <f t="shared" si="152"/>
        <v>170.69</v>
      </c>
      <c r="K492" s="264">
        <f t="shared" si="152"/>
        <v>1547.4900000000002</v>
      </c>
      <c r="L492" s="133">
        <f t="shared" si="152"/>
        <v>-170.69</v>
      </c>
      <c r="M492" s="133">
        <f t="shared" si="152"/>
        <v>1376.8000000000002</v>
      </c>
    </row>
    <row r="493" spans="1:13" x14ac:dyDescent="0.2">
      <c r="A493" s="98" t="s">
        <v>306</v>
      </c>
      <c r="B493" s="75" t="s">
        <v>274</v>
      </c>
      <c r="C493" s="205" t="s">
        <v>296</v>
      </c>
      <c r="D493" s="75" t="s">
        <v>218</v>
      </c>
      <c r="E493" s="75" t="s">
        <v>307</v>
      </c>
      <c r="F493" s="205">
        <v>512</v>
      </c>
      <c r="G493" s="133">
        <f>2376.8-1000</f>
        <v>1376.8000000000002</v>
      </c>
      <c r="H493" s="133"/>
      <c r="I493" s="133">
        <f t="shared" si="137"/>
        <v>1376.8000000000002</v>
      </c>
      <c r="J493" s="133">
        <v>170.69</v>
      </c>
      <c r="K493" s="264">
        <f>I493+J493</f>
        <v>1547.4900000000002</v>
      </c>
      <c r="L493" s="133">
        <v>-170.69</v>
      </c>
      <c r="M493" s="133">
        <f t="shared" ref="M493" si="153">K493+L493</f>
        <v>1376.8000000000002</v>
      </c>
    </row>
    <row r="494" spans="1:13" x14ac:dyDescent="0.2">
      <c r="A494" s="85" t="s">
        <v>308</v>
      </c>
      <c r="B494" s="86" t="s">
        <v>274</v>
      </c>
      <c r="C494" s="84">
        <v>14</v>
      </c>
      <c r="D494" s="86" t="s">
        <v>154</v>
      </c>
      <c r="E494" s="86"/>
      <c r="F494" s="84"/>
      <c r="G494" s="131">
        <f t="shared" ref="G494:M497" si="154">+G495</f>
        <v>73.900000000000006</v>
      </c>
      <c r="H494" s="131">
        <f t="shared" si="154"/>
        <v>0</v>
      </c>
      <c r="I494" s="133">
        <f t="shared" si="137"/>
        <v>73.900000000000006</v>
      </c>
      <c r="J494" s="131">
        <f t="shared" si="154"/>
        <v>0</v>
      </c>
      <c r="K494" s="262">
        <f t="shared" si="154"/>
        <v>73.900000000000006</v>
      </c>
      <c r="L494" s="131">
        <f t="shared" si="154"/>
        <v>0</v>
      </c>
      <c r="M494" s="131">
        <f t="shared" si="154"/>
        <v>73.900000000000006</v>
      </c>
    </row>
    <row r="495" spans="1:13" x14ac:dyDescent="0.2">
      <c r="A495" s="71" t="s">
        <v>288</v>
      </c>
      <c r="B495" s="75" t="s">
        <v>274</v>
      </c>
      <c r="C495" s="205" t="s">
        <v>296</v>
      </c>
      <c r="D495" s="205" t="s">
        <v>154</v>
      </c>
      <c r="E495" s="75" t="s">
        <v>299</v>
      </c>
      <c r="F495" s="205" t="s">
        <v>150</v>
      </c>
      <c r="G495" s="133">
        <f t="shared" si="154"/>
        <v>73.900000000000006</v>
      </c>
      <c r="H495" s="133">
        <f t="shared" si="154"/>
        <v>0</v>
      </c>
      <c r="I495" s="133">
        <f t="shared" si="137"/>
        <v>73.900000000000006</v>
      </c>
      <c r="J495" s="133">
        <f t="shared" si="154"/>
        <v>0</v>
      </c>
      <c r="K495" s="264">
        <f t="shared" si="154"/>
        <v>73.900000000000006</v>
      </c>
      <c r="L495" s="133">
        <f t="shared" si="154"/>
        <v>0</v>
      </c>
      <c r="M495" s="133">
        <f t="shared" si="154"/>
        <v>73.900000000000006</v>
      </c>
    </row>
    <row r="496" spans="1:13" ht="45" x14ac:dyDescent="0.2">
      <c r="A496" s="71" t="s">
        <v>309</v>
      </c>
      <c r="B496" s="75" t="s">
        <v>274</v>
      </c>
      <c r="C496" s="205" t="s">
        <v>296</v>
      </c>
      <c r="D496" s="205" t="s">
        <v>154</v>
      </c>
      <c r="E496" s="75" t="s">
        <v>310</v>
      </c>
      <c r="F496" s="205" t="s">
        <v>150</v>
      </c>
      <c r="G496" s="133">
        <f t="shared" si="154"/>
        <v>73.900000000000006</v>
      </c>
      <c r="H496" s="133">
        <f t="shared" si="154"/>
        <v>0</v>
      </c>
      <c r="I496" s="133">
        <f t="shared" si="137"/>
        <v>73.900000000000006</v>
      </c>
      <c r="J496" s="133">
        <f t="shared" si="154"/>
        <v>0</v>
      </c>
      <c r="K496" s="264">
        <f t="shared" si="154"/>
        <v>73.900000000000006</v>
      </c>
      <c r="L496" s="133">
        <f t="shared" si="154"/>
        <v>0</v>
      </c>
      <c r="M496" s="133">
        <f t="shared" si="154"/>
        <v>73.900000000000006</v>
      </c>
    </row>
    <row r="497" spans="1:15" ht="22.5" customHeight="1" x14ac:dyDescent="0.2">
      <c r="A497" s="206" t="s">
        <v>61</v>
      </c>
      <c r="B497" s="75" t="s">
        <v>274</v>
      </c>
      <c r="C497" s="205" t="s">
        <v>296</v>
      </c>
      <c r="D497" s="205" t="s">
        <v>154</v>
      </c>
      <c r="E497" s="75" t="s">
        <v>310</v>
      </c>
      <c r="F497" s="205" t="s">
        <v>150</v>
      </c>
      <c r="G497" s="133">
        <f t="shared" si="154"/>
        <v>73.900000000000006</v>
      </c>
      <c r="H497" s="133">
        <f t="shared" si="154"/>
        <v>0</v>
      </c>
      <c r="I497" s="133">
        <f t="shared" si="137"/>
        <v>73.900000000000006</v>
      </c>
      <c r="J497" s="133">
        <f t="shared" si="154"/>
        <v>0</v>
      </c>
      <c r="K497" s="264">
        <f t="shared" si="154"/>
        <v>73.900000000000006</v>
      </c>
      <c r="L497" s="133">
        <f t="shared" si="154"/>
        <v>0</v>
      </c>
      <c r="M497" s="133">
        <f t="shared" si="154"/>
        <v>73.900000000000006</v>
      </c>
    </row>
    <row r="498" spans="1:15" x14ac:dyDescent="0.2">
      <c r="A498" s="71" t="s">
        <v>288</v>
      </c>
      <c r="B498" s="75" t="s">
        <v>274</v>
      </c>
      <c r="C498" s="205" t="s">
        <v>296</v>
      </c>
      <c r="D498" s="205" t="s">
        <v>154</v>
      </c>
      <c r="E498" s="75" t="s">
        <v>310</v>
      </c>
      <c r="F498" s="205" t="s">
        <v>293</v>
      </c>
      <c r="G498" s="133">
        <f>G499</f>
        <v>73.900000000000006</v>
      </c>
      <c r="H498" s="133">
        <f>H499</f>
        <v>0</v>
      </c>
      <c r="I498" s="133">
        <f t="shared" si="137"/>
        <v>73.900000000000006</v>
      </c>
      <c r="J498" s="133">
        <f>J499</f>
        <v>0</v>
      </c>
      <c r="K498" s="264">
        <f>K499</f>
        <v>73.900000000000006</v>
      </c>
      <c r="L498" s="133">
        <f>L499</f>
        <v>0</v>
      </c>
      <c r="M498" s="133">
        <f>M499</f>
        <v>73.900000000000006</v>
      </c>
    </row>
    <row r="499" spans="1:15" x14ac:dyDescent="0.2">
      <c r="A499" s="98" t="s">
        <v>76</v>
      </c>
      <c r="B499" s="75" t="s">
        <v>274</v>
      </c>
      <c r="C499" s="205" t="s">
        <v>296</v>
      </c>
      <c r="D499" s="205" t="s">
        <v>154</v>
      </c>
      <c r="E499" s="75" t="s">
        <v>310</v>
      </c>
      <c r="F499" s="205">
        <v>540</v>
      </c>
      <c r="G499" s="133">
        <v>73.900000000000006</v>
      </c>
      <c r="H499" s="133"/>
      <c r="I499" s="133">
        <f t="shared" si="137"/>
        <v>73.900000000000006</v>
      </c>
      <c r="J499" s="133"/>
      <c r="K499" s="264">
        <f>I499+J499</f>
        <v>73.900000000000006</v>
      </c>
      <c r="L499" s="133"/>
      <c r="M499" s="133">
        <f t="shared" ref="M499" si="155">K499+L499</f>
        <v>73.900000000000006</v>
      </c>
    </row>
    <row r="500" spans="1:15" ht="21" x14ac:dyDescent="0.2">
      <c r="A500" s="101" t="s">
        <v>311</v>
      </c>
      <c r="B500" s="86" t="s">
        <v>312</v>
      </c>
      <c r="C500" s="84"/>
      <c r="D500" s="86"/>
      <c r="E500" s="86"/>
      <c r="F500" s="84"/>
      <c r="G500" s="140">
        <f>G501+G581+G594+G636+G713+G741+G759+G767+G823</f>
        <v>37652.6</v>
      </c>
      <c r="H500" s="140">
        <f>H501+H581+H594+H636+H713+H741+H759+H767+H823</f>
        <v>16251.91403</v>
      </c>
      <c r="I500" s="133">
        <f t="shared" si="137"/>
        <v>53904.514029999998</v>
      </c>
      <c r="J500" s="140">
        <f>J501+J581+J594+J636+J713+J741+J759+J767+J823</f>
        <v>2113.2344700000003</v>
      </c>
      <c r="K500" s="262">
        <f>K501+K581+K594+K636+K713+K741+K759+K767+K823</f>
        <v>56017.748500000002</v>
      </c>
      <c r="L500" s="140">
        <f>L501+L581+L594+L636+L713+L741+L759+L767+L823</f>
        <v>886.49999999999955</v>
      </c>
      <c r="M500" s="140">
        <f>M501+M581+M594+M636+M713+M741+M759+M767+M823</f>
        <v>56904.248500000009</v>
      </c>
      <c r="O500" s="217"/>
    </row>
    <row r="501" spans="1:15" x14ac:dyDescent="0.2">
      <c r="A501" s="85" t="s">
        <v>275</v>
      </c>
      <c r="B501" s="86" t="s">
        <v>312</v>
      </c>
      <c r="C501" s="84" t="s">
        <v>99</v>
      </c>
      <c r="D501" s="86" t="s">
        <v>148</v>
      </c>
      <c r="E501" s="86" t="s">
        <v>149</v>
      </c>
      <c r="F501" s="84" t="s">
        <v>150</v>
      </c>
      <c r="G501" s="131">
        <f>G502+G529+G541+G549+G534</f>
        <v>19626.099999999999</v>
      </c>
      <c r="H501" s="131">
        <f>H502+H529+H541+H549+H534</f>
        <v>416.9</v>
      </c>
      <c r="I501" s="133">
        <f t="shared" si="137"/>
        <v>20043</v>
      </c>
      <c r="J501" s="131">
        <f>J502+J529+J541+J549+J534</f>
        <v>472.47899999999998</v>
      </c>
      <c r="K501" s="262">
        <f>K502+K529+K541+K549+K534</f>
        <v>20515.478999999996</v>
      </c>
      <c r="L501" s="131">
        <f>L502+L529+L541+L549+L534</f>
        <v>1197.1122</v>
      </c>
      <c r="M501" s="131">
        <f>M502+M529+M541+M549+M534</f>
        <v>21712.591199999999</v>
      </c>
      <c r="N501" s="285"/>
      <c r="O501" s="217"/>
    </row>
    <row r="502" spans="1:15" ht="34.5" customHeight="1" x14ac:dyDescent="0.2">
      <c r="A502" s="85" t="s">
        <v>313</v>
      </c>
      <c r="B502" s="86" t="s">
        <v>312</v>
      </c>
      <c r="C502" s="84" t="s">
        <v>99</v>
      </c>
      <c r="D502" s="86" t="s">
        <v>129</v>
      </c>
      <c r="E502" s="86"/>
      <c r="F502" s="84"/>
      <c r="G502" s="131">
        <f t="shared" ref="G502:H502" si="156">G508+G503</f>
        <v>17667.199999999997</v>
      </c>
      <c r="H502" s="131">
        <f t="shared" si="156"/>
        <v>242.53137000000001</v>
      </c>
      <c r="I502" s="133">
        <f t="shared" si="137"/>
        <v>17909.731369999998</v>
      </c>
      <c r="J502" s="131">
        <f t="shared" ref="J502:M502" si="157">J508+J503</f>
        <v>0</v>
      </c>
      <c r="K502" s="262">
        <f t="shared" si="157"/>
        <v>17909.731369999998</v>
      </c>
      <c r="L502" s="131">
        <f t="shared" si="157"/>
        <v>819.11220000000003</v>
      </c>
      <c r="M502" s="131">
        <f t="shared" si="157"/>
        <v>18728.843570000001</v>
      </c>
      <c r="O502" s="217"/>
    </row>
    <row r="503" spans="1:15" x14ac:dyDescent="0.2">
      <c r="A503" s="97" t="s">
        <v>314</v>
      </c>
      <c r="B503" s="92" t="s">
        <v>312</v>
      </c>
      <c r="C503" s="205" t="s">
        <v>99</v>
      </c>
      <c r="D503" s="75" t="s">
        <v>129</v>
      </c>
      <c r="E503" s="75" t="s">
        <v>315</v>
      </c>
      <c r="F503" s="205" t="s">
        <v>150</v>
      </c>
      <c r="G503" s="133">
        <f>G504</f>
        <v>932.1</v>
      </c>
      <c r="H503" s="133">
        <f>H504</f>
        <v>0</v>
      </c>
      <c r="I503" s="133">
        <f t="shared" si="137"/>
        <v>932.1</v>
      </c>
      <c r="J503" s="133">
        <f>J504</f>
        <v>0</v>
      </c>
      <c r="K503" s="264">
        <f>K504</f>
        <v>932.1</v>
      </c>
      <c r="L503" s="133">
        <f>L504</f>
        <v>70.599999999999994</v>
      </c>
      <c r="M503" s="133">
        <f>M504</f>
        <v>1002.7</v>
      </c>
      <c r="O503" s="217"/>
    </row>
    <row r="504" spans="1:15" ht="45" x14ac:dyDescent="0.2">
      <c r="A504" s="71" t="s">
        <v>112</v>
      </c>
      <c r="B504" s="75" t="s">
        <v>312</v>
      </c>
      <c r="C504" s="205" t="s">
        <v>99</v>
      </c>
      <c r="D504" s="75" t="s">
        <v>129</v>
      </c>
      <c r="E504" s="75" t="s">
        <v>316</v>
      </c>
      <c r="F504" s="205" t="s">
        <v>113</v>
      </c>
      <c r="G504" s="133">
        <f>SUM(G505)</f>
        <v>932.1</v>
      </c>
      <c r="H504" s="133">
        <f>SUM(H505)</f>
        <v>0</v>
      </c>
      <c r="I504" s="133">
        <f t="shared" si="137"/>
        <v>932.1</v>
      </c>
      <c r="J504" s="133">
        <f>SUM(J505)</f>
        <v>0</v>
      </c>
      <c r="K504" s="264">
        <f>SUM(K505)</f>
        <v>932.1</v>
      </c>
      <c r="L504" s="133">
        <f>SUM(L505)</f>
        <v>70.599999999999994</v>
      </c>
      <c r="M504" s="133">
        <f>SUM(M505)</f>
        <v>1002.7</v>
      </c>
      <c r="O504" s="217"/>
    </row>
    <row r="505" spans="1:15" ht="22.5" x14ac:dyDescent="0.2">
      <c r="A505" s="71" t="s">
        <v>134</v>
      </c>
      <c r="B505" s="92" t="s">
        <v>312</v>
      </c>
      <c r="C505" s="205" t="s">
        <v>99</v>
      </c>
      <c r="D505" s="75" t="s">
        <v>129</v>
      </c>
      <c r="E505" s="75" t="s">
        <v>316</v>
      </c>
      <c r="F505" s="205" t="s">
        <v>197</v>
      </c>
      <c r="G505" s="133">
        <f>SUM(G506:G507)</f>
        <v>932.1</v>
      </c>
      <c r="H505" s="133">
        <f>SUM(H506:H507)</f>
        <v>0</v>
      </c>
      <c r="I505" s="133">
        <f t="shared" si="137"/>
        <v>932.1</v>
      </c>
      <c r="J505" s="133">
        <f>SUM(J506:J507)</f>
        <v>0</v>
      </c>
      <c r="K505" s="264">
        <f>SUM(K506:K507)</f>
        <v>932.1</v>
      </c>
      <c r="L505" s="133">
        <f>SUM(L506:L507)</f>
        <v>70.599999999999994</v>
      </c>
      <c r="M505" s="133">
        <f>SUM(M506:M507)</f>
        <v>1002.7</v>
      </c>
      <c r="O505" s="217"/>
    </row>
    <row r="506" spans="1:15" ht="22.5" x14ac:dyDescent="0.2">
      <c r="A506" s="97" t="s">
        <v>135</v>
      </c>
      <c r="B506" s="75" t="s">
        <v>312</v>
      </c>
      <c r="C506" s="205" t="s">
        <v>99</v>
      </c>
      <c r="D506" s="75" t="s">
        <v>129</v>
      </c>
      <c r="E506" s="75" t="s">
        <v>316</v>
      </c>
      <c r="F506" s="205" t="s">
        <v>198</v>
      </c>
      <c r="G506" s="133">
        <v>716.1</v>
      </c>
      <c r="H506" s="133"/>
      <c r="I506" s="133">
        <f t="shared" si="137"/>
        <v>716.1</v>
      </c>
      <c r="J506" s="133"/>
      <c r="K506" s="264">
        <f t="shared" ref="K506:K507" si="158">I506+J506</f>
        <v>716.1</v>
      </c>
      <c r="L506" s="133">
        <v>54</v>
      </c>
      <c r="M506" s="133">
        <f t="shared" ref="M506:M507" si="159">K506+L506</f>
        <v>770.1</v>
      </c>
      <c r="O506" s="217"/>
    </row>
    <row r="507" spans="1:15" ht="33.75" x14ac:dyDescent="0.2">
      <c r="A507" s="97" t="s">
        <v>136</v>
      </c>
      <c r="B507" s="75" t="s">
        <v>312</v>
      </c>
      <c r="C507" s="205" t="s">
        <v>99</v>
      </c>
      <c r="D507" s="75" t="s">
        <v>129</v>
      </c>
      <c r="E507" s="75" t="s">
        <v>316</v>
      </c>
      <c r="F507" s="205">
        <v>129</v>
      </c>
      <c r="G507" s="133">
        <v>216</v>
      </c>
      <c r="H507" s="133"/>
      <c r="I507" s="133">
        <f t="shared" si="137"/>
        <v>216</v>
      </c>
      <c r="J507" s="133"/>
      <c r="K507" s="264">
        <f t="shared" si="158"/>
        <v>216</v>
      </c>
      <c r="L507" s="133">
        <v>16.600000000000001</v>
      </c>
      <c r="M507" s="133">
        <f t="shared" si="159"/>
        <v>232.6</v>
      </c>
      <c r="O507" s="217"/>
    </row>
    <row r="508" spans="1:15" ht="22.5" x14ac:dyDescent="0.2">
      <c r="A508" s="71" t="s">
        <v>317</v>
      </c>
      <c r="B508" s="75" t="s">
        <v>312</v>
      </c>
      <c r="C508" s="205" t="s">
        <v>99</v>
      </c>
      <c r="D508" s="75" t="s">
        <v>129</v>
      </c>
      <c r="E508" s="75" t="s">
        <v>318</v>
      </c>
      <c r="F508" s="205" t="s">
        <v>150</v>
      </c>
      <c r="G508" s="133">
        <f>G509+G514+G517+G524+G521</f>
        <v>16735.099999999999</v>
      </c>
      <c r="H508" s="133">
        <f t="shared" ref="H508:M508" si="160">H509+H514+H517+H524+H521</f>
        <v>242.53137000000001</v>
      </c>
      <c r="I508" s="133">
        <f t="shared" si="160"/>
        <v>16977.631369999999</v>
      </c>
      <c r="J508" s="133">
        <f t="shared" si="160"/>
        <v>0</v>
      </c>
      <c r="K508" s="264">
        <f t="shared" si="160"/>
        <v>16977.631369999999</v>
      </c>
      <c r="L508" s="133">
        <f t="shared" si="160"/>
        <v>748.51220000000001</v>
      </c>
      <c r="M508" s="133">
        <f t="shared" si="160"/>
        <v>17726.14357</v>
      </c>
      <c r="O508" s="217"/>
    </row>
    <row r="509" spans="1:15" ht="45" x14ac:dyDescent="0.2">
      <c r="A509" s="71" t="s">
        <v>112</v>
      </c>
      <c r="B509" s="75" t="s">
        <v>312</v>
      </c>
      <c r="C509" s="205" t="s">
        <v>99</v>
      </c>
      <c r="D509" s="75" t="s">
        <v>129</v>
      </c>
      <c r="E509" s="75" t="s">
        <v>319</v>
      </c>
      <c r="F509" s="205" t="s">
        <v>113</v>
      </c>
      <c r="G509" s="133">
        <f>G510</f>
        <v>14632.3</v>
      </c>
      <c r="H509" s="133">
        <f>H510</f>
        <v>0</v>
      </c>
      <c r="I509" s="133">
        <f t="shared" si="137"/>
        <v>14632.3</v>
      </c>
      <c r="J509" s="133">
        <f>J510</f>
        <v>0</v>
      </c>
      <c r="K509" s="264">
        <f>K510</f>
        <v>14632.3</v>
      </c>
      <c r="L509" s="133">
        <f>L510</f>
        <v>363.90000000000003</v>
      </c>
      <c r="M509" s="133">
        <f>M510</f>
        <v>14996.2</v>
      </c>
      <c r="O509" s="217"/>
    </row>
    <row r="510" spans="1:15" ht="22.5" x14ac:dyDescent="0.2">
      <c r="A510" s="71" t="s">
        <v>134</v>
      </c>
      <c r="B510" s="92" t="s">
        <v>312</v>
      </c>
      <c r="C510" s="205" t="s">
        <v>99</v>
      </c>
      <c r="D510" s="75" t="s">
        <v>129</v>
      </c>
      <c r="E510" s="75" t="s">
        <v>319</v>
      </c>
      <c r="F510" s="205" t="s">
        <v>197</v>
      </c>
      <c r="G510" s="133">
        <f>G511+G512</f>
        <v>14632.3</v>
      </c>
      <c r="H510" s="133">
        <f>H511+H512</f>
        <v>0</v>
      </c>
      <c r="I510" s="133">
        <f t="shared" si="137"/>
        <v>14632.3</v>
      </c>
      <c r="J510" s="133">
        <f>J511+J512</f>
        <v>0</v>
      </c>
      <c r="K510" s="264">
        <f>K511+K512</f>
        <v>14632.3</v>
      </c>
      <c r="L510" s="133">
        <f>L511+L512</f>
        <v>363.90000000000003</v>
      </c>
      <c r="M510" s="133">
        <f>M511+M512</f>
        <v>14996.2</v>
      </c>
      <c r="O510" s="217"/>
    </row>
    <row r="511" spans="1:15" ht="14.25" customHeight="1" x14ac:dyDescent="0.2">
      <c r="A511" s="97" t="s">
        <v>135</v>
      </c>
      <c r="B511" s="75" t="s">
        <v>312</v>
      </c>
      <c r="C511" s="205" t="s">
        <v>99</v>
      </c>
      <c r="D511" s="75" t="s">
        <v>129</v>
      </c>
      <c r="E511" s="75" t="s">
        <v>319</v>
      </c>
      <c r="F511" s="205" t="s">
        <v>198</v>
      </c>
      <c r="G511" s="133">
        <v>11238.3</v>
      </c>
      <c r="H511" s="133"/>
      <c r="I511" s="133">
        <f t="shared" si="137"/>
        <v>11238.3</v>
      </c>
      <c r="J511" s="133"/>
      <c r="K511" s="264">
        <f t="shared" ref="K511:K512" si="161">I511+J511</f>
        <v>11238.3</v>
      </c>
      <c r="L511" s="133">
        <v>-207.8</v>
      </c>
      <c r="M511" s="133">
        <f t="shared" ref="M511:M512" si="162">K511+L511</f>
        <v>11030.5</v>
      </c>
      <c r="O511" s="217"/>
    </row>
    <row r="512" spans="1:15" ht="33.75" x14ac:dyDescent="0.2">
      <c r="A512" s="97" t="s">
        <v>136</v>
      </c>
      <c r="B512" s="75" t="s">
        <v>312</v>
      </c>
      <c r="C512" s="205" t="s">
        <v>99</v>
      </c>
      <c r="D512" s="75" t="s">
        <v>129</v>
      </c>
      <c r="E512" s="75" t="s">
        <v>319</v>
      </c>
      <c r="F512" s="205">
        <v>129</v>
      </c>
      <c r="G512" s="133">
        <v>3394</v>
      </c>
      <c r="H512" s="133"/>
      <c r="I512" s="133">
        <f t="shared" si="137"/>
        <v>3394</v>
      </c>
      <c r="J512" s="133"/>
      <c r="K512" s="264">
        <f t="shared" si="161"/>
        <v>3394</v>
      </c>
      <c r="L512" s="133">
        <v>571.70000000000005</v>
      </c>
      <c r="M512" s="133">
        <f t="shared" si="162"/>
        <v>3965.7</v>
      </c>
      <c r="O512" s="217"/>
    </row>
    <row r="513" spans="1:15" ht="22.5" x14ac:dyDescent="0.2">
      <c r="A513" s="97" t="s">
        <v>657</v>
      </c>
      <c r="B513" s="75" t="s">
        <v>312</v>
      </c>
      <c r="C513" s="205" t="s">
        <v>99</v>
      </c>
      <c r="D513" s="75" t="s">
        <v>129</v>
      </c>
      <c r="E513" s="75" t="s">
        <v>320</v>
      </c>
      <c r="F513" s="205"/>
      <c r="G513" s="133"/>
      <c r="H513" s="133">
        <f t="shared" ref="H513:M513" si="163">H514+H517+H521+H524</f>
        <v>242.53136999999998</v>
      </c>
      <c r="I513" s="133">
        <f t="shared" si="137"/>
        <v>242.53136999999998</v>
      </c>
      <c r="J513" s="133">
        <f t="shared" si="163"/>
        <v>0</v>
      </c>
      <c r="K513" s="264">
        <f t="shared" si="163"/>
        <v>2345.3313699999999</v>
      </c>
      <c r="L513" s="133">
        <f t="shared" si="163"/>
        <v>384.61219999999997</v>
      </c>
      <c r="M513" s="133">
        <f t="shared" si="163"/>
        <v>2729.9435700000004</v>
      </c>
      <c r="O513" s="217"/>
    </row>
    <row r="514" spans="1:15" ht="45" x14ac:dyDescent="0.2">
      <c r="A514" s="71" t="s">
        <v>112</v>
      </c>
      <c r="B514" s="75" t="s">
        <v>312</v>
      </c>
      <c r="C514" s="205" t="s">
        <v>99</v>
      </c>
      <c r="D514" s="75" t="s">
        <v>129</v>
      </c>
      <c r="E514" s="75" t="s">
        <v>320</v>
      </c>
      <c r="F514" s="205">
        <v>100</v>
      </c>
      <c r="G514" s="133">
        <f>G515</f>
        <v>0</v>
      </c>
      <c r="H514" s="133">
        <f>H515</f>
        <v>0</v>
      </c>
      <c r="I514" s="133">
        <f t="shared" si="137"/>
        <v>0</v>
      </c>
      <c r="J514" s="133">
        <f t="shared" ref="J514:M515" si="164">J515</f>
        <v>0</v>
      </c>
      <c r="K514" s="264">
        <f t="shared" si="164"/>
        <v>0</v>
      </c>
      <c r="L514" s="133">
        <f t="shared" si="164"/>
        <v>0</v>
      </c>
      <c r="M514" s="133">
        <f t="shared" si="164"/>
        <v>0</v>
      </c>
      <c r="O514" s="217"/>
    </row>
    <row r="515" spans="1:15" ht="22.5" x14ac:dyDescent="0.2">
      <c r="A515" s="71" t="s">
        <v>134</v>
      </c>
      <c r="B515" s="75" t="s">
        <v>312</v>
      </c>
      <c r="C515" s="205" t="s">
        <v>99</v>
      </c>
      <c r="D515" s="75" t="s">
        <v>129</v>
      </c>
      <c r="E515" s="75" t="s">
        <v>320</v>
      </c>
      <c r="F515" s="205">
        <v>120</v>
      </c>
      <c r="G515" s="133">
        <f>G516</f>
        <v>0</v>
      </c>
      <c r="H515" s="133">
        <f>H516</f>
        <v>0</v>
      </c>
      <c r="I515" s="133">
        <f t="shared" si="137"/>
        <v>0</v>
      </c>
      <c r="J515" s="133">
        <f t="shared" si="164"/>
        <v>0</v>
      </c>
      <c r="K515" s="264">
        <f t="shared" si="164"/>
        <v>0</v>
      </c>
      <c r="L515" s="133">
        <f t="shared" si="164"/>
        <v>0</v>
      </c>
      <c r="M515" s="133">
        <f t="shared" si="164"/>
        <v>0</v>
      </c>
      <c r="O515" s="217"/>
    </row>
    <row r="516" spans="1:15" ht="22.5" x14ac:dyDescent="0.2">
      <c r="A516" s="97" t="s">
        <v>249</v>
      </c>
      <c r="B516" s="75" t="s">
        <v>312</v>
      </c>
      <c r="C516" s="205" t="s">
        <v>99</v>
      </c>
      <c r="D516" s="75" t="s">
        <v>129</v>
      </c>
      <c r="E516" s="75" t="s">
        <v>320</v>
      </c>
      <c r="F516" s="205">
        <v>122</v>
      </c>
      <c r="G516" s="133">
        <v>0</v>
      </c>
      <c r="H516" s="133"/>
      <c r="I516" s="133">
        <f t="shared" si="137"/>
        <v>0</v>
      </c>
      <c r="J516" s="133"/>
      <c r="K516" s="264">
        <f>I516+J516</f>
        <v>0</v>
      </c>
      <c r="L516" s="133"/>
      <c r="M516" s="133">
        <f t="shared" ref="M516" si="165">K516+L516</f>
        <v>0</v>
      </c>
      <c r="O516" s="217"/>
    </row>
    <row r="517" spans="1:15" ht="22.5" x14ac:dyDescent="0.2">
      <c r="A517" s="71" t="s">
        <v>451</v>
      </c>
      <c r="B517" s="75" t="s">
        <v>312</v>
      </c>
      <c r="C517" s="205" t="s">
        <v>99</v>
      </c>
      <c r="D517" s="75" t="s">
        <v>129</v>
      </c>
      <c r="E517" s="75" t="s">
        <v>320</v>
      </c>
      <c r="F517" s="205" t="s">
        <v>121</v>
      </c>
      <c r="G517" s="133">
        <f>G518</f>
        <v>2041.1</v>
      </c>
      <c r="H517" s="133">
        <f>H518</f>
        <v>-4.8</v>
      </c>
      <c r="I517" s="133">
        <f t="shared" si="137"/>
        <v>2036.3</v>
      </c>
      <c r="J517" s="133">
        <f>J518</f>
        <v>0</v>
      </c>
      <c r="K517" s="264">
        <f>K518</f>
        <v>2036.3</v>
      </c>
      <c r="L517" s="133">
        <f>L518</f>
        <v>0</v>
      </c>
      <c r="M517" s="133">
        <f>M518</f>
        <v>2036.3</v>
      </c>
      <c r="O517" s="217"/>
    </row>
    <row r="518" spans="1:15" ht="22.5" x14ac:dyDescent="0.2">
      <c r="A518" s="71" t="s">
        <v>122</v>
      </c>
      <c r="B518" s="92" t="s">
        <v>312</v>
      </c>
      <c r="C518" s="205" t="s">
        <v>99</v>
      </c>
      <c r="D518" s="75" t="s">
        <v>129</v>
      </c>
      <c r="E518" s="75" t="s">
        <v>320</v>
      </c>
      <c r="F518" s="205" t="s">
        <v>123</v>
      </c>
      <c r="G518" s="133">
        <f>G520+G519</f>
        <v>2041.1</v>
      </c>
      <c r="H518" s="133">
        <f>H520+H519</f>
        <v>-4.8</v>
      </c>
      <c r="I518" s="133">
        <f t="shared" si="137"/>
        <v>2036.3</v>
      </c>
      <c r="J518" s="133">
        <f>J520+J519</f>
        <v>0</v>
      </c>
      <c r="K518" s="264">
        <f>K520+K519</f>
        <v>2036.3</v>
      </c>
      <c r="L518" s="133">
        <f>L520+L519</f>
        <v>0</v>
      </c>
      <c r="M518" s="133">
        <f>M520+M519</f>
        <v>2036.3</v>
      </c>
      <c r="O518" s="217"/>
    </row>
    <row r="519" spans="1:15" ht="22.5" x14ac:dyDescent="0.2">
      <c r="A519" s="98" t="s">
        <v>137</v>
      </c>
      <c r="B519" s="92" t="s">
        <v>312</v>
      </c>
      <c r="C519" s="205" t="s">
        <v>99</v>
      </c>
      <c r="D519" s="75" t="s">
        <v>129</v>
      </c>
      <c r="E519" s="75" t="s">
        <v>320</v>
      </c>
      <c r="F519" s="205">
        <v>242</v>
      </c>
      <c r="G519" s="133">
        <v>224</v>
      </c>
      <c r="H519" s="133"/>
      <c r="I519" s="133">
        <f t="shared" si="137"/>
        <v>224</v>
      </c>
      <c r="J519" s="133"/>
      <c r="K519" s="264">
        <f t="shared" ref="K519:K520" si="166">I519+J519</f>
        <v>224</v>
      </c>
      <c r="L519" s="133"/>
      <c r="M519" s="133">
        <f t="shared" ref="M519:M520" si="167">K519+L519</f>
        <v>224</v>
      </c>
      <c r="O519" s="217"/>
    </row>
    <row r="520" spans="1:15" x14ac:dyDescent="0.2">
      <c r="A520" s="98" t="s">
        <v>474</v>
      </c>
      <c r="B520" s="75" t="s">
        <v>312</v>
      </c>
      <c r="C520" s="205" t="s">
        <v>99</v>
      </c>
      <c r="D520" s="75" t="s">
        <v>129</v>
      </c>
      <c r="E520" s="75" t="s">
        <v>320</v>
      </c>
      <c r="F520" s="205" t="s">
        <v>125</v>
      </c>
      <c r="G520" s="133">
        <v>1817.1</v>
      </c>
      <c r="H520" s="133">
        <v>-4.8</v>
      </c>
      <c r="I520" s="133">
        <f t="shared" si="137"/>
        <v>1812.3</v>
      </c>
      <c r="J520" s="133"/>
      <c r="K520" s="264">
        <f t="shared" si="166"/>
        <v>1812.3</v>
      </c>
      <c r="L520" s="133"/>
      <c r="M520" s="133">
        <f t="shared" si="167"/>
        <v>1812.3</v>
      </c>
      <c r="O520" s="217"/>
    </row>
    <row r="521" spans="1:15" x14ac:dyDescent="0.2">
      <c r="A521" s="71" t="s">
        <v>654</v>
      </c>
      <c r="B521" s="75" t="s">
        <v>312</v>
      </c>
      <c r="C521" s="205" t="s">
        <v>99</v>
      </c>
      <c r="D521" s="75" t="s">
        <v>129</v>
      </c>
      <c r="E521" s="75" t="s">
        <v>320</v>
      </c>
      <c r="F521" s="205">
        <v>300</v>
      </c>
      <c r="G521" s="133">
        <f>G522</f>
        <v>0</v>
      </c>
      <c r="H521" s="133">
        <f t="shared" ref="H521:M522" si="168">H522</f>
        <v>160.53137000000001</v>
      </c>
      <c r="I521" s="133">
        <f t="shared" si="168"/>
        <v>160.53137000000001</v>
      </c>
      <c r="J521" s="133">
        <f t="shared" si="168"/>
        <v>0</v>
      </c>
      <c r="K521" s="264">
        <f t="shared" si="168"/>
        <v>160.53137000000001</v>
      </c>
      <c r="L521" s="133">
        <f t="shared" si="168"/>
        <v>281.60417999999999</v>
      </c>
      <c r="M521" s="133">
        <f t="shared" si="168"/>
        <v>442.13554999999997</v>
      </c>
      <c r="O521" s="217"/>
    </row>
    <row r="522" spans="1:15" ht="22.5" x14ac:dyDescent="0.2">
      <c r="A522" s="71" t="s">
        <v>655</v>
      </c>
      <c r="B522" s="75" t="s">
        <v>312</v>
      </c>
      <c r="C522" s="205" t="s">
        <v>99</v>
      </c>
      <c r="D522" s="75" t="s">
        <v>129</v>
      </c>
      <c r="E522" s="75" t="s">
        <v>320</v>
      </c>
      <c r="F522" s="205">
        <v>320</v>
      </c>
      <c r="G522" s="133">
        <f>G523</f>
        <v>0</v>
      </c>
      <c r="H522" s="133">
        <f t="shared" si="168"/>
        <v>160.53137000000001</v>
      </c>
      <c r="I522" s="133">
        <f t="shared" si="168"/>
        <v>160.53137000000001</v>
      </c>
      <c r="J522" s="133">
        <f t="shared" si="168"/>
        <v>0</v>
      </c>
      <c r="K522" s="264">
        <f t="shared" si="168"/>
        <v>160.53137000000001</v>
      </c>
      <c r="L522" s="133">
        <f t="shared" si="168"/>
        <v>281.60417999999999</v>
      </c>
      <c r="M522" s="133">
        <f t="shared" si="168"/>
        <v>442.13554999999997</v>
      </c>
      <c r="O522" s="217"/>
    </row>
    <row r="523" spans="1:15" ht="22.5" x14ac:dyDescent="0.2">
      <c r="A523" s="66" t="s">
        <v>638</v>
      </c>
      <c r="B523" s="75" t="s">
        <v>312</v>
      </c>
      <c r="C523" s="205" t="s">
        <v>99</v>
      </c>
      <c r="D523" s="75" t="s">
        <v>129</v>
      </c>
      <c r="E523" s="75" t="s">
        <v>320</v>
      </c>
      <c r="F523" s="205">
        <v>321</v>
      </c>
      <c r="G523" s="133">
        <v>0</v>
      </c>
      <c r="H523" s="133">
        <v>160.53137000000001</v>
      </c>
      <c r="I523" s="133">
        <f t="shared" si="137"/>
        <v>160.53137000000001</v>
      </c>
      <c r="J523" s="133"/>
      <c r="K523" s="264">
        <f>I523+J523</f>
        <v>160.53137000000001</v>
      </c>
      <c r="L523" s="133">
        <v>281.60417999999999</v>
      </c>
      <c r="M523" s="133">
        <f t="shared" ref="M523" si="169">K523+L523</f>
        <v>442.13554999999997</v>
      </c>
      <c r="O523" s="217"/>
    </row>
    <row r="524" spans="1:15" x14ac:dyDescent="0.2">
      <c r="A524" s="98" t="s">
        <v>138</v>
      </c>
      <c r="B524" s="92" t="s">
        <v>312</v>
      </c>
      <c r="C524" s="205" t="s">
        <v>99</v>
      </c>
      <c r="D524" s="75" t="s">
        <v>129</v>
      </c>
      <c r="E524" s="75" t="s">
        <v>320</v>
      </c>
      <c r="F524" s="205" t="s">
        <v>200</v>
      </c>
      <c r="G524" s="133">
        <f t="shared" ref="G524:M524" si="170">G525</f>
        <v>61.7</v>
      </c>
      <c r="H524" s="133">
        <f t="shared" si="170"/>
        <v>86.8</v>
      </c>
      <c r="I524" s="133">
        <f t="shared" si="137"/>
        <v>148.5</v>
      </c>
      <c r="J524" s="133">
        <f t="shared" si="170"/>
        <v>0</v>
      </c>
      <c r="K524" s="264">
        <f t="shared" si="170"/>
        <v>148.5</v>
      </c>
      <c r="L524" s="133">
        <f t="shared" si="170"/>
        <v>103.00802</v>
      </c>
      <c r="M524" s="133">
        <f t="shared" si="170"/>
        <v>251.50801999999999</v>
      </c>
      <c r="O524" s="217"/>
    </row>
    <row r="525" spans="1:15" x14ac:dyDescent="0.2">
      <c r="A525" s="98" t="s">
        <v>139</v>
      </c>
      <c r="B525" s="75" t="s">
        <v>312</v>
      </c>
      <c r="C525" s="205" t="s">
        <v>99</v>
      </c>
      <c r="D525" s="75" t="s">
        <v>129</v>
      </c>
      <c r="E525" s="75" t="s">
        <v>320</v>
      </c>
      <c r="F525" s="205" t="s">
        <v>140</v>
      </c>
      <c r="G525" s="133">
        <f t="shared" ref="G525:H525" si="171">G526+G527+G528</f>
        <v>61.7</v>
      </c>
      <c r="H525" s="133">
        <f t="shared" si="171"/>
        <v>86.8</v>
      </c>
      <c r="I525" s="133">
        <f t="shared" si="137"/>
        <v>148.5</v>
      </c>
      <c r="J525" s="133">
        <f t="shared" ref="J525:M525" si="172">J526+J527+J528</f>
        <v>0</v>
      </c>
      <c r="K525" s="264">
        <f t="shared" si="172"/>
        <v>148.5</v>
      </c>
      <c r="L525" s="133">
        <f t="shared" si="172"/>
        <v>103.00802</v>
      </c>
      <c r="M525" s="133">
        <f t="shared" si="172"/>
        <v>251.50801999999999</v>
      </c>
      <c r="O525" s="217"/>
    </row>
    <row r="526" spans="1:15" ht="22.5" x14ac:dyDescent="0.2">
      <c r="A526" s="66" t="s">
        <v>141</v>
      </c>
      <c r="B526" s="92" t="s">
        <v>312</v>
      </c>
      <c r="C526" s="205" t="s">
        <v>99</v>
      </c>
      <c r="D526" s="75" t="s">
        <v>129</v>
      </c>
      <c r="E526" s="75" t="s">
        <v>320</v>
      </c>
      <c r="F526" s="205" t="s">
        <v>142</v>
      </c>
      <c r="G526" s="133">
        <v>55.7</v>
      </c>
      <c r="H526" s="133">
        <v>22</v>
      </c>
      <c r="I526" s="133">
        <f t="shared" ref="I526:I601" si="173">H526+G526</f>
        <v>77.7</v>
      </c>
      <c r="J526" s="133"/>
      <c r="K526" s="264">
        <f t="shared" ref="K526:K528" si="174">I526+J526</f>
        <v>77.7</v>
      </c>
      <c r="L526" s="133"/>
      <c r="M526" s="133">
        <f t="shared" ref="M526:M528" si="175">K526+L526</f>
        <v>77.7</v>
      </c>
      <c r="O526" s="217"/>
    </row>
    <row r="527" spans="1:15" x14ac:dyDescent="0.2">
      <c r="A527" s="62" t="s">
        <v>201</v>
      </c>
      <c r="B527" s="92" t="s">
        <v>312</v>
      </c>
      <c r="C527" s="205" t="s">
        <v>99</v>
      </c>
      <c r="D527" s="75" t="s">
        <v>129</v>
      </c>
      <c r="E527" s="75" t="s">
        <v>320</v>
      </c>
      <c r="F527" s="205">
        <v>852</v>
      </c>
      <c r="G527" s="133">
        <v>6</v>
      </c>
      <c r="H527" s="133">
        <f>4.8+10</f>
        <v>14.8</v>
      </c>
      <c r="I527" s="133">
        <f t="shared" si="173"/>
        <v>20.8</v>
      </c>
      <c r="J527" s="133"/>
      <c r="K527" s="264">
        <f t="shared" si="174"/>
        <v>20.8</v>
      </c>
      <c r="L527" s="133">
        <v>3.0080200000000001</v>
      </c>
      <c r="M527" s="133">
        <f t="shared" si="175"/>
        <v>23.808019999999999</v>
      </c>
      <c r="O527" s="217"/>
    </row>
    <row r="528" spans="1:15" x14ac:dyDescent="0.2">
      <c r="A528" s="62" t="s">
        <v>443</v>
      </c>
      <c r="B528" s="92" t="s">
        <v>312</v>
      </c>
      <c r="C528" s="205" t="s">
        <v>99</v>
      </c>
      <c r="D528" s="75" t="s">
        <v>129</v>
      </c>
      <c r="E528" s="75" t="s">
        <v>320</v>
      </c>
      <c r="F528" s="205">
        <v>853</v>
      </c>
      <c r="G528" s="133"/>
      <c r="H528" s="133">
        <v>50</v>
      </c>
      <c r="I528" s="133">
        <f t="shared" si="173"/>
        <v>50</v>
      </c>
      <c r="J528" s="133"/>
      <c r="K528" s="264">
        <f t="shared" si="174"/>
        <v>50</v>
      </c>
      <c r="L528" s="133">
        <v>100</v>
      </c>
      <c r="M528" s="133">
        <f t="shared" si="175"/>
        <v>150</v>
      </c>
      <c r="O528" s="217"/>
    </row>
    <row r="529" spans="1:15" x14ac:dyDescent="0.2">
      <c r="A529" s="56" t="s">
        <v>446</v>
      </c>
      <c r="B529" s="122" t="s">
        <v>312</v>
      </c>
      <c r="C529" s="83" t="s">
        <v>99</v>
      </c>
      <c r="D529" s="81" t="s">
        <v>243</v>
      </c>
      <c r="E529" s="81"/>
      <c r="F529" s="83"/>
      <c r="G529" s="131">
        <f t="shared" ref="G529:M532" si="176">G530</f>
        <v>28</v>
      </c>
      <c r="H529" s="131">
        <f t="shared" si="176"/>
        <v>0</v>
      </c>
      <c r="I529" s="133">
        <f t="shared" si="173"/>
        <v>28</v>
      </c>
      <c r="J529" s="131">
        <f t="shared" si="176"/>
        <v>0</v>
      </c>
      <c r="K529" s="262">
        <f t="shared" si="176"/>
        <v>28</v>
      </c>
      <c r="L529" s="131">
        <f t="shared" si="176"/>
        <v>0</v>
      </c>
      <c r="M529" s="131">
        <f t="shared" si="176"/>
        <v>28</v>
      </c>
      <c r="O529" s="217"/>
    </row>
    <row r="530" spans="1:15" ht="33.75" x14ac:dyDescent="0.2">
      <c r="A530" s="154" t="s">
        <v>455</v>
      </c>
      <c r="B530" s="123" t="s">
        <v>312</v>
      </c>
      <c r="C530" s="60" t="s">
        <v>99</v>
      </c>
      <c r="D530" s="59" t="s">
        <v>243</v>
      </c>
      <c r="E530" s="59" t="s">
        <v>447</v>
      </c>
      <c r="F530" s="60"/>
      <c r="G530" s="133">
        <f t="shared" si="176"/>
        <v>28</v>
      </c>
      <c r="H530" s="133">
        <f t="shared" si="176"/>
        <v>0</v>
      </c>
      <c r="I530" s="133">
        <f t="shared" si="173"/>
        <v>28</v>
      </c>
      <c r="J530" s="133">
        <f t="shared" si="176"/>
        <v>0</v>
      </c>
      <c r="K530" s="264">
        <f t="shared" si="176"/>
        <v>28</v>
      </c>
      <c r="L530" s="133">
        <f t="shared" si="176"/>
        <v>0</v>
      </c>
      <c r="M530" s="133">
        <f t="shared" si="176"/>
        <v>28</v>
      </c>
      <c r="O530" s="217"/>
    </row>
    <row r="531" spans="1:15" ht="22.5" x14ac:dyDescent="0.2">
      <c r="A531" s="71" t="s">
        <v>451</v>
      </c>
      <c r="B531" s="123" t="s">
        <v>312</v>
      </c>
      <c r="C531" s="60" t="s">
        <v>99</v>
      </c>
      <c r="D531" s="59" t="s">
        <v>243</v>
      </c>
      <c r="E531" s="59" t="s">
        <v>447</v>
      </c>
      <c r="F531" s="60" t="s">
        <v>121</v>
      </c>
      <c r="G531" s="133">
        <f t="shared" si="176"/>
        <v>28</v>
      </c>
      <c r="H531" s="133">
        <f t="shared" si="176"/>
        <v>0</v>
      </c>
      <c r="I531" s="133">
        <f t="shared" si="173"/>
        <v>28</v>
      </c>
      <c r="J531" s="133">
        <f t="shared" si="176"/>
        <v>0</v>
      </c>
      <c r="K531" s="264">
        <f t="shared" si="176"/>
        <v>28</v>
      </c>
      <c r="L531" s="133">
        <f t="shared" si="176"/>
        <v>0</v>
      </c>
      <c r="M531" s="133">
        <f t="shared" si="176"/>
        <v>28</v>
      </c>
      <c r="O531" s="217"/>
    </row>
    <row r="532" spans="1:15" ht="22.5" x14ac:dyDescent="0.2">
      <c r="A532" s="71" t="s">
        <v>122</v>
      </c>
      <c r="B532" s="124" t="s">
        <v>312</v>
      </c>
      <c r="C532" s="60" t="s">
        <v>99</v>
      </c>
      <c r="D532" s="59" t="s">
        <v>243</v>
      </c>
      <c r="E532" s="59" t="s">
        <v>447</v>
      </c>
      <c r="F532" s="60" t="s">
        <v>123</v>
      </c>
      <c r="G532" s="133">
        <f t="shared" si="176"/>
        <v>28</v>
      </c>
      <c r="H532" s="133">
        <f t="shared" si="176"/>
        <v>0</v>
      </c>
      <c r="I532" s="133">
        <f t="shared" si="173"/>
        <v>28</v>
      </c>
      <c r="J532" s="133">
        <f t="shared" si="176"/>
        <v>0</v>
      </c>
      <c r="K532" s="264">
        <f t="shared" si="176"/>
        <v>28</v>
      </c>
      <c r="L532" s="133">
        <f t="shared" si="176"/>
        <v>0</v>
      </c>
      <c r="M532" s="133">
        <f t="shared" si="176"/>
        <v>28</v>
      </c>
      <c r="O532" s="217"/>
    </row>
    <row r="533" spans="1:15" x14ac:dyDescent="0.2">
      <c r="A533" s="98" t="s">
        <v>474</v>
      </c>
      <c r="B533" s="123" t="s">
        <v>312</v>
      </c>
      <c r="C533" s="60" t="s">
        <v>99</v>
      </c>
      <c r="D533" s="59" t="s">
        <v>243</v>
      </c>
      <c r="E533" s="59" t="s">
        <v>447</v>
      </c>
      <c r="F533" s="60" t="s">
        <v>125</v>
      </c>
      <c r="G533" s="133">
        <v>28</v>
      </c>
      <c r="H533" s="133"/>
      <c r="I533" s="133">
        <f t="shared" si="173"/>
        <v>28</v>
      </c>
      <c r="J533" s="133"/>
      <c r="K533" s="264">
        <f>I533+J533</f>
        <v>28</v>
      </c>
      <c r="L533" s="133"/>
      <c r="M533" s="133">
        <f t="shared" ref="M533" si="177">K533+L533</f>
        <v>28</v>
      </c>
      <c r="O533" s="217"/>
    </row>
    <row r="534" spans="1:15" x14ac:dyDescent="0.2">
      <c r="A534" s="117" t="s">
        <v>519</v>
      </c>
      <c r="B534" s="86" t="s">
        <v>312</v>
      </c>
      <c r="C534" s="84" t="s">
        <v>99</v>
      </c>
      <c r="D534" s="86" t="s">
        <v>207</v>
      </c>
      <c r="E534" s="75"/>
      <c r="F534" s="60"/>
      <c r="G534" s="133">
        <f>G538+G535</f>
        <v>699</v>
      </c>
      <c r="H534" s="133">
        <f t="shared" ref="H534:M534" si="178">H538+H535</f>
        <v>0</v>
      </c>
      <c r="I534" s="133">
        <f t="shared" si="178"/>
        <v>699</v>
      </c>
      <c r="J534" s="133">
        <f t="shared" si="178"/>
        <v>472.47899999999998</v>
      </c>
      <c r="K534" s="264">
        <f t="shared" si="178"/>
        <v>1171.479</v>
      </c>
      <c r="L534" s="133">
        <f t="shared" si="178"/>
        <v>452</v>
      </c>
      <c r="M534" s="133">
        <f t="shared" si="178"/>
        <v>1623.479</v>
      </c>
      <c r="O534" s="217"/>
    </row>
    <row r="535" spans="1:15" ht="22.5" x14ac:dyDescent="0.2">
      <c r="A535" s="71" t="s">
        <v>451</v>
      </c>
      <c r="B535" s="123" t="s">
        <v>312</v>
      </c>
      <c r="C535" s="205" t="s">
        <v>99</v>
      </c>
      <c r="D535" s="75" t="s">
        <v>207</v>
      </c>
      <c r="E535" s="75" t="s">
        <v>572</v>
      </c>
      <c r="F535" s="60" t="s">
        <v>121</v>
      </c>
      <c r="G535" s="133">
        <f t="shared" ref="G535:M536" si="179">G536</f>
        <v>0</v>
      </c>
      <c r="H535" s="133">
        <f t="shared" si="179"/>
        <v>0</v>
      </c>
      <c r="I535" s="133">
        <f t="shared" ref="I535:I537" si="180">H535+G535</f>
        <v>0</v>
      </c>
      <c r="J535" s="133">
        <f t="shared" si="179"/>
        <v>472.47899999999998</v>
      </c>
      <c r="K535" s="264">
        <f t="shared" si="179"/>
        <v>472.47899999999998</v>
      </c>
      <c r="L535" s="133">
        <f t="shared" si="179"/>
        <v>0</v>
      </c>
      <c r="M535" s="133">
        <f t="shared" si="179"/>
        <v>472.47899999999998</v>
      </c>
      <c r="O535" s="217"/>
    </row>
    <row r="536" spans="1:15" ht="22.5" x14ac:dyDescent="0.2">
      <c r="A536" s="71" t="s">
        <v>122</v>
      </c>
      <c r="B536" s="124" t="s">
        <v>312</v>
      </c>
      <c r="C536" s="205" t="s">
        <v>99</v>
      </c>
      <c r="D536" s="75" t="s">
        <v>207</v>
      </c>
      <c r="E536" s="75" t="s">
        <v>572</v>
      </c>
      <c r="F536" s="60" t="s">
        <v>123</v>
      </c>
      <c r="G536" s="133">
        <f t="shared" si="179"/>
        <v>0</v>
      </c>
      <c r="H536" s="133">
        <f t="shared" si="179"/>
        <v>0</v>
      </c>
      <c r="I536" s="133">
        <f t="shared" si="180"/>
        <v>0</v>
      </c>
      <c r="J536" s="133">
        <f t="shared" si="179"/>
        <v>472.47899999999998</v>
      </c>
      <c r="K536" s="264">
        <f t="shared" si="179"/>
        <v>472.47899999999998</v>
      </c>
      <c r="L536" s="133">
        <f t="shared" si="179"/>
        <v>0</v>
      </c>
      <c r="M536" s="133">
        <f t="shared" si="179"/>
        <v>472.47899999999998</v>
      </c>
      <c r="O536" s="217"/>
    </row>
    <row r="537" spans="1:15" x14ac:dyDescent="0.2">
      <c r="A537" s="98" t="s">
        <v>474</v>
      </c>
      <c r="B537" s="123" t="s">
        <v>312</v>
      </c>
      <c r="C537" s="205" t="s">
        <v>99</v>
      </c>
      <c r="D537" s="75" t="s">
        <v>207</v>
      </c>
      <c r="E537" s="75" t="s">
        <v>572</v>
      </c>
      <c r="F537" s="60" t="s">
        <v>125</v>
      </c>
      <c r="G537" s="133"/>
      <c r="H537" s="133"/>
      <c r="I537" s="133">
        <f t="shared" si="180"/>
        <v>0</v>
      </c>
      <c r="J537" s="133">
        <v>472.47899999999998</v>
      </c>
      <c r="K537" s="264">
        <f>I537+J537</f>
        <v>472.47899999999998</v>
      </c>
      <c r="L537" s="133"/>
      <c r="M537" s="133">
        <f t="shared" ref="M537" si="181">K537+L537</f>
        <v>472.47899999999998</v>
      </c>
      <c r="O537" s="217"/>
    </row>
    <row r="538" spans="1:15" ht="22.5" x14ac:dyDescent="0.2">
      <c r="A538" s="71" t="s">
        <v>451</v>
      </c>
      <c r="B538" s="123" t="s">
        <v>312</v>
      </c>
      <c r="C538" s="205" t="s">
        <v>99</v>
      </c>
      <c r="D538" s="75" t="s">
        <v>207</v>
      </c>
      <c r="E538" s="75" t="s">
        <v>572</v>
      </c>
      <c r="F538" s="205">
        <v>800</v>
      </c>
      <c r="G538" s="133">
        <f t="shared" ref="G538:M539" si="182">G539</f>
        <v>699</v>
      </c>
      <c r="H538" s="133">
        <f t="shared" si="182"/>
        <v>0</v>
      </c>
      <c r="I538" s="133">
        <f t="shared" si="173"/>
        <v>699</v>
      </c>
      <c r="J538" s="133">
        <f t="shared" si="182"/>
        <v>0</v>
      </c>
      <c r="K538" s="264">
        <f t="shared" si="182"/>
        <v>699</v>
      </c>
      <c r="L538" s="133">
        <f t="shared" si="182"/>
        <v>452</v>
      </c>
      <c r="M538" s="133">
        <f t="shared" si="182"/>
        <v>1151</v>
      </c>
      <c r="O538" s="217"/>
    </row>
    <row r="539" spans="1:15" ht="22.5" x14ac:dyDescent="0.2">
      <c r="A539" s="71" t="s">
        <v>122</v>
      </c>
      <c r="B539" s="123" t="s">
        <v>312</v>
      </c>
      <c r="C539" s="205" t="s">
        <v>99</v>
      </c>
      <c r="D539" s="75" t="s">
        <v>207</v>
      </c>
      <c r="E539" s="75" t="s">
        <v>572</v>
      </c>
      <c r="F539" s="205">
        <v>800</v>
      </c>
      <c r="G539" s="133">
        <f t="shared" si="182"/>
        <v>699</v>
      </c>
      <c r="H539" s="133">
        <f t="shared" si="182"/>
        <v>0</v>
      </c>
      <c r="I539" s="133">
        <f t="shared" si="173"/>
        <v>699</v>
      </c>
      <c r="J539" s="133">
        <f t="shared" si="182"/>
        <v>0</v>
      </c>
      <c r="K539" s="264">
        <f t="shared" si="182"/>
        <v>699</v>
      </c>
      <c r="L539" s="133">
        <f t="shared" si="182"/>
        <v>452</v>
      </c>
      <c r="M539" s="133">
        <f t="shared" si="182"/>
        <v>1151</v>
      </c>
      <c r="O539" s="217"/>
    </row>
    <row r="540" spans="1:15" x14ac:dyDescent="0.2">
      <c r="A540" s="71" t="s">
        <v>658</v>
      </c>
      <c r="B540" s="123" t="s">
        <v>312</v>
      </c>
      <c r="C540" s="205" t="s">
        <v>99</v>
      </c>
      <c r="D540" s="75" t="s">
        <v>207</v>
      </c>
      <c r="E540" s="75" t="s">
        <v>572</v>
      </c>
      <c r="F540" s="205">
        <v>880</v>
      </c>
      <c r="G540" s="133">
        <v>699</v>
      </c>
      <c r="H540" s="133"/>
      <c r="I540" s="133">
        <f t="shared" si="173"/>
        <v>699</v>
      </c>
      <c r="J540" s="133"/>
      <c r="K540" s="264">
        <f>I540+J540</f>
        <v>699</v>
      </c>
      <c r="L540" s="133">
        <v>452</v>
      </c>
      <c r="M540" s="133">
        <f t="shared" ref="M540" si="183">K540+L540</f>
        <v>1151</v>
      </c>
      <c r="O540" s="217"/>
    </row>
    <row r="541" spans="1:15" x14ac:dyDescent="0.2">
      <c r="A541" s="117" t="s">
        <v>453</v>
      </c>
      <c r="B541" s="86" t="s">
        <v>312</v>
      </c>
      <c r="C541" s="84" t="s">
        <v>99</v>
      </c>
      <c r="D541" s="86" t="s">
        <v>391</v>
      </c>
      <c r="E541" s="75"/>
      <c r="F541" s="60"/>
      <c r="G541" s="133">
        <f t="shared" ref="G541:M547" si="184">G542</f>
        <v>200</v>
      </c>
      <c r="H541" s="133">
        <f t="shared" si="184"/>
        <v>0</v>
      </c>
      <c r="I541" s="133">
        <f t="shared" si="173"/>
        <v>200</v>
      </c>
      <c r="J541" s="133">
        <f t="shared" si="184"/>
        <v>0</v>
      </c>
      <c r="K541" s="264">
        <f t="shared" si="184"/>
        <v>200</v>
      </c>
      <c r="L541" s="133">
        <f t="shared" si="184"/>
        <v>-51</v>
      </c>
      <c r="M541" s="133">
        <f t="shared" si="184"/>
        <v>149</v>
      </c>
      <c r="O541" s="217"/>
    </row>
    <row r="542" spans="1:15" x14ac:dyDescent="0.2">
      <c r="A542" s="62" t="s">
        <v>464</v>
      </c>
      <c r="B542" s="123" t="s">
        <v>312</v>
      </c>
      <c r="C542" s="60" t="s">
        <v>99</v>
      </c>
      <c r="D542" s="59" t="s">
        <v>391</v>
      </c>
      <c r="E542" s="75" t="s">
        <v>463</v>
      </c>
      <c r="F542" s="60"/>
      <c r="G542" s="133">
        <f>G546+G543</f>
        <v>200</v>
      </c>
      <c r="H542" s="133">
        <f t="shared" ref="H542:M542" si="185">H546+H543</f>
        <v>0</v>
      </c>
      <c r="I542" s="133">
        <f t="shared" si="185"/>
        <v>200</v>
      </c>
      <c r="J542" s="133">
        <f t="shared" si="185"/>
        <v>0</v>
      </c>
      <c r="K542" s="264">
        <f t="shared" si="185"/>
        <v>200</v>
      </c>
      <c r="L542" s="133">
        <f t="shared" si="185"/>
        <v>-51</v>
      </c>
      <c r="M542" s="133">
        <f t="shared" si="185"/>
        <v>149</v>
      </c>
      <c r="O542" s="217"/>
    </row>
    <row r="543" spans="1:15" ht="22.5" x14ac:dyDescent="0.2">
      <c r="A543" s="71" t="s">
        <v>451</v>
      </c>
      <c r="B543" s="123" t="s">
        <v>312</v>
      </c>
      <c r="C543" s="60" t="s">
        <v>99</v>
      </c>
      <c r="D543" s="59" t="s">
        <v>391</v>
      </c>
      <c r="E543" s="75" t="s">
        <v>463</v>
      </c>
      <c r="F543" s="60" t="s">
        <v>121</v>
      </c>
      <c r="G543" s="133">
        <f t="shared" ref="G543:M544" si="186">G544</f>
        <v>0</v>
      </c>
      <c r="H543" s="133">
        <f t="shared" si="186"/>
        <v>0</v>
      </c>
      <c r="I543" s="133">
        <f t="shared" si="173"/>
        <v>0</v>
      </c>
      <c r="J543" s="133">
        <f t="shared" si="186"/>
        <v>51</v>
      </c>
      <c r="K543" s="264">
        <f t="shared" si="186"/>
        <v>51</v>
      </c>
      <c r="L543" s="133">
        <f t="shared" si="186"/>
        <v>-51</v>
      </c>
      <c r="M543" s="133">
        <f t="shared" si="186"/>
        <v>0</v>
      </c>
      <c r="O543" s="217"/>
    </row>
    <row r="544" spans="1:15" ht="22.5" x14ac:dyDescent="0.2">
      <c r="A544" s="71" t="s">
        <v>122</v>
      </c>
      <c r="B544" s="124" t="s">
        <v>312</v>
      </c>
      <c r="C544" s="60" t="s">
        <v>99</v>
      </c>
      <c r="D544" s="59" t="s">
        <v>391</v>
      </c>
      <c r="E544" s="75" t="s">
        <v>463</v>
      </c>
      <c r="F544" s="60" t="s">
        <v>123</v>
      </c>
      <c r="G544" s="133">
        <f t="shared" si="186"/>
        <v>0</v>
      </c>
      <c r="H544" s="133">
        <f t="shared" si="186"/>
        <v>0</v>
      </c>
      <c r="I544" s="133">
        <f t="shared" si="173"/>
        <v>0</v>
      </c>
      <c r="J544" s="133">
        <f t="shared" si="186"/>
        <v>51</v>
      </c>
      <c r="K544" s="264">
        <f t="shared" si="186"/>
        <v>51</v>
      </c>
      <c r="L544" s="133">
        <f t="shared" si="186"/>
        <v>-51</v>
      </c>
      <c r="M544" s="133">
        <f t="shared" si="186"/>
        <v>0</v>
      </c>
      <c r="O544" s="217"/>
    </row>
    <row r="545" spans="1:15" x14ac:dyDescent="0.2">
      <c r="A545" s="98" t="s">
        <v>474</v>
      </c>
      <c r="B545" s="123" t="s">
        <v>312</v>
      </c>
      <c r="C545" s="60" t="s">
        <v>99</v>
      </c>
      <c r="D545" s="59" t="s">
        <v>391</v>
      </c>
      <c r="E545" s="75" t="s">
        <v>463</v>
      </c>
      <c r="F545" s="60" t="s">
        <v>125</v>
      </c>
      <c r="G545" s="133"/>
      <c r="H545" s="133"/>
      <c r="I545" s="133">
        <f t="shared" si="173"/>
        <v>0</v>
      </c>
      <c r="J545" s="133">
        <v>51</v>
      </c>
      <c r="K545" s="264">
        <f>I545+J545</f>
        <v>51</v>
      </c>
      <c r="L545" s="133">
        <v>-51</v>
      </c>
      <c r="M545" s="133">
        <f t="shared" ref="M545" si="187">K545+L545</f>
        <v>0</v>
      </c>
      <c r="O545" s="217"/>
    </row>
    <row r="546" spans="1:15" ht="22.5" x14ac:dyDescent="0.2">
      <c r="A546" s="71" t="s">
        <v>451</v>
      </c>
      <c r="B546" s="123" t="s">
        <v>312</v>
      </c>
      <c r="C546" s="60" t="s">
        <v>99</v>
      </c>
      <c r="D546" s="59" t="s">
        <v>391</v>
      </c>
      <c r="E546" s="75" t="s">
        <v>463</v>
      </c>
      <c r="F546" s="205">
        <v>800</v>
      </c>
      <c r="G546" s="133">
        <f t="shared" si="184"/>
        <v>200</v>
      </c>
      <c r="H546" s="133">
        <f t="shared" si="184"/>
        <v>0</v>
      </c>
      <c r="I546" s="133">
        <f t="shared" si="173"/>
        <v>200</v>
      </c>
      <c r="J546" s="133">
        <f t="shared" si="184"/>
        <v>-51</v>
      </c>
      <c r="K546" s="264">
        <f t="shared" si="184"/>
        <v>149</v>
      </c>
      <c r="L546" s="133">
        <f t="shared" si="184"/>
        <v>0</v>
      </c>
      <c r="M546" s="133">
        <f t="shared" si="184"/>
        <v>149</v>
      </c>
      <c r="O546" s="217"/>
    </row>
    <row r="547" spans="1:15" ht="22.5" x14ac:dyDescent="0.2">
      <c r="A547" s="71" t="s">
        <v>122</v>
      </c>
      <c r="B547" s="123" t="s">
        <v>312</v>
      </c>
      <c r="C547" s="60" t="s">
        <v>99</v>
      </c>
      <c r="D547" s="59" t="s">
        <v>391</v>
      </c>
      <c r="E547" s="75" t="s">
        <v>463</v>
      </c>
      <c r="F547" s="205">
        <v>800</v>
      </c>
      <c r="G547" s="133">
        <f t="shared" si="184"/>
        <v>200</v>
      </c>
      <c r="H547" s="133">
        <f t="shared" si="184"/>
        <v>0</v>
      </c>
      <c r="I547" s="133">
        <f t="shared" si="173"/>
        <v>200</v>
      </c>
      <c r="J547" s="133">
        <f t="shared" si="184"/>
        <v>-51</v>
      </c>
      <c r="K547" s="264">
        <f t="shared" si="184"/>
        <v>149</v>
      </c>
      <c r="L547" s="133">
        <f t="shared" si="184"/>
        <v>0</v>
      </c>
      <c r="M547" s="133">
        <f t="shared" si="184"/>
        <v>149</v>
      </c>
      <c r="O547" s="217"/>
    </row>
    <row r="548" spans="1:15" ht="22.5" x14ac:dyDescent="0.2">
      <c r="A548" s="98" t="s">
        <v>124</v>
      </c>
      <c r="B548" s="123" t="s">
        <v>312</v>
      </c>
      <c r="C548" s="60" t="s">
        <v>99</v>
      </c>
      <c r="D548" s="59" t="s">
        <v>391</v>
      </c>
      <c r="E548" s="75" t="s">
        <v>463</v>
      </c>
      <c r="F548" s="60">
        <v>870</v>
      </c>
      <c r="G548" s="133">
        <v>200</v>
      </c>
      <c r="H548" s="133"/>
      <c r="I548" s="133">
        <f t="shared" si="173"/>
        <v>200</v>
      </c>
      <c r="J548" s="133">
        <v>-51</v>
      </c>
      <c r="K548" s="264">
        <f>I548+J548</f>
        <v>149</v>
      </c>
      <c r="L548" s="133"/>
      <c r="M548" s="133">
        <f t="shared" ref="M548" si="188">K548+L548</f>
        <v>149</v>
      </c>
      <c r="O548" s="217"/>
    </row>
    <row r="549" spans="1:15" x14ac:dyDescent="0.2">
      <c r="A549" s="85" t="s">
        <v>284</v>
      </c>
      <c r="B549" s="86" t="s">
        <v>312</v>
      </c>
      <c r="C549" s="84" t="s">
        <v>99</v>
      </c>
      <c r="D549" s="86" t="s">
        <v>285</v>
      </c>
      <c r="E549" s="86"/>
      <c r="F549" s="84"/>
      <c r="G549" s="131">
        <f>G563+G567+G550+G559+G576</f>
        <v>1031.9000000000001</v>
      </c>
      <c r="H549" s="131">
        <f t="shared" ref="H549:M549" si="189">H563+H567+H550+H559+H576</f>
        <v>174.36863</v>
      </c>
      <c r="I549" s="131">
        <f t="shared" si="189"/>
        <v>1206.26863</v>
      </c>
      <c r="J549" s="131">
        <f t="shared" si="189"/>
        <v>0</v>
      </c>
      <c r="K549" s="262">
        <f t="shared" si="189"/>
        <v>1206.26863</v>
      </c>
      <c r="L549" s="131">
        <f t="shared" si="189"/>
        <v>-23</v>
      </c>
      <c r="M549" s="131">
        <f t="shared" si="189"/>
        <v>1183.26863</v>
      </c>
      <c r="O549" s="217"/>
    </row>
    <row r="550" spans="1:15" ht="33.75" x14ac:dyDescent="0.2">
      <c r="A550" s="71" t="s">
        <v>505</v>
      </c>
      <c r="B550" s="75" t="s">
        <v>312</v>
      </c>
      <c r="C550" s="205" t="s">
        <v>99</v>
      </c>
      <c r="D550" s="75" t="s">
        <v>285</v>
      </c>
      <c r="E550" s="75" t="s">
        <v>321</v>
      </c>
      <c r="F550" s="205"/>
      <c r="G550" s="133">
        <f>G551+G555</f>
        <v>379.8</v>
      </c>
      <c r="H550" s="133">
        <f>H551+H555</f>
        <v>29.368629999999996</v>
      </c>
      <c r="I550" s="133">
        <f t="shared" si="173"/>
        <v>409.16863000000001</v>
      </c>
      <c r="J550" s="133">
        <f>J551+J555</f>
        <v>0</v>
      </c>
      <c r="K550" s="264">
        <f>K551+K555</f>
        <v>409.16863000000001</v>
      </c>
      <c r="L550" s="133">
        <f>L551+L555</f>
        <v>-23</v>
      </c>
      <c r="M550" s="133">
        <f>M551+M555</f>
        <v>386.16863000000001</v>
      </c>
      <c r="O550" s="217"/>
    </row>
    <row r="551" spans="1:15" ht="33.75" x14ac:dyDescent="0.2">
      <c r="A551" s="71" t="s">
        <v>322</v>
      </c>
      <c r="B551" s="75" t="s">
        <v>312</v>
      </c>
      <c r="C551" s="205" t="s">
        <v>99</v>
      </c>
      <c r="D551" s="75" t="s">
        <v>285</v>
      </c>
      <c r="E551" s="75" t="s">
        <v>323</v>
      </c>
      <c r="F551" s="205"/>
      <c r="G551" s="133">
        <f t="shared" ref="G551:M553" si="190">G552</f>
        <v>50</v>
      </c>
      <c r="H551" s="133">
        <f t="shared" si="190"/>
        <v>0</v>
      </c>
      <c r="I551" s="133">
        <f t="shared" si="173"/>
        <v>50</v>
      </c>
      <c r="J551" s="133">
        <f t="shared" si="190"/>
        <v>0</v>
      </c>
      <c r="K551" s="264">
        <f t="shared" si="190"/>
        <v>50</v>
      </c>
      <c r="L551" s="133">
        <f t="shared" si="190"/>
        <v>-23</v>
      </c>
      <c r="M551" s="133">
        <f t="shared" si="190"/>
        <v>27</v>
      </c>
      <c r="O551" s="217"/>
    </row>
    <row r="552" spans="1:15" ht="22.5" x14ac:dyDescent="0.2">
      <c r="A552" s="71" t="s">
        <v>451</v>
      </c>
      <c r="B552" s="75" t="s">
        <v>312</v>
      </c>
      <c r="C552" s="205" t="s">
        <v>99</v>
      </c>
      <c r="D552" s="75" t="s">
        <v>285</v>
      </c>
      <c r="E552" s="75" t="s">
        <v>323</v>
      </c>
      <c r="F552" s="205" t="s">
        <v>121</v>
      </c>
      <c r="G552" s="133">
        <f t="shared" si="190"/>
        <v>50</v>
      </c>
      <c r="H552" s="133">
        <f t="shared" si="190"/>
        <v>0</v>
      </c>
      <c r="I552" s="133">
        <f t="shared" si="173"/>
        <v>50</v>
      </c>
      <c r="J552" s="133">
        <f t="shared" si="190"/>
        <v>0</v>
      </c>
      <c r="K552" s="264">
        <f t="shared" si="190"/>
        <v>50</v>
      </c>
      <c r="L552" s="133">
        <f t="shared" si="190"/>
        <v>-23</v>
      </c>
      <c r="M552" s="133">
        <f t="shared" si="190"/>
        <v>27</v>
      </c>
      <c r="O552" s="217"/>
    </row>
    <row r="553" spans="1:15" ht="22.5" x14ac:dyDescent="0.2">
      <c r="A553" s="71" t="s">
        <v>122</v>
      </c>
      <c r="B553" s="75" t="s">
        <v>312</v>
      </c>
      <c r="C553" s="205" t="s">
        <v>99</v>
      </c>
      <c r="D553" s="75" t="s">
        <v>285</v>
      </c>
      <c r="E553" s="75" t="s">
        <v>323</v>
      </c>
      <c r="F553" s="205" t="s">
        <v>123</v>
      </c>
      <c r="G553" s="133">
        <f t="shared" si="190"/>
        <v>50</v>
      </c>
      <c r="H553" s="133">
        <f t="shared" si="190"/>
        <v>0</v>
      </c>
      <c r="I553" s="133">
        <f t="shared" si="173"/>
        <v>50</v>
      </c>
      <c r="J553" s="133">
        <f t="shared" si="190"/>
        <v>0</v>
      </c>
      <c r="K553" s="264">
        <f t="shared" si="190"/>
        <v>50</v>
      </c>
      <c r="L553" s="133">
        <f t="shared" si="190"/>
        <v>-23</v>
      </c>
      <c r="M553" s="133">
        <f t="shared" si="190"/>
        <v>27</v>
      </c>
      <c r="O553" s="217"/>
    </row>
    <row r="554" spans="1:15" x14ac:dyDescent="0.2">
      <c r="A554" s="98" t="s">
        <v>474</v>
      </c>
      <c r="B554" s="75" t="s">
        <v>312</v>
      </c>
      <c r="C554" s="205" t="s">
        <v>99</v>
      </c>
      <c r="D554" s="75" t="s">
        <v>285</v>
      </c>
      <c r="E554" s="75" t="s">
        <v>323</v>
      </c>
      <c r="F554" s="205" t="s">
        <v>125</v>
      </c>
      <c r="G554" s="133">
        <v>50</v>
      </c>
      <c r="H554" s="133"/>
      <c r="I554" s="133">
        <f t="shared" si="173"/>
        <v>50</v>
      </c>
      <c r="J554" s="133"/>
      <c r="K554" s="264">
        <f>I554+J554</f>
        <v>50</v>
      </c>
      <c r="L554" s="133">
        <v>-23</v>
      </c>
      <c r="M554" s="133">
        <f t="shared" ref="M554" si="191">K554+L554</f>
        <v>27</v>
      </c>
      <c r="O554" s="217"/>
    </row>
    <row r="555" spans="1:15" ht="22.5" x14ac:dyDescent="0.2">
      <c r="A555" s="98" t="s">
        <v>652</v>
      </c>
      <c r="B555" s="75" t="s">
        <v>312</v>
      </c>
      <c r="C555" s="205" t="s">
        <v>99</v>
      </c>
      <c r="D555" s="75" t="s">
        <v>285</v>
      </c>
      <c r="E555" s="75" t="s">
        <v>651</v>
      </c>
      <c r="F555" s="205"/>
      <c r="G555" s="195">
        <f t="shared" ref="G555:M557" si="192">G556</f>
        <v>329.8</v>
      </c>
      <c r="H555" s="195">
        <f t="shared" si="192"/>
        <v>29.368629999999996</v>
      </c>
      <c r="I555" s="133">
        <f t="shared" si="173"/>
        <v>359.16863000000001</v>
      </c>
      <c r="J555" s="195">
        <f t="shared" si="192"/>
        <v>0</v>
      </c>
      <c r="K555" s="273">
        <f t="shared" si="192"/>
        <v>359.16863000000001</v>
      </c>
      <c r="L555" s="195">
        <f t="shared" si="192"/>
        <v>0</v>
      </c>
      <c r="M555" s="195">
        <f t="shared" si="192"/>
        <v>359.16863000000001</v>
      </c>
      <c r="O555" s="217"/>
    </row>
    <row r="556" spans="1:15" ht="22.5" x14ac:dyDescent="0.2">
      <c r="A556" s="71" t="s">
        <v>451</v>
      </c>
      <c r="B556" s="75" t="s">
        <v>312</v>
      </c>
      <c r="C556" s="205" t="s">
        <v>99</v>
      </c>
      <c r="D556" s="75" t="s">
        <v>285</v>
      </c>
      <c r="E556" s="75" t="s">
        <v>651</v>
      </c>
      <c r="F556" s="205" t="s">
        <v>121</v>
      </c>
      <c r="G556" s="195">
        <f t="shared" si="192"/>
        <v>329.8</v>
      </c>
      <c r="H556" s="195">
        <f t="shared" si="192"/>
        <v>29.368629999999996</v>
      </c>
      <c r="I556" s="133">
        <f t="shared" si="173"/>
        <v>359.16863000000001</v>
      </c>
      <c r="J556" s="195">
        <f t="shared" si="192"/>
        <v>0</v>
      </c>
      <c r="K556" s="273">
        <f t="shared" si="192"/>
        <v>359.16863000000001</v>
      </c>
      <c r="L556" s="195">
        <f t="shared" si="192"/>
        <v>0</v>
      </c>
      <c r="M556" s="195">
        <f t="shared" si="192"/>
        <v>359.16863000000001</v>
      </c>
      <c r="O556" s="217"/>
    </row>
    <row r="557" spans="1:15" ht="22.5" x14ac:dyDescent="0.2">
      <c r="A557" s="71" t="s">
        <v>122</v>
      </c>
      <c r="B557" s="75" t="s">
        <v>312</v>
      </c>
      <c r="C557" s="205" t="s">
        <v>99</v>
      </c>
      <c r="D557" s="75" t="s">
        <v>285</v>
      </c>
      <c r="E557" s="75" t="s">
        <v>651</v>
      </c>
      <c r="F557" s="205" t="s">
        <v>123</v>
      </c>
      <c r="G557" s="195">
        <f t="shared" si="192"/>
        <v>329.8</v>
      </c>
      <c r="H557" s="195">
        <f t="shared" si="192"/>
        <v>29.368629999999996</v>
      </c>
      <c r="I557" s="133">
        <f t="shared" si="173"/>
        <v>359.16863000000001</v>
      </c>
      <c r="J557" s="195">
        <f t="shared" si="192"/>
        <v>0</v>
      </c>
      <c r="K557" s="273">
        <f t="shared" si="192"/>
        <v>359.16863000000001</v>
      </c>
      <c r="L557" s="195">
        <f t="shared" si="192"/>
        <v>0</v>
      </c>
      <c r="M557" s="195">
        <f t="shared" si="192"/>
        <v>359.16863000000001</v>
      </c>
      <c r="O557" s="217"/>
    </row>
    <row r="558" spans="1:15" x14ac:dyDescent="0.2">
      <c r="A558" s="98" t="s">
        <v>474</v>
      </c>
      <c r="B558" s="75" t="s">
        <v>312</v>
      </c>
      <c r="C558" s="205" t="s">
        <v>99</v>
      </c>
      <c r="D558" s="75" t="s">
        <v>285</v>
      </c>
      <c r="E558" s="75" t="s">
        <v>651</v>
      </c>
      <c r="F558" s="205" t="s">
        <v>125</v>
      </c>
      <c r="G558" s="195">
        <v>329.8</v>
      </c>
      <c r="H558" s="195">
        <f>189.9-160.53137</f>
        <v>29.368629999999996</v>
      </c>
      <c r="I558" s="133">
        <f t="shared" si="173"/>
        <v>359.16863000000001</v>
      </c>
      <c r="J558" s="195"/>
      <c r="K558" s="264">
        <f>I558+J558</f>
        <v>359.16863000000001</v>
      </c>
      <c r="L558" s="195"/>
      <c r="M558" s="133">
        <f t="shared" ref="M558" si="193">K558+L558</f>
        <v>359.16863000000001</v>
      </c>
      <c r="O558" s="217"/>
    </row>
    <row r="559" spans="1:15" ht="22.5" x14ac:dyDescent="0.2">
      <c r="A559" s="76" t="s">
        <v>324</v>
      </c>
      <c r="B559" s="75" t="s">
        <v>312</v>
      </c>
      <c r="C559" s="205" t="s">
        <v>99</v>
      </c>
      <c r="D559" s="75" t="s">
        <v>285</v>
      </c>
      <c r="E559" s="75" t="s">
        <v>325</v>
      </c>
      <c r="F559" s="205"/>
      <c r="G559" s="133">
        <f t="shared" ref="G559:M561" si="194">G560</f>
        <v>100</v>
      </c>
      <c r="H559" s="133">
        <f t="shared" si="194"/>
        <v>0</v>
      </c>
      <c r="I559" s="133">
        <f t="shared" si="173"/>
        <v>100</v>
      </c>
      <c r="J559" s="133">
        <f t="shared" si="194"/>
        <v>0</v>
      </c>
      <c r="K559" s="264">
        <f t="shared" si="194"/>
        <v>100</v>
      </c>
      <c r="L559" s="133">
        <f t="shared" si="194"/>
        <v>0</v>
      </c>
      <c r="M559" s="133">
        <f t="shared" si="194"/>
        <v>100</v>
      </c>
      <c r="O559" s="217"/>
    </row>
    <row r="560" spans="1:15" x14ac:dyDescent="0.2">
      <c r="A560" s="98" t="s">
        <v>138</v>
      </c>
      <c r="B560" s="92" t="s">
        <v>312</v>
      </c>
      <c r="C560" s="205" t="s">
        <v>99</v>
      </c>
      <c r="D560" s="75" t="s">
        <v>285</v>
      </c>
      <c r="E560" s="75" t="s">
        <v>325</v>
      </c>
      <c r="F560" s="205" t="s">
        <v>200</v>
      </c>
      <c r="G560" s="133">
        <f t="shared" si="194"/>
        <v>100</v>
      </c>
      <c r="H560" s="133">
        <f t="shared" si="194"/>
        <v>0</v>
      </c>
      <c r="I560" s="133">
        <f t="shared" si="173"/>
        <v>100</v>
      </c>
      <c r="J560" s="133">
        <f t="shared" si="194"/>
        <v>0</v>
      </c>
      <c r="K560" s="264">
        <f t="shared" si="194"/>
        <v>100</v>
      </c>
      <c r="L560" s="133">
        <f t="shared" si="194"/>
        <v>0</v>
      </c>
      <c r="M560" s="133">
        <f t="shared" si="194"/>
        <v>100</v>
      </c>
      <c r="O560" s="217"/>
    </row>
    <row r="561" spans="1:15" x14ac:dyDescent="0.2">
      <c r="A561" s="98" t="s">
        <v>139</v>
      </c>
      <c r="B561" s="75" t="s">
        <v>312</v>
      </c>
      <c r="C561" s="205" t="s">
        <v>99</v>
      </c>
      <c r="D561" s="75" t="s">
        <v>285</v>
      </c>
      <c r="E561" s="75" t="s">
        <v>325</v>
      </c>
      <c r="F561" s="205" t="s">
        <v>140</v>
      </c>
      <c r="G561" s="133">
        <f t="shared" si="194"/>
        <v>100</v>
      </c>
      <c r="H561" s="133">
        <f t="shared" si="194"/>
        <v>0</v>
      </c>
      <c r="I561" s="133">
        <f t="shared" si="173"/>
        <v>100</v>
      </c>
      <c r="J561" s="133">
        <f t="shared" si="194"/>
        <v>0</v>
      </c>
      <c r="K561" s="264">
        <f t="shared" si="194"/>
        <v>100</v>
      </c>
      <c r="L561" s="133">
        <f t="shared" si="194"/>
        <v>0</v>
      </c>
      <c r="M561" s="133">
        <f t="shared" si="194"/>
        <v>100</v>
      </c>
      <c r="O561" s="217"/>
    </row>
    <row r="562" spans="1:15" x14ac:dyDescent="0.2">
      <c r="A562" s="62" t="s">
        <v>443</v>
      </c>
      <c r="B562" s="92" t="s">
        <v>312</v>
      </c>
      <c r="C562" s="205" t="s">
        <v>99</v>
      </c>
      <c r="D562" s="75" t="s">
        <v>285</v>
      </c>
      <c r="E562" s="75" t="s">
        <v>325</v>
      </c>
      <c r="F562" s="205">
        <v>853</v>
      </c>
      <c r="G562" s="133">
        <v>100</v>
      </c>
      <c r="H562" s="133"/>
      <c r="I562" s="133">
        <f t="shared" si="173"/>
        <v>100</v>
      </c>
      <c r="J562" s="133"/>
      <c r="K562" s="264">
        <f>I562+J562</f>
        <v>100</v>
      </c>
      <c r="L562" s="133"/>
      <c r="M562" s="133">
        <f t="shared" ref="M562" si="195">K562+L562</f>
        <v>100</v>
      </c>
      <c r="O562" s="217"/>
    </row>
    <row r="563" spans="1:15" ht="33.75" x14ac:dyDescent="0.2">
      <c r="A563" s="97" t="s">
        <v>70</v>
      </c>
      <c r="B563" s="75" t="s">
        <v>312</v>
      </c>
      <c r="C563" s="205" t="s">
        <v>99</v>
      </c>
      <c r="D563" s="75" t="s">
        <v>285</v>
      </c>
      <c r="E563" s="75" t="s">
        <v>287</v>
      </c>
      <c r="F563" s="205"/>
      <c r="G563" s="133">
        <f>G565</f>
        <v>1</v>
      </c>
      <c r="H563" s="133">
        <f>H565</f>
        <v>0</v>
      </c>
      <c r="I563" s="133">
        <f t="shared" si="173"/>
        <v>1</v>
      </c>
      <c r="J563" s="133">
        <f>J565</f>
        <v>0</v>
      </c>
      <c r="K563" s="264">
        <f>K565</f>
        <v>1</v>
      </c>
      <c r="L563" s="133">
        <f>L565</f>
        <v>0</v>
      </c>
      <c r="M563" s="133">
        <f>M565</f>
        <v>1</v>
      </c>
      <c r="O563" s="217"/>
    </row>
    <row r="564" spans="1:15" ht="22.5" x14ac:dyDescent="0.2">
      <c r="A564" s="71" t="s">
        <v>451</v>
      </c>
      <c r="B564" s="75" t="s">
        <v>312</v>
      </c>
      <c r="C564" s="205" t="s">
        <v>99</v>
      </c>
      <c r="D564" s="75" t="s">
        <v>285</v>
      </c>
      <c r="E564" s="75" t="s">
        <v>287</v>
      </c>
      <c r="F564" s="205">
        <v>200</v>
      </c>
      <c r="G564" s="133">
        <f>G565</f>
        <v>1</v>
      </c>
      <c r="H564" s="133">
        <f>H565</f>
        <v>0</v>
      </c>
      <c r="I564" s="133">
        <f t="shared" si="173"/>
        <v>1</v>
      </c>
      <c r="J564" s="133">
        <f t="shared" ref="J564:M565" si="196">J565</f>
        <v>0</v>
      </c>
      <c r="K564" s="264">
        <f t="shared" si="196"/>
        <v>1</v>
      </c>
      <c r="L564" s="133">
        <f t="shared" si="196"/>
        <v>0</v>
      </c>
      <c r="M564" s="133">
        <f t="shared" si="196"/>
        <v>1</v>
      </c>
      <c r="O564" s="217"/>
    </row>
    <row r="565" spans="1:15" ht="22.5" x14ac:dyDescent="0.2">
      <c r="A565" s="71" t="s">
        <v>122</v>
      </c>
      <c r="B565" s="75" t="s">
        <v>312</v>
      </c>
      <c r="C565" s="205" t="s">
        <v>99</v>
      </c>
      <c r="D565" s="75" t="s">
        <v>285</v>
      </c>
      <c r="E565" s="75" t="s">
        <v>287</v>
      </c>
      <c r="F565" s="205">
        <v>240</v>
      </c>
      <c r="G565" s="133">
        <f>G566</f>
        <v>1</v>
      </c>
      <c r="H565" s="133">
        <f>H566</f>
        <v>0</v>
      </c>
      <c r="I565" s="133">
        <f t="shared" si="173"/>
        <v>1</v>
      </c>
      <c r="J565" s="133">
        <f t="shared" si="196"/>
        <v>0</v>
      </c>
      <c r="K565" s="264">
        <f t="shared" si="196"/>
        <v>1</v>
      </c>
      <c r="L565" s="133">
        <f t="shared" si="196"/>
        <v>0</v>
      </c>
      <c r="M565" s="133">
        <f t="shared" si="196"/>
        <v>1</v>
      </c>
      <c r="O565" s="217"/>
    </row>
    <row r="566" spans="1:15" x14ac:dyDescent="0.2">
      <c r="A566" s="98" t="s">
        <v>474</v>
      </c>
      <c r="B566" s="75" t="s">
        <v>312</v>
      </c>
      <c r="C566" s="205" t="s">
        <v>99</v>
      </c>
      <c r="D566" s="75" t="s">
        <v>285</v>
      </c>
      <c r="E566" s="75" t="s">
        <v>287</v>
      </c>
      <c r="F566" s="205">
        <v>244</v>
      </c>
      <c r="G566" s="133">
        <v>1</v>
      </c>
      <c r="H566" s="133"/>
      <c r="I566" s="133">
        <f t="shared" si="173"/>
        <v>1</v>
      </c>
      <c r="J566" s="133"/>
      <c r="K566" s="264">
        <f>I566+J566</f>
        <v>1</v>
      </c>
      <c r="L566" s="133"/>
      <c r="M566" s="133">
        <f t="shared" ref="M566" si="197">K566+L566</f>
        <v>1</v>
      </c>
      <c r="O566" s="217"/>
    </row>
    <row r="567" spans="1:15" ht="33.75" x14ac:dyDescent="0.2">
      <c r="A567" s="155" t="s">
        <v>458</v>
      </c>
      <c r="B567" s="91" t="s">
        <v>312</v>
      </c>
      <c r="C567" s="89" t="s">
        <v>99</v>
      </c>
      <c r="D567" s="91" t="s">
        <v>285</v>
      </c>
      <c r="E567" s="91" t="s">
        <v>326</v>
      </c>
      <c r="F567" s="89" t="s">
        <v>150</v>
      </c>
      <c r="G567" s="132">
        <f>G568+G574</f>
        <v>551.1</v>
      </c>
      <c r="H567" s="132">
        <f>H568+H574</f>
        <v>0</v>
      </c>
      <c r="I567" s="133">
        <f t="shared" si="173"/>
        <v>551.1</v>
      </c>
      <c r="J567" s="132">
        <f>J568+J574</f>
        <v>0</v>
      </c>
      <c r="K567" s="263">
        <f>K568+K574</f>
        <v>551.1</v>
      </c>
      <c r="L567" s="132">
        <f>L568+L574</f>
        <v>0</v>
      </c>
      <c r="M567" s="132">
        <f>M568+M574</f>
        <v>551.1</v>
      </c>
      <c r="O567" s="217"/>
    </row>
    <row r="568" spans="1:15" ht="45" x14ac:dyDescent="0.2">
      <c r="A568" s="71" t="s">
        <v>112</v>
      </c>
      <c r="B568" s="75" t="s">
        <v>312</v>
      </c>
      <c r="C568" s="205" t="s">
        <v>99</v>
      </c>
      <c r="D568" s="75" t="s">
        <v>285</v>
      </c>
      <c r="E568" s="75" t="s">
        <v>326</v>
      </c>
      <c r="F568" s="205" t="s">
        <v>113</v>
      </c>
      <c r="G568" s="133">
        <f>G569</f>
        <v>439.4</v>
      </c>
      <c r="H568" s="133">
        <f>H569</f>
        <v>0</v>
      </c>
      <c r="I568" s="133">
        <f t="shared" si="173"/>
        <v>439.4</v>
      </c>
      <c r="J568" s="133">
        <f>J569</f>
        <v>0</v>
      </c>
      <c r="K568" s="264">
        <f>K569</f>
        <v>439.4</v>
      </c>
      <c r="L568" s="133">
        <f>L569</f>
        <v>0</v>
      </c>
      <c r="M568" s="133">
        <f>M569</f>
        <v>439.4</v>
      </c>
      <c r="O568" s="217"/>
    </row>
    <row r="569" spans="1:15" ht="22.5" x14ac:dyDescent="0.2">
      <c r="A569" s="71" t="s">
        <v>134</v>
      </c>
      <c r="B569" s="75" t="s">
        <v>312</v>
      </c>
      <c r="C569" s="205" t="s">
        <v>99</v>
      </c>
      <c r="D569" s="75" t="s">
        <v>285</v>
      </c>
      <c r="E569" s="75" t="s">
        <v>326</v>
      </c>
      <c r="F569" s="205" t="s">
        <v>197</v>
      </c>
      <c r="G569" s="133">
        <f>G570+G571</f>
        <v>439.4</v>
      </c>
      <c r="H569" s="133">
        <f>H570+H571</f>
        <v>0</v>
      </c>
      <c r="I569" s="133">
        <f t="shared" si="173"/>
        <v>439.4</v>
      </c>
      <c r="J569" s="133">
        <f>J570+J571</f>
        <v>0</v>
      </c>
      <c r="K569" s="264">
        <f>K570+K571</f>
        <v>439.4</v>
      </c>
      <c r="L569" s="133">
        <f>L570+L571</f>
        <v>0</v>
      </c>
      <c r="M569" s="133">
        <f>M570+M571</f>
        <v>439.4</v>
      </c>
      <c r="O569" s="217"/>
    </row>
    <row r="570" spans="1:15" s="54" customFormat="1" ht="22.5" x14ac:dyDescent="0.2">
      <c r="A570" s="97" t="s">
        <v>135</v>
      </c>
      <c r="B570" s="75" t="s">
        <v>312</v>
      </c>
      <c r="C570" s="205" t="s">
        <v>99</v>
      </c>
      <c r="D570" s="75" t="s">
        <v>285</v>
      </c>
      <c r="E570" s="75" t="s">
        <v>326</v>
      </c>
      <c r="F570" s="205" t="s">
        <v>198</v>
      </c>
      <c r="G570" s="133">
        <v>337.5</v>
      </c>
      <c r="H570" s="133"/>
      <c r="I570" s="133">
        <f t="shared" si="173"/>
        <v>337.5</v>
      </c>
      <c r="J570" s="133"/>
      <c r="K570" s="264">
        <f t="shared" ref="K570:K572" si="198">I570+J570</f>
        <v>337.5</v>
      </c>
      <c r="L570" s="133"/>
      <c r="M570" s="133">
        <f t="shared" ref="M570:M572" si="199">K570+L570</f>
        <v>337.5</v>
      </c>
      <c r="O570" s="217"/>
    </row>
    <row r="571" spans="1:15" s="54" customFormat="1" ht="33.75" x14ac:dyDescent="0.2">
      <c r="A571" s="97" t="s">
        <v>136</v>
      </c>
      <c r="B571" s="75" t="s">
        <v>312</v>
      </c>
      <c r="C571" s="205" t="s">
        <v>99</v>
      </c>
      <c r="D571" s="75" t="s">
        <v>285</v>
      </c>
      <c r="E571" s="75" t="s">
        <v>326</v>
      </c>
      <c r="F571" s="205">
        <v>129</v>
      </c>
      <c r="G571" s="133">
        <v>101.9</v>
      </c>
      <c r="H571" s="133"/>
      <c r="I571" s="133">
        <f t="shared" si="173"/>
        <v>101.9</v>
      </c>
      <c r="J571" s="133"/>
      <c r="K571" s="264">
        <f t="shared" si="198"/>
        <v>101.9</v>
      </c>
      <c r="L571" s="133"/>
      <c r="M571" s="133">
        <f t="shared" si="199"/>
        <v>101.9</v>
      </c>
      <c r="O571" s="217"/>
    </row>
    <row r="572" spans="1:15" s="54" customFormat="1" ht="22.5" x14ac:dyDescent="0.2">
      <c r="A572" s="61" t="s">
        <v>249</v>
      </c>
      <c r="B572" s="75" t="s">
        <v>312</v>
      </c>
      <c r="C572" s="205" t="s">
        <v>99</v>
      </c>
      <c r="D572" s="75" t="s">
        <v>285</v>
      </c>
      <c r="E572" s="75" t="s">
        <v>326</v>
      </c>
      <c r="F572" s="205">
        <v>122</v>
      </c>
      <c r="G572" s="133"/>
      <c r="H572" s="133"/>
      <c r="I572" s="133">
        <f t="shared" si="173"/>
        <v>0</v>
      </c>
      <c r="J572" s="133"/>
      <c r="K572" s="264">
        <f t="shared" si="198"/>
        <v>0</v>
      </c>
      <c r="L572" s="133"/>
      <c r="M572" s="133">
        <f t="shared" si="199"/>
        <v>0</v>
      </c>
      <c r="O572" s="217"/>
    </row>
    <row r="573" spans="1:15" s="54" customFormat="1" ht="22.5" x14ac:dyDescent="0.2">
      <c r="A573" s="71" t="s">
        <v>451</v>
      </c>
      <c r="B573" s="75" t="s">
        <v>312</v>
      </c>
      <c r="C573" s="205" t="s">
        <v>99</v>
      </c>
      <c r="D573" s="75" t="s">
        <v>285</v>
      </c>
      <c r="E573" s="75" t="s">
        <v>326</v>
      </c>
      <c r="F573" s="205">
        <v>200</v>
      </c>
      <c r="G573" s="133">
        <f>G574</f>
        <v>111.7</v>
      </c>
      <c r="H573" s="133">
        <f>H574</f>
        <v>0</v>
      </c>
      <c r="I573" s="133">
        <f t="shared" si="173"/>
        <v>111.7</v>
      </c>
      <c r="J573" s="133">
        <f t="shared" ref="J573:M574" si="200">J574</f>
        <v>0</v>
      </c>
      <c r="K573" s="264">
        <f t="shared" si="200"/>
        <v>111.7</v>
      </c>
      <c r="L573" s="133">
        <f t="shared" si="200"/>
        <v>0</v>
      </c>
      <c r="M573" s="133">
        <f t="shared" si="200"/>
        <v>111.7</v>
      </c>
      <c r="O573" s="217"/>
    </row>
    <row r="574" spans="1:15" ht="22.5" x14ac:dyDescent="0.2">
      <c r="A574" s="71" t="s">
        <v>122</v>
      </c>
      <c r="B574" s="75" t="s">
        <v>312</v>
      </c>
      <c r="C574" s="205" t="s">
        <v>99</v>
      </c>
      <c r="D574" s="75" t="s">
        <v>285</v>
      </c>
      <c r="E574" s="75" t="s">
        <v>326</v>
      </c>
      <c r="F574" s="205" t="s">
        <v>123</v>
      </c>
      <c r="G574" s="133">
        <f>G575</f>
        <v>111.7</v>
      </c>
      <c r="H574" s="133">
        <f>H575</f>
        <v>0</v>
      </c>
      <c r="I574" s="133">
        <f t="shared" si="173"/>
        <v>111.7</v>
      </c>
      <c r="J574" s="133">
        <f t="shared" si="200"/>
        <v>0</v>
      </c>
      <c r="K574" s="264">
        <f t="shared" si="200"/>
        <v>111.7</v>
      </c>
      <c r="L574" s="133">
        <f t="shared" si="200"/>
        <v>0</v>
      </c>
      <c r="M574" s="133">
        <f t="shared" si="200"/>
        <v>111.7</v>
      </c>
      <c r="O574" s="217"/>
    </row>
    <row r="575" spans="1:15" x14ac:dyDescent="0.2">
      <c r="A575" s="98" t="s">
        <v>474</v>
      </c>
      <c r="B575" s="75" t="s">
        <v>312</v>
      </c>
      <c r="C575" s="205" t="s">
        <v>99</v>
      </c>
      <c r="D575" s="75" t="s">
        <v>285</v>
      </c>
      <c r="E575" s="75" t="s">
        <v>326</v>
      </c>
      <c r="F575" s="205" t="s">
        <v>125</v>
      </c>
      <c r="G575" s="133">
        <v>111.7</v>
      </c>
      <c r="H575" s="133"/>
      <c r="I575" s="133">
        <f t="shared" si="173"/>
        <v>111.7</v>
      </c>
      <c r="J575" s="133"/>
      <c r="K575" s="264">
        <f>I575+J575</f>
        <v>111.7</v>
      </c>
      <c r="L575" s="133"/>
      <c r="M575" s="133">
        <f t="shared" ref="M575" si="201">K575+L575</f>
        <v>111.7</v>
      </c>
      <c r="O575" s="217"/>
    </row>
    <row r="576" spans="1:15" ht="21" customHeight="1" x14ac:dyDescent="0.2">
      <c r="A576" s="98" t="s">
        <v>702</v>
      </c>
      <c r="B576" s="75" t="s">
        <v>312</v>
      </c>
      <c r="C576" s="205" t="s">
        <v>99</v>
      </c>
      <c r="D576" s="75" t="s">
        <v>285</v>
      </c>
      <c r="E576" s="75" t="s">
        <v>703</v>
      </c>
      <c r="F576" s="205"/>
      <c r="G576" s="133">
        <f>G577</f>
        <v>0</v>
      </c>
      <c r="H576" s="133">
        <f t="shared" ref="H576:M579" si="202">H577</f>
        <v>145</v>
      </c>
      <c r="I576" s="133">
        <f t="shared" si="202"/>
        <v>145</v>
      </c>
      <c r="J576" s="133">
        <f t="shared" si="202"/>
        <v>0</v>
      </c>
      <c r="K576" s="264">
        <f t="shared" si="202"/>
        <v>145</v>
      </c>
      <c r="L576" s="133">
        <f t="shared" si="202"/>
        <v>0</v>
      </c>
      <c r="M576" s="133">
        <f t="shared" si="202"/>
        <v>145</v>
      </c>
      <c r="O576" s="217"/>
    </row>
    <row r="577" spans="1:15" ht="21" customHeight="1" x14ac:dyDescent="0.2">
      <c r="A577" s="98" t="s">
        <v>701</v>
      </c>
      <c r="B577" s="75" t="s">
        <v>312</v>
      </c>
      <c r="C577" s="205" t="s">
        <v>99</v>
      </c>
      <c r="D577" s="75" t="s">
        <v>285</v>
      </c>
      <c r="E577" s="75" t="s">
        <v>704</v>
      </c>
      <c r="F577" s="205"/>
      <c r="G577" s="133">
        <f>G578</f>
        <v>0</v>
      </c>
      <c r="H577" s="133">
        <f t="shared" si="202"/>
        <v>145</v>
      </c>
      <c r="I577" s="133">
        <f t="shared" si="202"/>
        <v>145</v>
      </c>
      <c r="J577" s="133">
        <f t="shared" si="202"/>
        <v>0</v>
      </c>
      <c r="K577" s="264">
        <f t="shared" si="202"/>
        <v>145</v>
      </c>
      <c r="L577" s="133">
        <f t="shared" si="202"/>
        <v>0</v>
      </c>
      <c r="M577" s="133">
        <f t="shared" si="202"/>
        <v>145</v>
      </c>
      <c r="O577" s="217"/>
    </row>
    <row r="578" spans="1:15" s="54" customFormat="1" ht="22.5" x14ac:dyDescent="0.2">
      <c r="A578" s="71" t="s">
        <v>451</v>
      </c>
      <c r="B578" s="75" t="s">
        <v>312</v>
      </c>
      <c r="C578" s="205" t="s">
        <v>99</v>
      </c>
      <c r="D578" s="75" t="s">
        <v>285</v>
      </c>
      <c r="E578" s="75" t="s">
        <v>704</v>
      </c>
      <c r="F578" s="205">
        <v>200</v>
      </c>
      <c r="G578" s="133">
        <f>G579</f>
        <v>0</v>
      </c>
      <c r="H578" s="133">
        <f t="shared" si="202"/>
        <v>145</v>
      </c>
      <c r="I578" s="133">
        <f t="shared" si="202"/>
        <v>145</v>
      </c>
      <c r="J578" s="133">
        <f t="shared" si="202"/>
        <v>0</v>
      </c>
      <c r="K578" s="264">
        <f t="shared" si="202"/>
        <v>145</v>
      </c>
      <c r="L578" s="133">
        <f t="shared" si="202"/>
        <v>0</v>
      </c>
      <c r="M578" s="133">
        <f t="shared" si="202"/>
        <v>145</v>
      </c>
      <c r="O578" s="217"/>
    </row>
    <row r="579" spans="1:15" ht="22.5" x14ac:dyDescent="0.2">
      <c r="A579" s="71" t="s">
        <v>122</v>
      </c>
      <c r="B579" s="75" t="s">
        <v>312</v>
      </c>
      <c r="C579" s="205" t="s">
        <v>99</v>
      </c>
      <c r="D579" s="75" t="s">
        <v>285</v>
      </c>
      <c r="E579" s="75" t="s">
        <v>704</v>
      </c>
      <c r="F579" s="205" t="s">
        <v>123</v>
      </c>
      <c r="G579" s="133">
        <f>G580</f>
        <v>0</v>
      </c>
      <c r="H579" s="133">
        <f t="shared" si="202"/>
        <v>145</v>
      </c>
      <c r="I579" s="133">
        <f t="shared" si="202"/>
        <v>145</v>
      </c>
      <c r="J579" s="133">
        <f t="shared" si="202"/>
        <v>0</v>
      </c>
      <c r="K579" s="264">
        <f t="shared" si="202"/>
        <v>145</v>
      </c>
      <c r="L579" s="133">
        <f t="shared" si="202"/>
        <v>0</v>
      </c>
      <c r="M579" s="133">
        <f t="shared" si="202"/>
        <v>145</v>
      </c>
      <c r="O579" s="217"/>
    </row>
    <row r="580" spans="1:15" x14ac:dyDescent="0.2">
      <c r="A580" s="98" t="s">
        <v>474</v>
      </c>
      <c r="B580" s="75" t="s">
        <v>312</v>
      </c>
      <c r="C580" s="205" t="s">
        <v>99</v>
      </c>
      <c r="D580" s="75" t="s">
        <v>285</v>
      </c>
      <c r="E580" s="75" t="s">
        <v>704</v>
      </c>
      <c r="F580" s="205" t="s">
        <v>125</v>
      </c>
      <c r="G580" s="133"/>
      <c r="H580" s="133">
        <v>145</v>
      </c>
      <c r="I580" s="133">
        <f t="shared" ref="I580" si="203">H580+G580</f>
        <v>145</v>
      </c>
      <c r="J580" s="133"/>
      <c r="K580" s="264">
        <f>I580+J580</f>
        <v>145</v>
      </c>
      <c r="L580" s="133"/>
      <c r="M580" s="133">
        <f t="shared" ref="M580" si="204">K580+L580</f>
        <v>145</v>
      </c>
      <c r="O580" s="217"/>
    </row>
    <row r="581" spans="1:15" x14ac:dyDescent="0.2">
      <c r="A581" s="85" t="s">
        <v>290</v>
      </c>
      <c r="B581" s="86" t="s">
        <v>312</v>
      </c>
      <c r="C581" s="86" t="s">
        <v>218</v>
      </c>
      <c r="D581" s="86"/>
      <c r="E581" s="86"/>
      <c r="F581" s="84"/>
      <c r="G581" s="131">
        <f t="shared" ref="G581:M583" si="205">G582</f>
        <v>414.1</v>
      </c>
      <c r="H581" s="131">
        <f t="shared" si="205"/>
        <v>0</v>
      </c>
      <c r="I581" s="133">
        <f t="shared" si="173"/>
        <v>414.1</v>
      </c>
      <c r="J581" s="131">
        <f t="shared" si="205"/>
        <v>-6.4</v>
      </c>
      <c r="K581" s="262">
        <f t="shared" si="205"/>
        <v>407.7</v>
      </c>
      <c r="L581" s="131">
        <f t="shared" si="205"/>
        <v>0</v>
      </c>
      <c r="M581" s="131">
        <f t="shared" si="205"/>
        <v>407.7</v>
      </c>
      <c r="O581" s="217"/>
    </row>
    <row r="582" spans="1:15" x14ac:dyDescent="0.2">
      <c r="A582" s="85" t="s">
        <v>291</v>
      </c>
      <c r="B582" s="86" t="s">
        <v>312</v>
      </c>
      <c r="C582" s="86" t="s">
        <v>218</v>
      </c>
      <c r="D582" s="86" t="s">
        <v>154</v>
      </c>
      <c r="E582" s="86"/>
      <c r="F582" s="75"/>
      <c r="G582" s="131">
        <f t="shared" si="205"/>
        <v>414.1</v>
      </c>
      <c r="H582" s="131">
        <f t="shared" si="205"/>
        <v>0</v>
      </c>
      <c r="I582" s="133">
        <f t="shared" si="173"/>
        <v>414.1</v>
      </c>
      <c r="J582" s="131">
        <f t="shared" si="205"/>
        <v>-6.4</v>
      </c>
      <c r="K582" s="262">
        <f t="shared" si="205"/>
        <v>407.7</v>
      </c>
      <c r="L582" s="131">
        <f t="shared" si="205"/>
        <v>0</v>
      </c>
      <c r="M582" s="131">
        <f t="shared" si="205"/>
        <v>407.7</v>
      </c>
      <c r="O582" s="217"/>
    </row>
    <row r="583" spans="1:15" x14ac:dyDescent="0.2">
      <c r="A583" s="71" t="s">
        <v>126</v>
      </c>
      <c r="B583" s="75" t="s">
        <v>312</v>
      </c>
      <c r="C583" s="75" t="s">
        <v>218</v>
      </c>
      <c r="D583" s="75" t="s">
        <v>154</v>
      </c>
      <c r="E583" s="103" t="s">
        <v>286</v>
      </c>
      <c r="F583" s="205"/>
      <c r="G583" s="133">
        <f t="shared" si="205"/>
        <v>414.1</v>
      </c>
      <c r="H583" s="133">
        <f t="shared" si="205"/>
        <v>0</v>
      </c>
      <c r="I583" s="133">
        <f t="shared" si="173"/>
        <v>414.1</v>
      </c>
      <c r="J583" s="133">
        <f t="shared" si="205"/>
        <v>-6.4</v>
      </c>
      <c r="K583" s="264">
        <f t="shared" si="205"/>
        <v>407.7</v>
      </c>
      <c r="L583" s="133">
        <f t="shared" si="205"/>
        <v>0</v>
      </c>
      <c r="M583" s="133">
        <f t="shared" si="205"/>
        <v>407.7</v>
      </c>
      <c r="O583" s="217"/>
    </row>
    <row r="584" spans="1:15" ht="67.5" x14ac:dyDescent="0.2">
      <c r="A584" s="96" t="s">
        <v>327</v>
      </c>
      <c r="B584" s="91" t="s">
        <v>312</v>
      </c>
      <c r="C584" s="91" t="s">
        <v>218</v>
      </c>
      <c r="D584" s="91" t="s">
        <v>154</v>
      </c>
      <c r="E584" s="91" t="s">
        <v>292</v>
      </c>
      <c r="F584" s="89"/>
      <c r="G584" s="132">
        <f>G585+G590</f>
        <v>414.1</v>
      </c>
      <c r="H584" s="132">
        <f>H585+H590</f>
        <v>0</v>
      </c>
      <c r="I584" s="133">
        <f t="shared" si="173"/>
        <v>414.1</v>
      </c>
      <c r="J584" s="132">
        <f>J585+J590</f>
        <v>-6.4</v>
      </c>
      <c r="K584" s="263">
        <f>K585+K590</f>
        <v>407.7</v>
      </c>
      <c r="L584" s="132">
        <f>L585+L590</f>
        <v>0</v>
      </c>
      <c r="M584" s="132">
        <f>M585+M590</f>
        <v>407.7</v>
      </c>
      <c r="O584" s="217"/>
    </row>
    <row r="585" spans="1:15" s="54" customFormat="1" ht="45" x14ac:dyDescent="0.2">
      <c r="A585" s="71" t="s">
        <v>112</v>
      </c>
      <c r="B585" s="75" t="s">
        <v>312</v>
      </c>
      <c r="C585" s="75" t="s">
        <v>218</v>
      </c>
      <c r="D585" s="75" t="s">
        <v>154</v>
      </c>
      <c r="E585" s="75" t="s">
        <v>292</v>
      </c>
      <c r="F585" s="205" t="s">
        <v>113</v>
      </c>
      <c r="G585" s="133">
        <f>G586</f>
        <v>361.5</v>
      </c>
      <c r="H585" s="133">
        <f>H586</f>
        <v>0</v>
      </c>
      <c r="I585" s="133">
        <f t="shared" si="173"/>
        <v>361.5</v>
      </c>
      <c r="J585" s="133">
        <f>J586</f>
        <v>0</v>
      </c>
      <c r="K585" s="264">
        <f>K586</f>
        <v>361.5</v>
      </c>
      <c r="L585" s="133">
        <f>L586</f>
        <v>0</v>
      </c>
      <c r="M585" s="133">
        <f>M586</f>
        <v>361.5</v>
      </c>
      <c r="O585" s="217"/>
    </row>
    <row r="586" spans="1:15" s="54" customFormat="1" x14ac:dyDescent="0.2">
      <c r="A586" s="71" t="s">
        <v>114</v>
      </c>
      <c r="B586" s="75" t="s">
        <v>312</v>
      </c>
      <c r="C586" s="75" t="s">
        <v>218</v>
      </c>
      <c r="D586" s="75" t="s">
        <v>154</v>
      </c>
      <c r="E586" s="75" t="s">
        <v>292</v>
      </c>
      <c r="F586" s="205">
        <v>110</v>
      </c>
      <c r="G586" s="133">
        <f>G587+G588+G589</f>
        <v>361.5</v>
      </c>
      <c r="H586" s="133">
        <f>H587+H588+H589</f>
        <v>0</v>
      </c>
      <c r="I586" s="133">
        <f t="shared" si="173"/>
        <v>361.5</v>
      </c>
      <c r="J586" s="133">
        <f>J587+J588+J589</f>
        <v>0</v>
      </c>
      <c r="K586" s="264">
        <f>K587+K588+K589</f>
        <v>361.5</v>
      </c>
      <c r="L586" s="133">
        <f>L587+L588+L589</f>
        <v>0</v>
      </c>
      <c r="M586" s="133">
        <f>M587+M588+M589</f>
        <v>361.5</v>
      </c>
      <c r="O586" s="217"/>
    </row>
    <row r="587" spans="1:15" x14ac:dyDescent="0.2">
      <c r="A587" s="71" t="s">
        <v>115</v>
      </c>
      <c r="B587" s="75" t="s">
        <v>312</v>
      </c>
      <c r="C587" s="75" t="s">
        <v>218</v>
      </c>
      <c r="D587" s="75" t="s">
        <v>154</v>
      </c>
      <c r="E587" s="75" t="s">
        <v>292</v>
      </c>
      <c r="F587" s="205">
        <v>111</v>
      </c>
      <c r="G587" s="133">
        <v>276.89999999999998</v>
      </c>
      <c r="H587" s="133"/>
      <c r="I587" s="133">
        <f t="shared" si="173"/>
        <v>276.89999999999998</v>
      </c>
      <c r="J587" s="133"/>
      <c r="K587" s="264">
        <f t="shared" ref="K587:K589" si="206">I587+J587</f>
        <v>276.89999999999998</v>
      </c>
      <c r="L587" s="133"/>
      <c r="M587" s="133">
        <f t="shared" ref="M587:M589" si="207">K587+L587</f>
        <v>276.89999999999998</v>
      </c>
      <c r="O587" s="217"/>
    </row>
    <row r="588" spans="1:15" ht="33.75" x14ac:dyDescent="0.2">
      <c r="A588" s="97" t="s">
        <v>116</v>
      </c>
      <c r="B588" s="75" t="s">
        <v>312</v>
      </c>
      <c r="C588" s="75" t="s">
        <v>218</v>
      </c>
      <c r="D588" s="75" t="s">
        <v>154</v>
      </c>
      <c r="E588" s="75" t="s">
        <v>292</v>
      </c>
      <c r="F588" s="205">
        <v>119</v>
      </c>
      <c r="G588" s="133">
        <v>83.6</v>
      </c>
      <c r="H588" s="133"/>
      <c r="I588" s="133">
        <f t="shared" si="173"/>
        <v>83.6</v>
      </c>
      <c r="J588" s="133"/>
      <c r="K588" s="264">
        <f t="shared" si="206"/>
        <v>83.6</v>
      </c>
      <c r="L588" s="133"/>
      <c r="M588" s="133">
        <f t="shared" si="207"/>
        <v>83.6</v>
      </c>
      <c r="O588" s="217"/>
    </row>
    <row r="589" spans="1:15" ht="22.5" x14ac:dyDescent="0.2">
      <c r="A589" s="98" t="s">
        <v>444</v>
      </c>
      <c r="B589" s="75" t="s">
        <v>312</v>
      </c>
      <c r="C589" s="75" t="s">
        <v>218</v>
      </c>
      <c r="D589" s="75" t="s">
        <v>154</v>
      </c>
      <c r="E589" s="75" t="s">
        <v>292</v>
      </c>
      <c r="F589" s="205">
        <v>112</v>
      </c>
      <c r="G589" s="133">
        <v>1</v>
      </c>
      <c r="H589" s="133"/>
      <c r="I589" s="133">
        <f t="shared" si="173"/>
        <v>1</v>
      </c>
      <c r="J589" s="133"/>
      <c r="K589" s="264">
        <f t="shared" si="206"/>
        <v>1</v>
      </c>
      <c r="L589" s="133"/>
      <c r="M589" s="133">
        <f t="shared" si="207"/>
        <v>1</v>
      </c>
      <c r="O589" s="217"/>
    </row>
    <row r="590" spans="1:15" ht="22.5" x14ac:dyDescent="0.2">
      <c r="A590" s="71" t="s">
        <v>451</v>
      </c>
      <c r="B590" s="75" t="s">
        <v>312</v>
      </c>
      <c r="C590" s="75" t="s">
        <v>218</v>
      </c>
      <c r="D590" s="75" t="s">
        <v>154</v>
      </c>
      <c r="E590" s="75" t="s">
        <v>292</v>
      </c>
      <c r="F590" s="205">
        <v>200</v>
      </c>
      <c r="G590" s="133">
        <f>G591</f>
        <v>52.6</v>
      </c>
      <c r="H590" s="133">
        <f>H591</f>
        <v>0</v>
      </c>
      <c r="I590" s="133">
        <f t="shared" si="173"/>
        <v>52.6</v>
      </c>
      <c r="J590" s="133">
        <f>J591</f>
        <v>-6.4</v>
      </c>
      <c r="K590" s="264">
        <f>K591</f>
        <v>46.2</v>
      </c>
      <c r="L590" s="133">
        <f>L591</f>
        <v>0</v>
      </c>
      <c r="M590" s="133">
        <f>M591</f>
        <v>46.2</v>
      </c>
      <c r="O590" s="217"/>
    </row>
    <row r="591" spans="1:15" s="54" customFormat="1" ht="22.5" x14ac:dyDescent="0.2">
      <c r="A591" s="71" t="s">
        <v>122</v>
      </c>
      <c r="B591" s="75" t="s">
        <v>312</v>
      </c>
      <c r="C591" s="75" t="s">
        <v>218</v>
      </c>
      <c r="D591" s="75" t="s">
        <v>154</v>
      </c>
      <c r="E591" s="75" t="s">
        <v>292</v>
      </c>
      <c r="F591" s="205" t="s">
        <v>123</v>
      </c>
      <c r="G591" s="133">
        <f>G593+G592</f>
        <v>52.6</v>
      </c>
      <c r="H591" s="133">
        <f t="shared" ref="H591:M591" si="208">H593+H592</f>
        <v>0</v>
      </c>
      <c r="I591" s="133">
        <f t="shared" si="208"/>
        <v>52.6</v>
      </c>
      <c r="J591" s="133">
        <f t="shared" si="208"/>
        <v>-6.4</v>
      </c>
      <c r="K591" s="264">
        <f t="shared" si="208"/>
        <v>46.2</v>
      </c>
      <c r="L591" s="133">
        <f t="shared" si="208"/>
        <v>0</v>
      </c>
      <c r="M591" s="133">
        <f t="shared" si="208"/>
        <v>46.2</v>
      </c>
      <c r="O591" s="217"/>
    </row>
    <row r="592" spans="1:15" s="54" customFormat="1" ht="22.5" x14ac:dyDescent="0.2">
      <c r="A592" s="98" t="s">
        <v>137</v>
      </c>
      <c r="B592" s="75" t="s">
        <v>312</v>
      </c>
      <c r="C592" s="75" t="s">
        <v>218</v>
      </c>
      <c r="D592" s="75" t="s">
        <v>154</v>
      </c>
      <c r="E592" s="75" t="s">
        <v>292</v>
      </c>
      <c r="F592" s="205">
        <v>242</v>
      </c>
      <c r="G592" s="133"/>
      <c r="H592" s="133">
        <v>2</v>
      </c>
      <c r="I592" s="133">
        <f t="shared" si="173"/>
        <v>2</v>
      </c>
      <c r="J592" s="133"/>
      <c r="K592" s="264">
        <f t="shared" ref="K592:K593" si="209">I592+J592</f>
        <v>2</v>
      </c>
      <c r="L592" s="133"/>
      <c r="M592" s="133">
        <f t="shared" ref="M592:M593" si="210">K592+L592</f>
        <v>2</v>
      </c>
      <c r="O592" s="217"/>
    </row>
    <row r="593" spans="1:15" x14ac:dyDescent="0.2">
      <c r="A593" s="98" t="s">
        <v>474</v>
      </c>
      <c r="B593" s="75" t="s">
        <v>312</v>
      </c>
      <c r="C593" s="75" t="s">
        <v>218</v>
      </c>
      <c r="D593" s="75" t="s">
        <v>154</v>
      </c>
      <c r="E593" s="75" t="s">
        <v>292</v>
      </c>
      <c r="F593" s="205" t="s">
        <v>125</v>
      </c>
      <c r="G593" s="133">
        <v>52.6</v>
      </c>
      <c r="H593" s="133">
        <v>-2</v>
      </c>
      <c r="I593" s="133">
        <f t="shared" si="173"/>
        <v>50.6</v>
      </c>
      <c r="J593" s="133">
        <v>-6.4</v>
      </c>
      <c r="K593" s="264">
        <f t="shared" si="209"/>
        <v>44.2</v>
      </c>
      <c r="L593" s="133"/>
      <c r="M593" s="133">
        <f t="shared" si="210"/>
        <v>44.2</v>
      </c>
      <c r="O593" s="217"/>
    </row>
    <row r="594" spans="1:15" ht="21" x14ac:dyDescent="0.2">
      <c r="A594" s="85" t="s">
        <v>328</v>
      </c>
      <c r="B594" s="93" t="s">
        <v>312</v>
      </c>
      <c r="C594" s="84" t="s">
        <v>154</v>
      </c>
      <c r="D594" s="86" t="s">
        <v>148</v>
      </c>
      <c r="E594" s="86" t="s">
        <v>149</v>
      </c>
      <c r="F594" s="84" t="s">
        <v>150</v>
      </c>
      <c r="G594" s="131">
        <f>G595+G626</f>
        <v>2591.1999999999998</v>
      </c>
      <c r="H594" s="131">
        <f>H595+H626</f>
        <v>51</v>
      </c>
      <c r="I594" s="133">
        <f t="shared" si="173"/>
        <v>2642.2</v>
      </c>
      <c r="J594" s="131">
        <f>J595+J626</f>
        <v>0</v>
      </c>
      <c r="K594" s="262">
        <f>K595+K626</f>
        <v>2642.2</v>
      </c>
      <c r="L594" s="131">
        <f>L595+L626</f>
        <v>15</v>
      </c>
      <c r="M594" s="131">
        <f>M595+M626</f>
        <v>2657.2</v>
      </c>
      <c r="O594" s="217"/>
    </row>
    <row r="595" spans="1:15" ht="31.5" x14ac:dyDescent="0.2">
      <c r="A595" s="85" t="s">
        <v>329</v>
      </c>
      <c r="B595" s="93" t="s">
        <v>312</v>
      </c>
      <c r="C595" s="84" t="s">
        <v>154</v>
      </c>
      <c r="D595" s="86" t="s">
        <v>223</v>
      </c>
      <c r="E595" s="86"/>
      <c r="F595" s="84"/>
      <c r="G595" s="131">
        <f>G596+G605+G622</f>
        <v>2263.1999999999998</v>
      </c>
      <c r="H595" s="131">
        <f t="shared" ref="H595:M595" si="211">H596+H605+H622</f>
        <v>51</v>
      </c>
      <c r="I595" s="131">
        <f t="shared" si="211"/>
        <v>2314.1999999999998</v>
      </c>
      <c r="J595" s="131">
        <f t="shared" si="211"/>
        <v>0</v>
      </c>
      <c r="K595" s="131">
        <f t="shared" si="211"/>
        <v>2314.1999999999998</v>
      </c>
      <c r="L595" s="131">
        <f t="shared" si="211"/>
        <v>51</v>
      </c>
      <c r="M595" s="131">
        <f t="shared" si="211"/>
        <v>2365.1999999999998</v>
      </c>
      <c r="O595" s="217"/>
    </row>
    <row r="596" spans="1:15" x14ac:dyDescent="0.2">
      <c r="A596" s="97" t="s">
        <v>330</v>
      </c>
      <c r="B596" s="75" t="s">
        <v>312</v>
      </c>
      <c r="C596" s="205" t="s">
        <v>154</v>
      </c>
      <c r="D596" s="75" t="s">
        <v>223</v>
      </c>
      <c r="E596" s="75" t="s">
        <v>331</v>
      </c>
      <c r="F596" s="205"/>
      <c r="G596" s="133">
        <f>G597+G601</f>
        <v>1974</v>
      </c>
      <c r="H596" s="133">
        <f>H597+H601</f>
        <v>51</v>
      </c>
      <c r="I596" s="133">
        <f t="shared" si="173"/>
        <v>2025</v>
      </c>
      <c r="J596" s="133">
        <f>J597+J601</f>
        <v>0</v>
      </c>
      <c r="K596" s="264">
        <f>K597+K601</f>
        <v>2025</v>
      </c>
      <c r="L596" s="133">
        <f>L597+L601</f>
        <v>0</v>
      </c>
      <c r="M596" s="133">
        <f>M597+M601</f>
        <v>2025</v>
      </c>
      <c r="O596" s="217"/>
    </row>
    <row r="597" spans="1:15" ht="45" x14ac:dyDescent="0.2">
      <c r="A597" s="71" t="s">
        <v>112</v>
      </c>
      <c r="B597" s="75" t="s">
        <v>312</v>
      </c>
      <c r="C597" s="205" t="s">
        <v>154</v>
      </c>
      <c r="D597" s="75" t="s">
        <v>223</v>
      </c>
      <c r="E597" s="75" t="s">
        <v>331</v>
      </c>
      <c r="F597" s="205" t="s">
        <v>113</v>
      </c>
      <c r="G597" s="133">
        <f>G598</f>
        <v>1893</v>
      </c>
      <c r="H597" s="133">
        <f>H598</f>
        <v>0</v>
      </c>
      <c r="I597" s="133">
        <f t="shared" si="173"/>
        <v>1893</v>
      </c>
      <c r="J597" s="133">
        <f>J598</f>
        <v>0</v>
      </c>
      <c r="K597" s="264">
        <f>K598</f>
        <v>1893</v>
      </c>
      <c r="L597" s="133">
        <f>L598</f>
        <v>0</v>
      </c>
      <c r="M597" s="133">
        <f>M598</f>
        <v>1893</v>
      </c>
      <c r="O597" s="217"/>
    </row>
    <row r="598" spans="1:15" s="54" customFormat="1" x14ac:dyDescent="0.2">
      <c r="A598" s="71" t="s">
        <v>114</v>
      </c>
      <c r="B598" s="75" t="s">
        <v>312</v>
      </c>
      <c r="C598" s="205" t="s">
        <v>154</v>
      </c>
      <c r="D598" s="75" t="s">
        <v>223</v>
      </c>
      <c r="E598" s="75" t="s">
        <v>331</v>
      </c>
      <c r="F598" s="205">
        <v>110</v>
      </c>
      <c r="G598" s="133">
        <f>G599+G600</f>
        <v>1893</v>
      </c>
      <c r="H598" s="133">
        <f>H599+H600</f>
        <v>0</v>
      </c>
      <c r="I598" s="133">
        <f t="shared" si="173"/>
        <v>1893</v>
      </c>
      <c r="J598" s="133">
        <f>J599+J600</f>
        <v>0</v>
      </c>
      <c r="K598" s="264">
        <f>K599+K600</f>
        <v>1893</v>
      </c>
      <c r="L598" s="133">
        <f>L599+L600</f>
        <v>0</v>
      </c>
      <c r="M598" s="133">
        <f>M599+M600</f>
        <v>1893</v>
      </c>
      <c r="O598" s="217"/>
    </row>
    <row r="599" spans="1:15" s="54" customFormat="1" x14ac:dyDescent="0.2">
      <c r="A599" s="71" t="s">
        <v>115</v>
      </c>
      <c r="B599" s="75" t="s">
        <v>312</v>
      </c>
      <c r="C599" s="205" t="s">
        <v>154</v>
      </c>
      <c r="D599" s="75" t="s">
        <v>223</v>
      </c>
      <c r="E599" s="75" t="s">
        <v>331</v>
      </c>
      <c r="F599" s="205">
        <v>111</v>
      </c>
      <c r="G599" s="133">
        <v>1454</v>
      </c>
      <c r="H599" s="133"/>
      <c r="I599" s="133">
        <f t="shared" si="173"/>
        <v>1454</v>
      </c>
      <c r="J599" s="133"/>
      <c r="K599" s="264">
        <f t="shared" ref="K599:K600" si="212">I599+J599</f>
        <v>1454</v>
      </c>
      <c r="L599" s="133"/>
      <c r="M599" s="133">
        <f t="shared" ref="M599:M600" si="213">K599+L599</f>
        <v>1454</v>
      </c>
      <c r="O599" s="217"/>
    </row>
    <row r="600" spans="1:15" s="54" customFormat="1" ht="36" customHeight="1" x14ac:dyDescent="0.2">
      <c r="A600" s="97" t="s">
        <v>116</v>
      </c>
      <c r="B600" s="75" t="s">
        <v>312</v>
      </c>
      <c r="C600" s="205" t="s">
        <v>154</v>
      </c>
      <c r="D600" s="75" t="s">
        <v>223</v>
      </c>
      <c r="E600" s="75" t="s">
        <v>331</v>
      </c>
      <c r="F600" s="205">
        <v>119</v>
      </c>
      <c r="G600" s="133">
        <v>439</v>
      </c>
      <c r="H600" s="133"/>
      <c r="I600" s="133">
        <f t="shared" si="173"/>
        <v>439</v>
      </c>
      <c r="J600" s="133"/>
      <c r="K600" s="264">
        <f t="shared" si="212"/>
        <v>439</v>
      </c>
      <c r="L600" s="133"/>
      <c r="M600" s="133">
        <f t="shared" si="213"/>
        <v>439</v>
      </c>
      <c r="O600" s="217"/>
    </row>
    <row r="601" spans="1:15" s="54" customFormat="1" ht="22.5" x14ac:dyDescent="0.2">
      <c r="A601" s="71" t="s">
        <v>451</v>
      </c>
      <c r="B601" s="75" t="s">
        <v>312</v>
      </c>
      <c r="C601" s="205" t="s">
        <v>154</v>
      </c>
      <c r="D601" s="75" t="s">
        <v>223</v>
      </c>
      <c r="E601" s="75" t="s">
        <v>331</v>
      </c>
      <c r="F601" s="205">
        <v>200</v>
      </c>
      <c r="G601" s="133">
        <f>G602</f>
        <v>81</v>
      </c>
      <c r="H601" s="133">
        <f>H602</f>
        <v>51</v>
      </c>
      <c r="I601" s="133">
        <f t="shared" si="173"/>
        <v>132</v>
      </c>
      <c r="J601" s="133">
        <f>J602</f>
        <v>0</v>
      </c>
      <c r="K601" s="264">
        <f>K602</f>
        <v>132</v>
      </c>
      <c r="L601" s="133">
        <f>L602</f>
        <v>0</v>
      </c>
      <c r="M601" s="133">
        <f>M602</f>
        <v>132</v>
      </c>
      <c r="O601" s="217"/>
    </row>
    <row r="602" spans="1:15" s="54" customFormat="1" ht="22.5" x14ac:dyDescent="0.2">
      <c r="A602" s="71" t="s">
        <v>122</v>
      </c>
      <c r="B602" s="75" t="s">
        <v>312</v>
      </c>
      <c r="C602" s="205" t="s">
        <v>154</v>
      </c>
      <c r="D602" s="75" t="s">
        <v>223</v>
      </c>
      <c r="E602" s="75" t="s">
        <v>331</v>
      </c>
      <c r="F602" s="205">
        <v>240</v>
      </c>
      <c r="G602" s="133">
        <f>G603+G604</f>
        <v>81</v>
      </c>
      <c r="H602" s="133">
        <f>H603+H604</f>
        <v>51</v>
      </c>
      <c r="I602" s="133">
        <f t="shared" ref="I602:I670" si="214">H602+G602</f>
        <v>132</v>
      </c>
      <c r="J602" s="133">
        <f>J603+J604</f>
        <v>0</v>
      </c>
      <c r="K602" s="264">
        <f>K603+K604</f>
        <v>132</v>
      </c>
      <c r="L602" s="133">
        <f>L603+L604</f>
        <v>0</v>
      </c>
      <c r="M602" s="133">
        <f>M603+M604</f>
        <v>132</v>
      </c>
      <c r="O602" s="217"/>
    </row>
    <row r="603" spans="1:15" s="54" customFormat="1" ht="22.5" x14ac:dyDescent="0.2">
      <c r="A603" s="98" t="s">
        <v>137</v>
      </c>
      <c r="B603" s="75" t="s">
        <v>312</v>
      </c>
      <c r="C603" s="205" t="s">
        <v>154</v>
      </c>
      <c r="D603" s="75" t="s">
        <v>223</v>
      </c>
      <c r="E603" s="75" t="s">
        <v>331</v>
      </c>
      <c r="F603" s="205">
        <v>242</v>
      </c>
      <c r="G603" s="133">
        <v>81</v>
      </c>
      <c r="H603" s="133">
        <v>51</v>
      </c>
      <c r="I603" s="133">
        <f t="shared" si="214"/>
        <v>132</v>
      </c>
      <c r="J603" s="133"/>
      <c r="K603" s="264">
        <f t="shared" ref="K603:K604" si="215">I603+J603</f>
        <v>132</v>
      </c>
      <c r="L603" s="133"/>
      <c r="M603" s="133">
        <f t="shared" ref="M603:M604" si="216">K603+L603</f>
        <v>132</v>
      </c>
      <c r="O603" s="217"/>
    </row>
    <row r="604" spans="1:15" s="54" customFormat="1" x14ac:dyDescent="0.2">
      <c r="A604" s="98" t="s">
        <v>474</v>
      </c>
      <c r="B604" s="75" t="s">
        <v>312</v>
      </c>
      <c r="C604" s="205" t="s">
        <v>154</v>
      </c>
      <c r="D604" s="75" t="s">
        <v>223</v>
      </c>
      <c r="E604" s="75" t="s">
        <v>331</v>
      </c>
      <c r="F604" s="205">
        <v>244</v>
      </c>
      <c r="G604" s="133"/>
      <c r="H604" s="133"/>
      <c r="I604" s="133">
        <f t="shared" si="214"/>
        <v>0</v>
      </c>
      <c r="J604" s="133"/>
      <c r="K604" s="264">
        <f t="shared" si="215"/>
        <v>0</v>
      </c>
      <c r="L604" s="133"/>
      <c r="M604" s="133">
        <f t="shared" si="216"/>
        <v>0</v>
      </c>
      <c r="O604" s="217"/>
    </row>
    <row r="605" spans="1:15" s="54" customFormat="1" ht="45" x14ac:dyDescent="0.2">
      <c r="A605" s="97" t="s">
        <v>487</v>
      </c>
      <c r="B605" s="75" t="s">
        <v>312</v>
      </c>
      <c r="C605" s="205" t="s">
        <v>154</v>
      </c>
      <c r="D605" s="75" t="s">
        <v>223</v>
      </c>
      <c r="E605" s="75" t="s">
        <v>332</v>
      </c>
      <c r="F605" s="205"/>
      <c r="G605" s="133">
        <f>G606+G610+G614+G618</f>
        <v>289.2</v>
      </c>
      <c r="H605" s="133">
        <f>H606+H610+H614+H618</f>
        <v>0</v>
      </c>
      <c r="I605" s="133">
        <f t="shared" si="214"/>
        <v>289.2</v>
      </c>
      <c r="J605" s="133">
        <f>J606+J610+J614+J618</f>
        <v>0</v>
      </c>
      <c r="K605" s="264">
        <f>K606+K610+K614+K618</f>
        <v>289.2</v>
      </c>
      <c r="L605" s="133">
        <f>L606+L610+L614+L618</f>
        <v>0</v>
      </c>
      <c r="M605" s="133">
        <f>M606+M610+M614+M618</f>
        <v>289.2</v>
      </c>
      <c r="O605" s="217"/>
    </row>
    <row r="606" spans="1:15" s="54" customFormat="1" ht="33.75" x14ac:dyDescent="0.2">
      <c r="A606" s="97" t="s">
        <v>532</v>
      </c>
      <c r="B606" s="75" t="s">
        <v>312</v>
      </c>
      <c r="C606" s="205" t="s">
        <v>154</v>
      </c>
      <c r="D606" s="75" t="s">
        <v>223</v>
      </c>
      <c r="E606" s="75" t="s">
        <v>531</v>
      </c>
      <c r="F606" s="205"/>
      <c r="G606" s="133">
        <f t="shared" ref="G606:M608" si="217">G607</f>
        <v>269.2</v>
      </c>
      <c r="H606" s="133">
        <f t="shared" si="217"/>
        <v>0</v>
      </c>
      <c r="I606" s="133">
        <f t="shared" si="214"/>
        <v>269.2</v>
      </c>
      <c r="J606" s="133">
        <f t="shared" si="217"/>
        <v>0</v>
      </c>
      <c r="K606" s="264">
        <f t="shared" si="217"/>
        <v>269.2</v>
      </c>
      <c r="L606" s="133">
        <f t="shared" si="217"/>
        <v>0</v>
      </c>
      <c r="M606" s="133">
        <f t="shared" si="217"/>
        <v>269.2</v>
      </c>
      <c r="O606" s="217"/>
    </row>
    <row r="607" spans="1:15" s="54" customFormat="1" ht="22.5" x14ac:dyDescent="0.2">
      <c r="A607" s="71" t="s">
        <v>451</v>
      </c>
      <c r="B607" s="75" t="s">
        <v>312</v>
      </c>
      <c r="C607" s="205" t="s">
        <v>154</v>
      </c>
      <c r="D607" s="75" t="s">
        <v>223</v>
      </c>
      <c r="E607" s="75" t="s">
        <v>531</v>
      </c>
      <c r="F607" s="205">
        <v>200</v>
      </c>
      <c r="G607" s="133">
        <f t="shared" si="217"/>
        <v>269.2</v>
      </c>
      <c r="H607" s="133">
        <f t="shared" si="217"/>
        <v>0</v>
      </c>
      <c r="I607" s="133">
        <f t="shared" si="214"/>
        <v>269.2</v>
      </c>
      <c r="J607" s="133">
        <f t="shared" si="217"/>
        <v>0</v>
      </c>
      <c r="K607" s="264">
        <f t="shared" si="217"/>
        <v>269.2</v>
      </c>
      <c r="L607" s="133">
        <f t="shared" si="217"/>
        <v>0</v>
      </c>
      <c r="M607" s="133">
        <f t="shared" si="217"/>
        <v>269.2</v>
      </c>
      <c r="O607" s="217"/>
    </row>
    <row r="608" spans="1:15" s="54" customFormat="1" ht="22.5" x14ac:dyDescent="0.2">
      <c r="A608" s="71" t="s">
        <v>122</v>
      </c>
      <c r="B608" s="75" t="s">
        <v>312</v>
      </c>
      <c r="C608" s="205" t="s">
        <v>154</v>
      </c>
      <c r="D608" s="75" t="s">
        <v>223</v>
      </c>
      <c r="E608" s="75" t="s">
        <v>531</v>
      </c>
      <c r="F608" s="205">
        <v>240</v>
      </c>
      <c r="G608" s="133">
        <f t="shared" si="217"/>
        <v>269.2</v>
      </c>
      <c r="H608" s="133">
        <f t="shared" si="217"/>
        <v>0</v>
      </c>
      <c r="I608" s="133">
        <f t="shared" si="214"/>
        <v>269.2</v>
      </c>
      <c r="J608" s="133">
        <f t="shared" si="217"/>
        <v>0</v>
      </c>
      <c r="K608" s="264">
        <f t="shared" si="217"/>
        <v>269.2</v>
      </c>
      <c r="L608" s="133">
        <f t="shared" si="217"/>
        <v>0</v>
      </c>
      <c r="M608" s="133">
        <f t="shared" si="217"/>
        <v>269.2</v>
      </c>
      <c r="O608" s="217"/>
    </row>
    <row r="609" spans="1:15" s="54" customFormat="1" x14ac:dyDescent="0.2">
      <c r="A609" s="98" t="s">
        <v>474</v>
      </c>
      <c r="B609" s="75" t="s">
        <v>312</v>
      </c>
      <c r="C609" s="205" t="s">
        <v>154</v>
      </c>
      <c r="D609" s="75" t="s">
        <v>223</v>
      </c>
      <c r="E609" s="75" t="s">
        <v>531</v>
      </c>
      <c r="F609" s="205">
        <v>244</v>
      </c>
      <c r="G609" s="133">
        <v>269.2</v>
      </c>
      <c r="H609" s="133"/>
      <c r="I609" s="133">
        <f t="shared" si="214"/>
        <v>269.2</v>
      </c>
      <c r="J609" s="133"/>
      <c r="K609" s="264">
        <f>I609+J609</f>
        <v>269.2</v>
      </c>
      <c r="L609" s="133"/>
      <c r="M609" s="133">
        <f t="shared" ref="M609" si="218">K609+L609</f>
        <v>269.2</v>
      </c>
      <c r="O609" s="217"/>
    </row>
    <row r="610" spans="1:15" s="54" customFormat="1" ht="56.25" x14ac:dyDescent="0.2">
      <c r="A610" s="97" t="s">
        <v>333</v>
      </c>
      <c r="B610" s="75" t="s">
        <v>312</v>
      </c>
      <c r="C610" s="205" t="s">
        <v>154</v>
      </c>
      <c r="D610" s="75" t="s">
        <v>223</v>
      </c>
      <c r="E610" s="75" t="s">
        <v>334</v>
      </c>
      <c r="F610" s="205"/>
      <c r="G610" s="133">
        <f t="shared" ref="G610:M612" si="219">G611</f>
        <v>17</v>
      </c>
      <c r="H610" s="133">
        <f t="shared" si="219"/>
        <v>0</v>
      </c>
      <c r="I610" s="133">
        <f t="shared" si="214"/>
        <v>17</v>
      </c>
      <c r="J610" s="133">
        <f t="shared" si="219"/>
        <v>0</v>
      </c>
      <c r="K610" s="264">
        <f t="shared" si="219"/>
        <v>17</v>
      </c>
      <c r="L610" s="133">
        <f t="shared" si="219"/>
        <v>0</v>
      </c>
      <c r="M610" s="133">
        <f t="shared" si="219"/>
        <v>17</v>
      </c>
      <c r="O610" s="217"/>
    </row>
    <row r="611" spans="1:15" s="54" customFormat="1" ht="22.5" x14ac:dyDescent="0.2">
      <c r="A611" s="71" t="s">
        <v>451</v>
      </c>
      <c r="B611" s="75" t="s">
        <v>312</v>
      </c>
      <c r="C611" s="205" t="s">
        <v>154</v>
      </c>
      <c r="D611" s="75" t="s">
        <v>223</v>
      </c>
      <c r="E611" s="75" t="s">
        <v>334</v>
      </c>
      <c r="F611" s="205">
        <v>200</v>
      </c>
      <c r="G611" s="133">
        <f t="shared" si="219"/>
        <v>17</v>
      </c>
      <c r="H611" s="133">
        <f t="shared" si="219"/>
        <v>0</v>
      </c>
      <c r="I611" s="133">
        <f t="shared" si="214"/>
        <v>17</v>
      </c>
      <c r="J611" s="133">
        <f t="shared" si="219"/>
        <v>0</v>
      </c>
      <c r="K611" s="264">
        <f t="shared" si="219"/>
        <v>17</v>
      </c>
      <c r="L611" s="133">
        <f t="shared" si="219"/>
        <v>0</v>
      </c>
      <c r="M611" s="133">
        <f t="shared" si="219"/>
        <v>17</v>
      </c>
      <c r="O611" s="217"/>
    </row>
    <row r="612" spans="1:15" s="54" customFormat="1" ht="22.5" x14ac:dyDescent="0.2">
      <c r="A612" s="71" t="s">
        <v>122</v>
      </c>
      <c r="B612" s="75" t="s">
        <v>312</v>
      </c>
      <c r="C612" s="205" t="s">
        <v>154</v>
      </c>
      <c r="D612" s="75" t="s">
        <v>223</v>
      </c>
      <c r="E612" s="75" t="s">
        <v>334</v>
      </c>
      <c r="F612" s="205">
        <v>240</v>
      </c>
      <c r="G612" s="133">
        <f t="shared" si="219"/>
        <v>17</v>
      </c>
      <c r="H612" s="133">
        <f t="shared" si="219"/>
        <v>0</v>
      </c>
      <c r="I612" s="133">
        <f t="shared" si="214"/>
        <v>17</v>
      </c>
      <c r="J612" s="133">
        <f t="shared" si="219"/>
        <v>0</v>
      </c>
      <c r="K612" s="264">
        <f t="shared" si="219"/>
        <v>17</v>
      </c>
      <c r="L612" s="133">
        <f t="shared" si="219"/>
        <v>0</v>
      </c>
      <c r="M612" s="133">
        <f t="shared" si="219"/>
        <v>17</v>
      </c>
      <c r="O612" s="217"/>
    </row>
    <row r="613" spans="1:15" s="54" customFormat="1" x14ac:dyDescent="0.2">
      <c r="A613" s="98" t="s">
        <v>474</v>
      </c>
      <c r="B613" s="75" t="s">
        <v>312</v>
      </c>
      <c r="C613" s="205" t="s">
        <v>154</v>
      </c>
      <c r="D613" s="75" t="s">
        <v>223</v>
      </c>
      <c r="E613" s="75" t="s">
        <v>334</v>
      </c>
      <c r="F613" s="205">
        <v>244</v>
      </c>
      <c r="G613" s="133">
        <v>17</v>
      </c>
      <c r="H613" s="133"/>
      <c r="I613" s="133">
        <f t="shared" si="214"/>
        <v>17</v>
      </c>
      <c r="J613" s="133"/>
      <c r="K613" s="264">
        <f>I613+J613</f>
        <v>17</v>
      </c>
      <c r="L613" s="133"/>
      <c r="M613" s="133">
        <f t="shared" ref="M613" si="220">K613+L613</f>
        <v>17</v>
      </c>
      <c r="O613" s="217"/>
    </row>
    <row r="614" spans="1:15" s="54" customFormat="1" ht="22.5" x14ac:dyDescent="0.2">
      <c r="A614" s="191" t="s">
        <v>627</v>
      </c>
      <c r="B614" s="75" t="s">
        <v>312</v>
      </c>
      <c r="C614" s="205" t="s">
        <v>154</v>
      </c>
      <c r="D614" s="75" t="s">
        <v>223</v>
      </c>
      <c r="E614" s="75" t="s">
        <v>533</v>
      </c>
      <c r="F614" s="205"/>
      <c r="G614" s="133">
        <f t="shared" ref="G614:M616" si="221">G615</f>
        <v>1</v>
      </c>
      <c r="H614" s="133">
        <f t="shared" si="221"/>
        <v>0</v>
      </c>
      <c r="I614" s="133">
        <f t="shared" si="214"/>
        <v>1</v>
      </c>
      <c r="J614" s="133">
        <f t="shared" si="221"/>
        <v>0</v>
      </c>
      <c r="K614" s="264">
        <f t="shared" si="221"/>
        <v>1</v>
      </c>
      <c r="L614" s="133">
        <f t="shared" si="221"/>
        <v>0</v>
      </c>
      <c r="M614" s="133">
        <f t="shared" si="221"/>
        <v>1</v>
      </c>
      <c r="O614" s="217"/>
    </row>
    <row r="615" spans="1:15" s="54" customFormat="1" ht="22.5" x14ac:dyDescent="0.2">
      <c r="A615" s="71" t="s">
        <v>451</v>
      </c>
      <c r="B615" s="75" t="s">
        <v>312</v>
      </c>
      <c r="C615" s="205" t="s">
        <v>154</v>
      </c>
      <c r="D615" s="75" t="s">
        <v>223</v>
      </c>
      <c r="E615" s="75" t="s">
        <v>533</v>
      </c>
      <c r="F615" s="205">
        <v>200</v>
      </c>
      <c r="G615" s="133">
        <f t="shared" si="221"/>
        <v>1</v>
      </c>
      <c r="H615" s="133">
        <f t="shared" si="221"/>
        <v>0</v>
      </c>
      <c r="I615" s="133">
        <f t="shared" si="214"/>
        <v>1</v>
      </c>
      <c r="J615" s="133">
        <f t="shared" si="221"/>
        <v>0</v>
      </c>
      <c r="K615" s="264">
        <f t="shared" si="221"/>
        <v>1</v>
      </c>
      <c r="L615" s="133">
        <f t="shared" si="221"/>
        <v>0</v>
      </c>
      <c r="M615" s="133">
        <f t="shared" si="221"/>
        <v>1</v>
      </c>
      <c r="O615" s="217"/>
    </row>
    <row r="616" spans="1:15" s="54" customFormat="1" ht="22.5" x14ac:dyDescent="0.2">
      <c r="A616" s="71" t="s">
        <v>122</v>
      </c>
      <c r="B616" s="75" t="s">
        <v>312</v>
      </c>
      <c r="C616" s="205" t="s">
        <v>154</v>
      </c>
      <c r="D616" s="75" t="s">
        <v>223</v>
      </c>
      <c r="E616" s="75" t="s">
        <v>533</v>
      </c>
      <c r="F616" s="205">
        <v>240</v>
      </c>
      <c r="G616" s="133">
        <f t="shared" si="221"/>
        <v>1</v>
      </c>
      <c r="H616" s="133">
        <f t="shared" si="221"/>
        <v>0</v>
      </c>
      <c r="I616" s="133">
        <f t="shared" si="214"/>
        <v>1</v>
      </c>
      <c r="J616" s="133">
        <f t="shared" si="221"/>
        <v>0</v>
      </c>
      <c r="K616" s="264">
        <f t="shared" si="221"/>
        <v>1</v>
      </c>
      <c r="L616" s="133">
        <f t="shared" si="221"/>
        <v>0</v>
      </c>
      <c r="M616" s="133">
        <f t="shared" si="221"/>
        <v>1</v>
      </c>
      <c r="O616" s="217"/>
    </row>
    <row r="617" spans="1:15" s="54" customFormat="1" x14ac:dyDescent="0.2">
      <c r="A617" s="98" t="s">
        <v>474</v>
      </c>
      <c r="B617" s="75" t="s">
        <v>312</v>
      </c>
      <c r="C617" s="205" t="s">
        <v>154</v>
      </c>
      <c r="D617" s="75" t="s">
        <v>223</v>
      </c>
      <c r="E617" s="75" t="s">
        <v>533</v>
      </c>
      <c r="F617" s="205">
        <v>244</v>
      </c>
      <c r="G617" s="133">
        <v>1</v>
      </c>
      <c r="H617" s="133"/>
      <c r="I617" s="133">
        <f t="shared" si="214"/>
        <v>1</v>
      </c>
      <c r="J617" s="133"/>
      <c r="K617" s="264">
        <f>I617+J617</f>
        <v>1</v>
      </c>
      <c r="L617" s="133"/>
      <c r="M617" s="133">
        <f t="shared" ref="M617" si="222">K617+L617</f>
        <v>1</v>
      </c>
      <c r="O617" s="217"/>
    </row>
    <row r="618" spans="1:15" s="54" customFormat="1" ht="45" x14ac:dyDescent="0.2">
      <c r="A618" s="189" t="s">
        <v>628</v>
      </c>
      <c r="B618" s="75" t="s">
        <v>312</v>
      </c>
      <c r="C618" s="205" t="s">
        <v>154</v>
      </c>
      <c r="D618" s="75" t="s">
        <v>223</v>
      </c>
      <c r="E618" s="75" t="s">
        <v>534</v>
      </c>
      <c r="F618" s="205"/>
      <c r="G618" s="133">
        <f t="shared" ref="G618:M620" si="223">G619</f>
        <v>2</v>
      </c>
      <c r="H618" s="133">
        <f t="shared" si="223"/>
        <v>0</v>
      </c>
      <c r="I618" s="133">
        <f t="shared" si="214"/>
        <v>2</v>
      </c>
      <c r="J618" s="133">
        <f t="shared" si="223"/>
        <v>0</v>
      </c>
      <c r="K618" s="264">
        <f t="shared" si="223"/>
        <v>2</v>
      </c>
      <c r="L618" s="133">
        <f t="shared" si="223"/>
        <v>0</v>
      </c>
      <c r="M618" s="133">
        <f t="shared" si="223"/>
        <v>2</v>
      </c>
      <c r="O618" s="217"/>
    </row>
    <row r="619" spans="1:15" s="54" customFormat="1" ht="22.5" x14ac:dyDescent="0.2">
      <c r="A619" s="71" t="s">
        <v>451</v>
      </c>
      <c r="B619" s="75" t="s">
        <v>312</v>
      </c>
      <c r="C619" s="205" t="s">
        <v>154</v>
      </c>
      <c r="D619" s="75" t="s">
        <v>223</v>
      </c>
      <c r="E619" s="75" t="s">
        <v>534</v>
      </c>
      <c r="F619" s="205">
        <v>200</v>
      </c>
      <c r="G619" s="133">
        <f t="shared" si="223"/>
        <v>2</v>
      </c>
      <c r="H619" s="133">
        <f t="shared" si="223"/>
        <v>0</v>
      </c>
      <c r="I619" s="133">
        <f t="shared" si="214"/>
        <v>2</v>
      </c>
      <c r="J619" s="133">
        <f t="shared" si="223"/>
        <v>0</v>
      </c>
      <c r="K619" s="264">
        <f t="shared" si="223"/>
        <v>2</v>
      </c>
      <c r="L619" s="133">
        <f t="shared" si="223"/>
        <v>0</v>
      </c>
      <c r="M619" s="133">
        <f t="shared" si="223"/>
        <v>2</v>
      </c>
      <c r="O619" s="217"/>
    </row>
    <row r="620" spans="1:15" s="54" customFormat="1" ht="22.5" x14ac:dyDescent="0.2">
      <c r="A620" s="71" t="s">
        <v>122</v>
      </c>
      <c r="B620" s="75" t="s">
        <v>312</v>
      </c>
      <c r="C620" s="205" t="s">
        <v>154</v>
      </c>
      <c r="D620" s="75" t="s">
        <v>223</v>
      </c>
      <c r="E620" s="75" t="s">
        <v>534</v>
      </c>
      <c r="F620" s="205">
        <v>240</v>
      </c>
      <c r="G620" s="133">
        <f t="shared" si="223"/>
        <v>2</v>
      </c>
      <c r="H620" s="133">
        <f t="shared" si="223"/>
        <v>0</v>
      </c>
      <c r="I620" s="133">
        <f t="shared" si="214"/>
        <v>2</v>
      </c>
      <c r="J620" s="133">
        <f t="shared" si="223"/>
        <v>0</v>
      </c>
      <c r="K620" s="264">
        <f t="shared" si="223"/>
        <v>2</v>
      </c>
      <c r="L620" s="133">
        <f t="shared" si="223"/>
        <v>0</v>
      </c>
      <c r="M620" s="133">
        <f t="shared" si="223"/>
        <v>2</v>
      </c>
      <c r="O620" s="217"/>
    </row>
    <row r="621" spans="1:15" s="54" customFormat="1" x14ac:dyDescent="0.2">
      <c r="A621" s="98" t="s">
        <v>474</v>
      </c>
      <c r="B621" s="75" t="s">
        <v>312</v>
      </c>
      <c r="C621" s="205" t="s">
        <v>154</v>
      </c>
      <c r="D621" s="75" t="s">
        <v>223</v>
      </c>
      <c r="E621" s="75" t="s">
        <v>534</v>
      </c>
      <c r="F621" s="205">
        <v>244</v>
      </c>
      <c r="G621" s="133">
        <v>2</v>
      </c>
      <c r="H621" s="133"/>
      <c r="I621" s="133">
        <f t="shared" si="214"/>
        <v>2</v>
      </c>
      <c r="J621" s="133"/>
      <c r="K621" s="264">
        <f>I621+J621</f>
        <v>2</v>
      </c>
      <c r="L621" s="133"/>
      <c r="M621" s="133">
        <f t="shared" ref="M621" si="224">K621+L621</f>
        <v>2</v>
      </c>
      <c r="O621" s="217"/>
    </row>
    <row r="622" spans="1:15" x14ac:dyDescent="0.2">
      <c r="A622" s="62" t="s">
        <v>464</v>
      </c>
      <c r="B622" s="123" t="s">
        <v>312</v>
      </c>
      <c r="C622" s="205" t="s">
        <v>154</v>
      </c>
      <c r="D622" s="75" t="s">
        <v>223</v>
      </c>
      <c r="E622" s="75" t="s">
        <v>463</v>
      </c>
      <c r="F622" s="60"/>
      <c r="G622" s="133">
        <f>G623</f>
        <v>0</v>
      </c>
      <c r="H622" s="133">
        <f t="shared" ref="H622:M622" si="225">H623</f>
        <v>0</v>
      </c>
      <c r="I622" s="133">
        <f t="shared" si="225"/>
        <v>0</v>
      </c>
      <c r="J622" s="133">
        <f t="shared" si="225"/>
        <v>0</v>
      </c>
      <c r="K622" s="133">
        <f t="shared" si="225"/>
        <v>0</v>
      </c>
      <c r="L622" s="133">
        <f t="shared" si="225"/>
        <v>51</v>
      </c>
      <c r="M622" s="133">
        <f t="shared" si="225"/>
        <v>51</v>
      </c>
      <c r="O622" s="217"/>
    </row>
    <row r="623" spans="1:15" ht="22.5" x14ac:dyDescent="0.2">
      <c r="A623" s="71" t="s">
        <v>451</v>
      </c>
      <c r="B623" s="123" t="s">
        <v>312</v>
      </c>
      <c r="C623" s="205" t="s">
        <v>154</v>
      </c>
      <c r="D623" s="75" t="s">
        <v>223</v>
      </c>
      <c r="E623" s="75" t="s">
        <v>463</v>
      </c>
      <c r="F623" s="60" t="s">
        <v>121</v>
      </c>
      <c r="G623" s="133">
        <f t="shared" ref="G623:M624" si="226">G624</f>
        <v>0</v>
      </c>
      <c r="H623" s="133">
        <f t="shared" si="226"/>
        <v>0</v>
      </c>
      <c r="I623" s="133">
        <f t="shared" ref="I623:I625" si="227">H623+G623</f>
        <v>0</v>
      </c>
      <c r="J623" s="133">
        <f t="shared" si="226"/>
        <v>0</v>
      </c>
      <c r="K623" s="264">
        <f t="shared" si="226"/>
        <v>0</v>
      </c>
      <c r="L623" s="133">
        <f t="shared" si="226"/>
        <v>51</v>
      </c>
      <c r="M623" s="133">
        <f t="shared" si="226"/>
        <v>51</v>
      </c>
      <c r="O623" s="217"/>
    </row>
    <row r="624" spans="1:15" ht="22.5" x14ac:dyDescent="0.2">
      <c r="A624" s="71" t="s">
        <v>122</v>
      </c>
      <c r="B624" s="124" t="s">
        <v>312</v>
      </c>
      <c r="C624" s="205" t="s">
        <v>154</v>
      </c>
      <c r="D624" s="75" t="s">
        <v>223</v>
      </c>
      <c r="E624" s="75" t="s">
        <v>463</v>
      </c>
      <c r="F624" s="60" t="s">
        <v>123</v>
      </c>
      <c r="G624" s="133">
        <f t="shared" si="226"/>
        <v>0</v>
      </c>
      <c r="H624" s="133">
        <f t="shared" si="226"/>
        <v>0</v>
      </c>
      <c r="I624" s="133">
        <f t="shared" si="227"/>
        <v>0</v>
      </c>
      <c r="J624" s="133">
        <f t="shared" si="226"/>
        <v>0</v>
      </c>
      <c r="K624" s="264">
        <f t="shared" si="226"/>
        <v>0</v>
      </c>
      <c r="L624" s="133">
        <f t="shared" si="226"/>
        <v>51</v>
      </c>
      <c r="M624" s="133">
        <f t="shared" si="226"/>
        <v>51</v>
      </c>
      <c r="O624" s="217"/>
    </row>
    <row r="625" spans="1:15" x14ac:dyDescent="0.2">
      <c r="A625" s="98" t="s">
        <v>474</v>
      </c>
      <c r="B625" s="123" t="s">
        <v>312</v>
      </c>
      <c r="C625" s="205" t="s">
        <v>154</v>
      </c>
      <c r="D625" s="75" t="s">
        <v>223</v>
      </c>
      <c r="E625" s="75" t="s">
        <v>463</v>
      </c>
      <c r="F625" s="60" t="s">
        <v>125</v>
      </c>
      <c r="G625" s="133"/>
      <c r="H625" s="133"/>
      <c r="I625" s="133">
        <f t="shared" si="227"/>
        <v>0</v>
      </c>
      <c r="J625" s="133">
        <v>0</v>
      </c>
      <c r="K625" s="264">
        <f>I625+J625</f>
        <v>0</v>
      </c>
      <c r="L625" s="133">
        <v>51</v>
      </c>
      <c r="M625" s="133">
        <f t="shared" ref="M625" si="228">K625+L625</f>
        <v>51</v>
      </c>
      <c r="O625" s="217"/>
    </row>
    <row r="626" spans="1:15" s="54" customFormat="1" ht="21" x14ac:dyDescent="0.2">
      <c r="A626" s="85" t="s">
        <v>335</v>
      </c>
      <c r="B626" s="86" t="s">
        <v>312</v>
      </c>
      <c r="C626" s="84" t="s">
        <v>154</v>
      </c>
      <c r="D626" s="86" t="s">
        <v>296</v>
      </c>
      <c r="E626" s="86" t="s">
        <v>149</v>
      </c>
      <c r="F626" s="84" t="s">
        <v>150</v>
      </c>
      <c r="G626" s="131">
        <f>G627</f>
        <v>328</v>
      </c>
      <c r="H626" s="131">
        <f>H627</f>
        <v>0</v>
      </c>
      <c r="I626" s="133">
        <f t="shared" si="214"/>
        <v>328</v>
      </c>
      <c r="J626" s="131">
        <f>J627</f>
        <v>0</v>
      </c>
      <c r="K626" s="262">
        <f>K627</f>
        <v>328</v>
      </c>
      <c r="L626" s="131">
        <f>L627</f>
        <v>-36</v>
      </c>
      <c r="M626" s="131">
        <f>M627</f>
        <v>292</v>
      </c>
      <c r="O626" s="217"/>
    </row>
    <row r="627" spans="1:15" s="54" customFormat="1" ht="31.5" x14ac:dyDescent="0.2">
      <c r="A627" s="85" t="s">
        <v>488</v>
      </c>
      <c r="B627" s="93" t="s">
        <v>312</v>
      </c>
      <c r="C627" s="84" t="s">
        <v>154</v>
      </c>
      <c r="D627" s="86" t="s">
        <v>296</v>
      </c>
      <c r="E627" s="86" t="s">
        <v>336</v>
      </c>
      <c r="F627" s="84" t="s">
        <v>150</v>
      </c>
      <c r="G627" s="131">
        <f>G628+G632</f>
        <v>328</v>
      </c>
      <c r="H627" s="131">
        <f>H628+H632</f>
        <v>0</v>
      </c>
      <c r="I627" s="133">
        <f t="shared" si="214"/>
        <v>328</v>
      </c>
      <c r="J627" s="131">
        <f>J628+J632</f>
        <v>0</v>
      </c>
      <c r="K627" s="262">
        <f>K628+K632</f>
        <v>328</v>
      </c>
      <c r="L627" s="131">
        <f>L628+L632</f>
        <v>-36</v>
      </c>
      <c r="M627" s="131">
        <f>M628+M632</f>
        <v>292</v>
      </c>
      <c r="O627" s="217"/>
    </row>
    <row r="628" spans="1:15" s="54" customFormat="1" ht="22.5" x14ac:dyDescent="0.2">
      <c r="A628" s="87" t="s">
        <v>337</v>
      </c>
      <c r="B628" s="91" t="s">
        <v>312</v>
      </c>
      <c r="C628" s="89" t="s">
        <v>154</v>
      </c>
      <c r="D628" s="89" t="s">
        <v>296</v>
      </c>
      <c r="E628" s="91" t="s">
        <v>338</v>
      </c>
      <c r="F628" s="89" t="s">
        <v>150</v>
      </c>
      <c r="G628" s="132">
        <f t="shared" ref="G628:M630" si="229">+G629</f>
        <v>298</v>
      </c>
      <c r="H628" s="132">
        <f t="shared" si="229"/>
        <v>0</v>
      </c>
      <c r="I628" s="133">
        <f t="shared" si="214"/>
        <v>298</v>
      </c>
      <c r="J628" s="132">
        <f t="shared" si="229"/>
        <v>0</v>
      </c>
      <c r="K628" s="263">
        <f t="shared" si="229"/>
        <v>298</v>
      </c>
      <c r="L628" s="132">
        <f t="shared" si="229"/>
        <v>-36</v>
      </c>
      <c r="M628" s="132">
        <f t="shared" si="229"/>
        <v>262</v>
      </c>
      <c r="O628" s="217"/>
    </row>
    <row r="629" spans="1:15" ht="22.5" x14ac:dyDescent="0.2">
      <c r="A629" s="71" t="s">
        <v>451</v>
      </c>
      <c r="B629" s="92" t="s">
        <v>312</v>
      </c>
      <c r="C629" s="205" t="s">
        <v>154</v>
      </c>
      <c r="D629" s="205" t="s">
        <v>296</v>
      </c>
      <c r="E629" s="75" t="s">
        <v>338</v>
      </c>
      <c r="F629" s="205" t="s">
        <v>121</v>
      </c>
      <c r="G629" s="133">
        <f t="shared" si="229"/>
        <v>298</v>
      </c>
      <c r="H629" s="133">
        <f t="shared" si="229"/>
        <v>0</v>
      </c>
      <c r="I629" s="133">
        <f t="shared" si="214"/>
        <v>298</v>
      </c>
      <c r="J629" s="133">
        <f t="shared" si="229"/>
        <v>0</v>
      </c>
      <c r="K629" s="264">
        <f t="shared" si="229"/>
        <v>298</v>
      </c>
      <c r="L629" s="133">
        <f t="shared" si="229"/>
        <v>-36</v>
      </c>
      <c r="M629" s="133">
        <f t="shared" si="229"/>
        <v>262</v>
      </c>
      <c r="O629" s="217"/>
    </row>
    <row r="630" spans="1:15" ht="22.5" x14ac:dyDescent="0.2">
      <c r="A630" s="71" t="s">
        <v>122</v>
      </c>
      <c r="B630" s="75" t="s">
        <v>312</v>
      </c>
      <c r="C630" s="205" t="s">
        <v>154</v>
      </c>
      <c r="D630" s="205" t="s">
        <v>296</v>
      </c>
      <c r="E630" s="75" t="s">
        <v>338</v>
      </c>
      <c r="F630" s="205" t="s">
        <v>123</v>
      </c>
      <c r="G630" s="133">
        <f t="shared" si="229"/>
        <v>298</v>
      </c>
      <c r="H630" s="133">
        <f t="shared" si="229"/>
        <v>0</v>
      </c>
      <c r="I630" s="133">
        <f t="shared" si="214"/>
        <v>298</v>
      </c>
      <c r="J630" s="133">
        <f t="shared" si="229"/>
        <v>0</v>
      </c>
      <c r="K630" s="264">
        <f t="shared" si="229"/>
        <v>298</v>
      </c>
      <c r="L630" s="133">
        <f t="shared" si="229"/>
        <v>-36</v>
      </c>
      <c r="M630" s="133">
        <f t="shared" si="229"/>
        <v>262</v>
      </c>
      <c r="O630" s="217"/>
    </row>
    <row r="631" spans="1:15" x14ac:dyDescent="0.2">
      <c r="A631" s="98" t="s">
        <v>474</v>
      </c>
      <c r="B631" s="92" t="s">
        <v>312</v>
      </c>
      <c r="C631" s="205" t="s">
        <v>154</v>
      </c>
      <c r="D631" s="205" t="s">
        <v>296</v>
      </c>
      <c r="E631" s="75" t="s">
        <v>338</v>
      </c>
      <c r="F631" s="205" t="s">
        <v>125</v>
      </c>
      <c r="G631" s="133">
        <v>298</v>
      </c>
      <c r="H631" s="133"/>
      <c r="I631" s="133">
        <f t="shared" si="214"/>
        <v>298</v>
      </c>
      <c r="J631" s="133"/>
      <c r="K631" s="264">
        <f>I631+J631</f>
        <v>298</v>
      </c>
      <c r="L631" s="133">
        <v>-36</v>
      </c>
      <c r="M631" s="133">
        <f t="shared" ref="M631" si="230">K631+L631</f>
        <v>262</v>
      </c>
      <c r="O631" s="217"/>
    </row>
    <row r="632" spans="1:15" ht="22.5" x14ac:dyDescent="0.2">
      <c r="A632" s="87" t="s">
        <v>339</v>
      </c>
      <c r="B632" s="91" t="s">
        <v>312</v>
      </c>
      <c r="C632" s="89" t="s">
        <v>154</v>
      </c>
      <c r="D632" s="89" t="s">
        <v>296</v>
      </c>
      <c r="E632" s="91" t="s">
        <v>340</v>
      </c>
      <c r="F632" s="89" t="s">
        <v>150</v>
      </c>
      <c r="G632" s="132">
        <f t="shared" ref="G632:M634" si="231">+G633</f>
        <v>30</v>
      </c>
      <c r="H632" s="132">
        <f t="shared" si="231"/>
        <v>0</v>
      </c>
      <c r="I632" s="133">
        <f t="shared" si="214"/>
        <v>30</v>
      </c>
      <c r="J632" s="132">
        <f t="shared" si="231"/>
        <v>0</v>
      </c>
      <c r="K632" s="263">
        <f t="shared" si="231"/>
        <v>30</v>
      </c>
      <c r="L632" s="132">
        <f t="shared" si="231"/>
        <v>0</v>
      </c>
      <c r="M632" s="132">
        <f t="shared" si="231"/>
        <v>30</v>
      </c>
      <c r="O632" s="217"/>
    </row>
    <row r="633" spans="1:15" ht="22.5" x14ac:dyDescent="0.2">
      <c r="A633" s="71" t="s">
        <v>451</v>
      </c>
      <c r="B633" s="92" t="s">
        <v>312</v>
      </c>
      <c r="C633" s="205" t="s">
        <v>154</v>
      </c>
      <c r="D633" s="205" t="s">
        <v>296</v>
      </c>
      <c r="E633" s="75" t="s">
        <v>340</v>
      </c>
      <c r="F633" s="205" t="s">
        <v>121</v>
      </c>
      <c r="G633" s="133">
        <f t="shared" si="231"/>
        <v>30</v>
      </c>
      <c r="H633" s="133">
        <f t="shared" si="231"/>
        <v>0</v>
      </c>
      <c r="I633" s="133">
        <f t="shared" si="214"/>
        <v>30</v>
      </c>
      <c r="J633" s="133">
        <f t="shared" si="231"/>
        <v>0</v>
      </c>
      <c r="K633" s="264">
        <f t="shared" si="231"/>
        <v>30</v>
      </c>
      <c r="L633" s="133">
        <f t="shared" si="231"/>
        <v>0</v>
      </c>
      <c r="M633" s="133">
        <f t="shared" si="231"/>
        <v>30</v>
      </c>
      <c r="O633" s="217"/>
    </row>
    <row r="634" spans="1:15" ht="22.5" x14ac:dyDescent="0.2">
      <c r="A634" s="71" t="s">
        <v>122</v>
      </c>
      <c r="B634" s="75" t="s">
        <v>312</v>
      </c>
      <c r="C634" s="205" t="s">
        <v>154</v>
      </c>
      <c r="D634" s="205" t="s">
        <v>296</v>
      </c>
      <c r="E634" s="75" t="s">
        <v>340</v>
      </c>
      <c r="F634" s="205" t="s">
        <v>123</v>
      </c>
      <c r="G634" s="133">
        <f t="shared" si="231"/>
        <v>30</v>
      </c>
      <c r="H634" s="133">
        <f t="shared" si="231"/>
        <v>0</v>
      </c>
      <c r="I634" s="133">
        <f t="shared" si="214"/>
        <v>30</v>
      </c>
      <c r="J634" s="133">
        <f t="shared" si="231"/>
        <v>0</v>
      </c>
      <c r="K634" s="264">
        <f t="shared" si="231"/>
        <v>30</v>
      </c>
      <c r="L634" s="133">
        <f t="shared" si="231"/>
        <v>0</v>
      </c>
      <c r="M634" s="133">
        <f t="shared" si="231"/>
        <v>30</v>
      </c>
      <c r="O634" s="217"/>
    </row>
    <row r="635" spans="1:15" x14ac:dyDescent="0.2">
      <c r="A635" s="98" t="s">
        <v>474</v>
      </c>
      <c r="B635" s="92" t="s">
        <v>312</v>
      </c>
      <c r="C635" s="205" t="s">
        <v>154</v>
      </c>
      <c r="D635" s="205" t="s">
        <v>296</v>
      </c>
      <c r="E635" s="75" t="s">
        <v>340</v>
      </c>
      <c r="F635" s="205" t="s">
        <v>125</v>
      </c>
      <c r="G635" s="133">
        <v>30</v>
      </c>
      <c r="H635" s="133"/>
      <c r="I635" s="133">
        <f t="shared" si="214"/>
        <v>30</v>
      </c>
      <c r="J635" s="133"/>
      <c r="K635" s="264">
        <f>I635+J635</f>
        <v>30</v>
      </c>
      <c r="L635" s="133"/>
      <c r="M635" s="133">
        <f t="shared" ref="M635" si="232">K635+L635</f>
        <v>30</v>
      </c>
      <c r="O635" s="217"/>
    </row>
    <row r="636" spans="1:15" x14ac:dyDescent="0.2">
      <c r="A636" s="85" t="s">
        <v>341</v>
      </c>
      <c r="B636" s="86" t="s">
        <v>312</v>
      </c>
      <c r="C636" s="84" t="s">
        <v>129</v>
      </c>
      <c r="D636" s="86"/>
      <c r="E636" s="86"/>
      <c r="F636" s="84"/>
      <c r="G636" s="131">
        <f>G637+G647</f>
        <v>9623.7999999999993</v>
      </c>
      <c r="H636" s="131">
        <f t="shared" ref="H636:M636" si="233">H637+H647</f>
        <v>2803.8409299999998</v>
      </c>
      <c r="I636" s="131">
        <f t="shared" si="233"/>
        <v>12427.64093</v>
      </c>
      <c r="J636" s="131">
        <f t="shared" si="233"/>
        <v>0</v>
      </c>
      <c r="K636" s="262">
        <f t="shared" si="233"/>
        <v>12427.640930000001</v>
      </c>
      <c r="L636" s="131">
        <f t="shared" si="233"/>
        <v>-1064.4621999999999</v>
      </c>
      <c r="M636" s="131">
        <f t="shared" si="233"/>
        <v>11363.17873</v>
      </c>
      <c r="O636" s="217"/>
    </row>
    <row r="637" spans="1:15" x14ac:dyDescent="0.2">
      <c r="A637" s="99" t="s">
        <v>342</v>
      </c>
      <c r="B637" s="93" t="s">
        <v>312</v>
      </c>
      <c r="C637" s="86" t="s">
        <v>129</v>
      </c>
      <c r="D637" s="86" t="s">
        <v>223</v>
      </c>
      <c r="E637" s="86"/>
      <c r="F637" s="84"/>
      <c r="G637" s="131">
        <f t="shared" ref="G637:M641" si="234">G638</f>
        <v>5576</v>
      </c>
      <c r="H637" s="131">
        <f t="shared" si="234"/>
        <v>949.74093000000005</v>
      </c>
      <c r="I637" s="133">
        <f t="shared" si="214"/>
        <v>6525.7409299999999</v>
      </c>
      <c r="J637" s="131">
        <f t="shared" si="234"/>
        <v>0</v>
      </c>
      <c r="K637" s="262">
        <f t="shared" si="234"/>
        <v>6525.7409299999999</v>
      </c>
      <c r="L637" s="131">
        <f t="shared" si="234"/>
        <v>0</v>
      </c>
      <c r="M637" s="131">
        <f t="shared" si="234"/>
        <v>6525.7409299999999</v>
      </c>
      <c r="O637" s="217"/>
    </row>
    <row r="638" spans="1:15" ht="42" x14ac:dyDescent="0.2">
      <c r="A638" s="85" t="s">
        <v>489</v>
      </c>
      <c r="B638" s="93" t="s">
        <v>312</v>
      </c>
      <c r="C638" s="86" t="s">
        <v>129</v>
      </c>
      <c r="D638" s="86" t="s">
        <v>223</v>
      </c>
      <c r="E638" s="86" t="s">
        <v>506</v>
      </c>
      <c r="F638" s="84"/>
      <c r="G638" s="131">
        <f t="shared" si="234"/>
        <v>5576</v>
      </c>
      <c r="H638" s="131">
        <f t="shared" si="234"/>
        <v>949.74093000000005</v>
      </c>
      <c r="I638" s="133">
        <f t="shared" si="214"/>
        <v>6525.7409299999999</v>
      </c>
      <c r="J638" s="131">
        <f t="shared" si="234"/>
        <v>0</v>
      </c>
      <c r="K638" s="262">
        <f t="shared" si="234"/>
        <v>6525.7409299999999</v>
      </c>
      <c r="L638" s="131">
        <f t="shared" si="234"/>
        <v>0</v>
      </c>
      <c r="M638" s="131">
        <f t="shared" si="234"/>
        <v>6525.7409299999999</v>
      </c>
      <c r="O638" s="217"/>
    </row>
    <row r="639" spans="1:15" ht="146.25" x14ac:dyDescent="0.2">
      <c r="A639" s="97" t="s">
        <v>344</v>
      </c>
      <c r="B639" s="92" t="s">
        <v>312</v>
      </c>
      <c r="C639" s="75" t="s">
        <v>129</v>
      </c>
      <c r="D639" s="75" t="s">
        <v>223</v>
      </c>
      <c r="E639" s="75" t="s">
        <v>343</v>
      </c>
      <c r="F639" s="205"/>
      <c r="G639" s="133">
        <f t="shared" si="234"/>
        <v>5576</v>
      </c>
      <c r="H639" s="133">
        <f t="shared" si="234"/>
        <v>949.74093000000005</v>
      </c>
      <c r="I639" s="133">
        <f t="shared" si="214"/>
        <v>6525.7409299999999</v>
      </c>
      <c r="J639" s="133">
        <f t="shared" si="234"/>
        <v>0</v>
      </c>
      <c r="K639" s="264">
        <f t="shared" si="234"/>
        <v>6525.7409299999999</v>
      </c>
      <c r="L639" s="133">
        <f t="shared" si="234"/>
        <v>0</v>
      </c>
      <c r="M639" s="133">
        <f t="shared" si="234"/>
        <v>6525.7409299999999</v>
      </c>
      <c r="O639" s="217"/>
    </row>
    <row r="640" spans="1:15" ht="22.5" x14ac:dyDescent="0.2">
      <c r="A640" s="71" t="s">
        <v>451</v>
      </c>
      <c r="B640" s="92" t="s">
        <v>312</v>
      </c>
      <c r="C640" s="75" t="s">
        <v>129</v>
      </c>
      <c r="D640" s="75" t="s">
        <v>223</v>
      </c>
      <c r="E640" s="75" t="s">
        <v>343</v>
      </c>
      <c r="F640" s="205" t="s">
        <v>121</v>
      </c>
      <c r="G640" s="133">
        <f t="shared" si="234"/>
        <v>5576</v>
      </c>
      <c r="H640" s="133">
        <f t="shared" si="234"/>
        <v>949.74093000000005</v>
      </c>
      <c r="I640" s="133">
        <f t="shared" si="214"/>
        <v>6525.7409299999999</v>
      </c>
      <c r="J640" s="133">
        <f t="shared" si="234"/>
        <v>0</v>
      </c>
      <c r="K640" s="264">
        <f t="shared" si="234"/>
        <v>6525.7409299999999</v>
      </c>
      <c r="L640" s="133">
        <f t="shared" si="234"/>
        <v>0</v>
      </c>
      <c r="M640" s="133">
        <f t="shared" si="234"/>
        <v>6525.7409299999999</v>
      </c>
      <c r="O640" s="217"/>
    </row>
    <row r="641" spans="1:15" ht="24" customHeight="1" x14ac:dyDescent="0.2">
      <c r="A641" s="71" t="s">
        <v>122</v>
      </c>
      <c r="B641" s="92" t="s">
        <v>312</v>
      </c>
      <c r="C641" s="75" t="s">
        <v>129</v>
      </c>
      <c r="D641" s="75" t="s">
        <v>223</v>
      </c>
      <c r="E641" s="75" t="s">
        <v>343</v>
      </c>
      <c r="F641" s="205" t="s">
        <v>123</v>
      </c>
      <c r="G641" s="133">
        <f t="shared" si="234"/>
        <v>5576</v>
      </c>
      <c r="H641" s="133">
        <f t="shared" si="234"/>
        <v>949.74093000000005</v>
      </c>
      <c r="I641" s="133">
        <f t="shared" si="214"/>
        <v>6525.7409299999999</v>
      </c>
      <c r="J641" s="133">
        <f t="shared" si="234"/>
        <v>0</v>
      </c>
      <c r="K641" s="264">
        <f t="shared" si="234"/>
        <v>6525.7409299999999</v>
      </c>
      <c r="L641" s="133">
        <f t="shared" si="234"/>
        <v>0</v>
      </c>
      <c r="M641" s="133">
        <f t="shared" si="234"/>
        <v>6525.7409299999999</v>
      </c>
      <c r="O641" s="217"/>
    </row>
    <row r="642" spans="1:15" ht="12.75" customHeight="1" x14ac:dyDescent="0.2">
      <c r="A642" s="98" t="s">
        <v>474</v>
      </c>
      <c r="B642" s="92" t="s">
        <v>312</v>
      </c>
      <c r="C642" s="75" t="s">
        <v>129</v>
      </c>
      <c r="D642" s="75" t="s">
        <v>223</v>
      </c>
      <c r="E642" s="75" t="s">
        <v>343</v>
      </c>
      <c r="F642" s="205" t="s">
        <v>125</v>
      </c>
      <c r="G642" s="133">
        <v>5576</v>
      </c>
      <c r="H642" s="133">
        <v>949.74093000000005</v>
      </c>
      <c r="I642" s="133">
        <f t="shared" si="214"/>
        <v>6525.7409299999999</v>
      </c>
      <c r="J642" s="133"/>
      <c r="K642" s="264">
        <f>I642+J642</f>
        <v>6525.7409299999999</v>
      </c>
      <c r="L642" s="133"/>
      <c r="M642" s="133">
        <f t="shared" ref="M642:M646" si="235">K642+L642</f>
        <v>6525.7409299999999</v>
      </c>
      <c r="O642" s="217"/>
    </row>
    <row r="643" spans="1:15" ht="25.5" customHeight="1" x14ac:dyDescent="0.2">
      <c r="A643" s="98" t="s">
        <v>646</v>
      </c>
      <c r="B643" s="92" t="s">
        <v>312</v>
      </c>
      <c r="C643" s="75" t="s">
        <v>129</v>
      </c>
      <c r="D643" s="75" t="s">
        <v>223</v>
      </c>
      <c r="E643" s="75" t="s">
        <v>645</v>
      </c>
      <c r="F643" s="205"/>
      <c r="G643" s="133"/>
      <c r="H643" s="133"/>
      <c r="I643" s="133">
        <f t="shared" si="214"/>
        <v>0</v>
      </c>
      <c r="J643" s="133"/>
      <c r="K643" s="264">
        <f>I643+J643</f>
        <v>0</v>
      </c>
      <c r="L643" s="133"/>
      <c r="M643" s="133">
        <f t="shared" si="235"/>
        <v>0</v>
      </c>
      <c r="O643" s="217"/>
    </row>
    <row r="644" spans="1:15" ht="12.75" customHeight="1" x14ac:dyDescent="0.2">
      <c r="A644" s="71" t="s">
        <v>451</v>
      </c>
      <c r="B644" s="92" t="s">
        <v>312</v>
      </c>
      <c r="C644" s="75" t="s">
        <v>129</v>
      </c>
      <c r="D644" s="75" t="s">
        <v>223</v>
      </c>
      <c r="E644" s="75" t="s">
        <v>645</v>
      </c>
      <c r="F644" s="205" t="s">
        <v>121</v>
      </c>
      <c r="G644" s="133"/>
      <c r="H644" s="133"/>
      <c r="I644" s="133">
        <f t="shared" si="214"/>
        <v>0</v>
      </c>
      <c r="J644" s="133"/>
      <c r="K644" s="264">
        <f>I644+J644</f>
        <v>0</v>
      </c>
      <c r="L644" s="133"/>
      <c r="M644" s="133">
        <f t="shared" si="235"/>
        <v>0</v>
      </c>
      <c r="O644" s="217"/>
    </row>
    <row r="645" spans="1:15" ht="23.25" customHeight="1" x14ac:dyDescent="0.2">
      <c r="A645" s="71" t="s">
        <v>122</v>
      </c>
      <c r="B645" s="92" t="s">
        <v>312</v>
      </c>
      <c r="C645" s="75" t="s">
        <v>129</v>
      </c>
      <c r="D645" s="75" t="s">
        <v>223</v>
      </c>
      <c r="E645" s="75" t="s">
        <v>645</v>
      </c>
      <c r="F645" s="205" t="s">
        <v>123</v>
      </c>
      <c r="G645" s="133"/>
      <c r="H645" s="133"/>
      <c r="I645" s="133">
        <f t="shared" si="214"/>
        <v>0</v>
      </c>
      <c r="J645" s="133"/>
      <c r="K645" s="264">
        <f t="shared" ref="K645" si="236">I645+J645</f>
        <v>0</v>
      </c>
      <c r="L645" s="133"/>
      <c r="M645" s="133">
        <f t="shared" si="235"/>
        <v>0</v>
      </c>
      <c r="O645" s="217"/>
    </row>
    <row r="646" spans="1:15" ht="12.75" customHeight="1" x14ac:dyDescent="0.2">
      <c r="A646" s="98" t="s">
        <v>474</v>
      </c>
      <c r="B646" s="92" t="s">
        <v>312</v>
      </c>
      <c r="C646" s="75" t="s">
        <v>129</v>
      </c>
      <c r="D646" s="75" t="s">
        <v>223</v>
      </c>
      <c r="E646" s="75" t="s">
        <v>645</v>
      </c>
      <c r="F646" s="205" t="s">
        <v>125</v>
      </c>
      <c r="G646" s="133">
        <v>0</v>
      </c>
      <c r="H646" s="133">
        <v>0</v>
      </c>
      <c r="I646" s="133">
        <f t="shared" si="214"/>
        <v>0</v>
      </c>
      <c r="J646" s="133">
        <v>0</v>
      </c>
      <c r="K646" s="264">
        <v>0</v>
      </c>
      <c r="L646" s="133">
        <v>0</v>
      </c>
      <c r="M646" s="133">
        <f t="shared" si="235"/>
        <v>0</v>
      </c>
      <c r="O646" s="217"/>
    </row>
    <row r="647" spans="1:15" ht="17.25" customHeight="1" x14ac:dyDescent="0.2">
      <c r="A647" s="85" t="s">
        <v>252</v>
      </c>
      <c r="B647" s="86" t="s">
        <v>312</v>
      </c>
      <c r="C647" s="84" t="s">
        <v>129</v>
      </c>
      <c r="D647" s="86" t="s">
        <v>253</v>
      </c>
      <c r="E647" s="86"/>
      <c r="F647" s="84" t="s">
        <v>150</v>
      </c>
      <c r="G647" s="131">
        <f>G678+G648+G684+G697+G708</f>
        <v>4047.7999999999997</v>
      </c>
      <c r="H647" s="131">
        <f>H678+H648+H684+H697+H708</f>
        <v>1854.1</v>
      </c>
      <c r="I647" s="133">
        <f t="shared" si="214"/>
        <v>5901.9</v>
      </c>
      <c r="J647" s="131">
        <f>J678+J648+J684+J697+J708</f>
        <v>0</v>
      </c>
      <c r="K647" s="262">
        <f>K678+K648+K684+K697+K708</f>
        <v>5901.9000000000005</v>
      </c>
      <c r="L647" s="131">
        <f>L678+L648+L684+L697+L708</f>
        <v>-1064.4621999999999</v>
      </c>
      <c r="M647" s="131">
        <f>M678+M648+M684+M697+M708</f>
        <v>4837.4377999999997</v>
      </c>
      <c r="O647" s="217"/>
    </row>
    <row r="648" spans="1:15" ht="21" customHeight="1" x14ac:dyDescent="0.2">
      <c r="A648" s="101" t="s">
        <v>633</v>
      </c>
      <c r="B648" s="93" t="s">
        <v>312</v>
      </c>
      <c r="C648" s="86" t="s">
        <v>129</v>
      </c>
      <c r="D648" s="86" t="s">
        <v>253</v>
      </c>
      <c r="E648" s="86" t="s">
        <v>345</v>
      </c>
      <c r="F648" s="84" t="s">
        <v>150</v>
      </c>
      <c r="G648" s="131">
        <f>G649+G657</f>
        <v>400</v>
      </c>
      <c r="H648" s="131">
        <f>H649+H657</f>
        <v>2141</v>
      </c>
      <c r="I648" s="133">
        <f t="shared" si="214"/>
        <v>2541</v>
      </c>
      <c r="J648" s="131">
        <f>J649+J657</f>
        <v>0</v>
      </c>
      <c r="K648" s="262">
        <f>K649+K657</f>
        <v>2541</v>
      </c>
      <c r="L648" s="131">
        <f>L649+L657</f>
        <v>-985.46219999999994</v>
      </c>
      <c r="M648" s="131">
        <f>M649+M657</f>
        <v>1555.5378000000001</v>
      </c>
      <c r="O648" s="217"/>
    </row>
    <row r="649" spans="1:15" ht="33.75" x14ac:dyDescent="0.2">
      <c r="A649" s="97" t="s">
        <v>346</v>
      </c>
      <c r="B649" s="92" t="s">
        <v>312</v>
      </c>
      <c r="C649" s="75" t="s">
        <v>129</v>
      </c>
      <c r="D649" s="75" t="s">
        <v>253</v>
      </c>
      <c r="E649" s="75" t="s">
        <v>347</v>
      </c>
      <c r="F649" s="205"/>
      <c r="G649" s="133">
        <f>G650</f>
        <v>100</v>
      </c>
      <c r="H649" s="133">
        <f>H650</f>
        <v>0</v>
      </c>
      <c r="I649" s="133">
        <f t="shared" si="214"/>
        <v>100</v>
      </c>
      <c r="J649" s="133">
        <f>J650</f>
        <v>0</v>
      </c>
      <c r="K649" s="264">
        <f>K650</f>
        <v>100</v>
      </c>
      <c r="L649" s="133">
        <f>L650</f>
        <v>0</v>
      </c>
      <c r="M649" s="133">
        <f>M650</f>
        <v>100</v>
      </c>
      <c r="O649" s="217"/>
    </row>
    <row r="650" spans="1:15" x14ac:dyDescent="0.2">
      <c r="A650" s="192" t="s">
        <v>634</v>
      </c>
      <c r="B650" s="92" t="s">
        <v>312</v>
      </c>
      <c r="C650" s="75" t="s">
        <v>129</v>
      </c>
      <c r="D650" s="75" t="s">
        <v>253</v>
      </c>
      <c r="E650" s="75" t="s">
        <v>539</v>
      </c>
      <c r="F650" s="205"/>
      <c r="G650" s="133">
        <f>G651+G654</f>
        <v>100</v>
      </c>
      <c r="H650" s="133">
        <f>H651+H654</f>
        <v>0</v>
      </c>
      <c r="I650" s="133">
        <f t="shared" si="214"/>
        <v>100</v>
      </c>
      <c r="J650" s="133">
        <f>J651+J654</f>
        <v>0</v>
      </c>
      <c r="K650" s="264">
        <f>K651+K654</f>
        <v>100</v>
      </c>
      <c r="L650" s="133">
        <f>L651+L654</f>
        <v>0</v>
      </c>
      <c r="M650" s="133">
        <f>M651+M654</f>
        <v>100</v>
      </c>
      <c r="O650" s="217"/>
    </row>
    <row r="651" spans="1:15" ht="22.5" x14ac:dyDescent="0.2">
      <c r="A651" s="71" t="s">
        <v>451</v>
      </c>
      <c r="B651" s="92" t="s">
        <v>312</v>
      </c>
      <c r="C651" s="75" t="s">
        <v>129</v>
      </c>
      <c r="D651" s="75" t="s">
        <v>253</v>
      </c>
      <c r="E651" s="75" t="s">
        <v>539</v>
      </c>
      <c r="F651" s="205" t="s">
        <v>121</v>
      </c>
      <c r="G651" s="133">
        <f>G652</f>
        <v>100</v>
      </c>
      <c r="H651" s="133">
        <f>H652</f>
        <v>0</v>
      </c>
      <c r="I651" s="133">
        <f t="shared" si="214"/>
        <v>100</v>
      </c>
      <c r="J651" s="133">
        <f t="shared" ref="J651:M652" si="237">J652</f>
        <v>0</v>
      </c>
      <c r="K651" s="264">
        <f t="shared" si="237"/>
        <v>100</v>
      </c>
      <c r="L651" s="133">
        <f t="shared" si="237"/>
        <v>0</v>
      </c>
      <c r="M651" s="133">
        <f t="shared" si="237"/>
        <v>100</v>
      </c>
      <c r="O651" s="217"/>
    </row>
    <row r="652" spans="1:15" ht="22.5" x14ac:dyDescent="0.2">
      <c r="A652" s="71" t="s">
        <v>122</v>
      </c>
      <c r="B652" s="92" t="s">
        <v>312</v>
      </c>
      <c r="C652" s="75" t="s">
        <v>129</v>
      </c>
      <c r="D652" s="75" t="s">
        <v>253</v>
      </c>
      <c r="E652" s="75" t="s">
        <v>539</v>
      </c>
      <c r="F652" s="205" t="s">
        <v>123</v>
      </c>
      <c r="G652" s="133">
        <f>G653</f>
        <v>100</v>
      </c>
      <c r="H652" s="133">
        <f>H653</f>
        <v>0</v>
      </c>
      <c r="I652" s="133">
        <f t="shared" si="214"/>
        <v>100</v>
      </c>
      <c r="J652" s="133">
        <f t="shared" si="237"/>
        <v>0</v>
      </c>
      <c r="K652" s="264">
        <f t="shared" si="237"/>
        <v>100</v>
      </c>
      <c r="L652" s="133">
        <f t="shared" si="237"/>
        <v>0</v>
      </c>
      <c r="M652" s="133">
        <f t="shared" si="237"/>
        <v>100</v>
      </c>
      <c r="O652" s="217"/>
    </row>
    <row r="653" spans="1:15" x14ac:dyDescent="0.2">
      <c r="A653" s="98" t="s">
        <v>474</v>
      </c>
      <c r="B653" s="92" t="s">
        <v>312</v>
      </c>
      <c r="C653" s="75" t="s">
        <v>129</v>
      </c>
      <c r="D653" s="75" t="s">
        <v>253</v>
      </c>
      <c r="E653" s="75" t="s">
        <v>539</v>
      </c>
      <c r="F653" s="205" t="s">
        <v>125</v>
      </c>
      <c r="G653" s="133">
        <v>100</v>
      </c>
      <c r="H653" s="133"/>
      <c r="I653" s="133">
        <f t="shared" si="214"/>
        <v>100</v>
      </c>
      <c r="J653" s="133"/>
      <c r="K653" s="264">
        <f>I653+J653</f>
        <v>100</v>
      </c>
      <c r="L653" s="133"/>
      <c r="M653" s="133">
        <f t="shared" ref="M653" si="238">K653+L653</f>
        <v>100</v>
      </c>
      <c r="O653" s="217"/>
    </row>
    <row r="654" spans="1:15" x14ac:dyDescent="0.2">
      <c r="A654" s="187" t="s">
        <v>522</v>
      </c>
      <c r="B654" s="92" t="s">
        <v>312</v>
      </c>
      <c r="C654" s="75" t="s">
        <v>129</v>
      </c>
      <c r="D654" s="75" t="s">
        <v>253</v>
      </c>
      <c r="E654" s="75" t="s">
        <v>539</v>
      </c>
      <c r="F654" s="205">
        <v>800</v>
      </c>
      <c r="G654" s="133">
        <f>G655</f>
        <v>0</v>
      </c>
      <c r="H654" s="133">
        <f>H655</f>
        <v>0</v>
      </c>
      <c r="I654" s="133">
        <f t="shared" si="214"/>
        <v>0</v>
      </c>
      <c r="J654" s="133">
        <f t="shared" ref="J654:M655" si="239">J655</f>
        <v>0</v>
      </c>
      <c r="K654" s="264">
        <f t="shared" si="239"/>
        <v>0</v>
      </c>
      <c r="L654" s="133">
        <f t="shared" si="239"/>
        <v>0</v>
      </c>
      <c r="M654" s="133">
        <f t="shared" si="239"/>
        <v>0</v>
      </c>
      <c r="O654" s="217"/>
    </row>
    <row r="655" spans="1:15" x14ac:dyDescent="0.2">
      <c r="A655" s="187" t="s">
        <v>523</v>
      </c>
      <c r="B655" s="92" t="s">
        <v>312</v>
      </c>
      <c r="C655" s="75" t="s">
        <v>129</v>
      </c>
      <c r="D655" s="75" t="s">
        <v>253</v>
      </c>
      <c r="E655" s="75" t="s">
        <v>539</v>
      </c>
      <c r="F655" s="205">
        <v>810</v>
      </c>
      <c r="G655" s="133">
        <f>G656</f>
        <v>0</v>
      </c>
      <c r="H655" s="133">
        <f>H656</f>
        <v>0</v>
      </c>
      <c r="I655" s="133">
        <f t="shared" si="214"/>
        <v>0</v>
      </c>
      <c r="J655" s="133">
        <f t="shared" si="239"/>
        <v>0</v>
      </c>
      <c r="K655" s="264">
        <f t="shared" si="239"/>
        <v>0</v>
      </c>
      <c r="L655" s="133">
        <f t="shared" si="239"/>
        <v>0</v>
      </c>
      <c r="M655" s="133">
        <f t="shared" si="239"/>
        <v>0</v>
      </c>
      <c r="O655" s="217"/>
    </row>
    <row r="656" spans="1:15" ht="67.5" x14ac:dyDescent="0.2">
      <c r="A656" s="188" t="s">
        <v>524</v>
      </c>
      <c r="B656" s="92" t="s">
        <v>312</v>
      </c>
      <c r="C656" s="75" t="s">
        <v>129</v>
      </c>
      <c r="D656" s="75" t="s">
        <v>253</v>
      </c>
      <c r="E656" s="75" t="s">
        <v>539</v>
      </c>
      <c r="F656" s="205">
        <v>812</v>
      </c>
      <c r="G656" s="133">
        <v>0</v>
      </c>
      <c r="H656" s="133"/>
      <c r="I656" s="133">
        <f t="shared" si="214"/>
        <v>0</v>
      </c>
      <c r="J656" s="133"/>
      <c r="K656" s="264">
        <f>I656+J656</f>
        <v>0</v>
      </c>
      <c r="L656" s="133"/>
      <c r="M656" s="133">
        <f t="shared" ref="M656" si="240">K656+L656</f>
        <v>0</v>
      </c>
      <c r="O656" s="217"/>
    </row>
    <row r="657" spans="1:15" ht="22.5" x14ac:dyDescent="0.2">
      <c r="A657" s="97" t="s">
        <v>349</v>
      </c>
      <c r="B657" s="92" t="s">
        <v>312</v>
      </c>
      <c r="C657" s="75" t="s">
        <v>129</v>
      </c>
      <c r="D657" s="75" t="s">
        <v>253</v>
      </c>
      <c r="E657" s="75" t="s">
        <v>350</v>
      </c>
      <c r="F657" s="205"/>
      <c r="G657" s="133">
        <f>G658+G666+G670+G674</f>
        <v>300</v>
      </c>
      <c r="H657" s="133">
        <f>H658+H666+H670+H674</f>
        <v>2141</v>
      </c>
      <c r="I657" s="133">
        <f t="shared" si="214"/>
        <v>2441</v>
      </c>
      <c r="J657" s="133">
        <f>J658+J666+J670+J674</f>
        <v>0</v>
      </c>
      <c r="K657" s="264">
        <f>K658+K666+K670+K674</f>
        <v>2441</v>
      </c>
      <c r="L657" s="133">
        <f>L658+L666+L670+L674</f>
        <v>-985.46219999999994</v>
      </c>
      <c r="M657" s="133">
        <f>M658+M666+M670+M674</f>
        <v>1455.5378000000001</v>
      </c>
      <c r="O657" s="217"/>
    </row>
    <row r="658" spans="1:15" ht="45" x14ac:dyDescent="0.2">
      <c r="A658" s="97" t="s">
        <v>351</v>
      </c>
      <c r="B658" s="92" t="s">
        <v>312</v>
      </c>
      <c r="C658" s="75" t="s">
        <v>129</v>
      </c>
      <c r="D658" s="75" t="s">
        <v>253</v>
      </c>
      <c r="E658" s="75" t="s">
        <v>352</v>
      </c>
      <c r="F658" s="205"/>
      <c r="G658" s="133">
        <f>G659+G662</f>
        <v>200</v>
      </c>
      <c r="H658" s="133">
        <f>H659+H662</f>
        <v>2141</v>
      </c>
      <c r="I658" s="133">
        <f t="shared" si="214"/>
        <v>2341</v>
      </c>
      <c r="J658" s="133">
        <f>J659+J662</f>
        <v>0</v>
      </c>
      <c r="K658" s="264">
        <f>K659+K662</f>
        <v>2341</v>
      </c>
      <c r="L658" s="133">
        <f>L659+L662</f>
        <v>-935.46219999999994</v>
      </c>
      <c r="M658" s="133">
        <f>M659+M662</f>
        <v>1405.5378000000001</v>
      </c>
      <c r="O658" s="217"/>
    </row>
    <row r="659" spans="1:15" ht="22.5" x14ac:dyDescent="0.2">
      <c r="A659" s="71" t="s">
        <v>451</v>
      </c>
      <c r="B659" s="92" t="s">
        <v>312</v>
      </c>
      <c r="C659" s="75" t="s">
        <v>129</v>
      </c>
      <c r="D659" s="75" t="s">
        <v>253</v>
      </c>
      <c r="E659" s="75" t="s">
        <v>352</v>
      </c>
      <c r="F659" s="205" t="s">
        <v>121</v>
      </c>
      <c r="G659" s="133">
        <f>G660</f>
        <v>0</v>
      </c>
      <c r="H659" s="133">
        <f>H660</f>
        <v>0</v>
      </c>
      <c r="I659" s="133">
        <f t="shared" si="214"/>
        <v>0</v>
      </c>
      <c r="J659" s="133">
        <f t="shared" ref="J659:M660" si="241">J660</f>
        <v>0</v>
      </c>
      <c r="K659" s="264">
        <f t="shared" si="241"/>
        <v>0</v>
      </c>
      <c r="L659" s="133">
        <f t="shared" si="241"/>
        <v>0</v>
      </c>
      <c r="M659" s="133">
        <f t="shared" si="241"/>
        <v>0</v>
      </c>
      <c r="O659" s="217"/>
    </row>
    <row r="660" spans="1:15" ht="22.5" x14ac:dyDescent="0.2">
      <c r="A660" s="71" t="s">
        <v>122</v>
      </c>
      <c r="B660" s="92" t="s">
        <v>312</v>
      </c>
      <c r="C660" s="75" t="s">
        <v>129</v>
      </c>
      <c r="D660" s="75" t="s">
        <v>253</v>
      </c>
      <c r="E660" s="75" t="s">
        <v>352</v>
      </c>
      <c r="F660" s="205" t="s">
        <v>123</v>
      </c>
      <c r="G660" s="133">
        <f>G661</f>
        <v>0</v>
      </c>
      <c r="H660" s="133">
        <f>H661</f>
        <v>0</v>
      </c>
      <c r="I660" s="133">
        <f t="shared" si="214"/>
        <v>0</v>
      </c>
      <c r="J660" s="133">
        <f t="shared" si="241"/>
        <v>0</v>
      </c>
      <c r="K660" s="264">
        <f t="shared" si="241"/>
        <v>0</v>
      </c>
      <c r="L660" s="133">
        <f t="shared" si="241"/>
        <v>0</v>
      </c>
      <c r="M660" s="133">
        <f t="shared" si="241"/>
        <v>0</v>
      </c>
      <c r="O660" s="217"/>
    </row>
    <row r="661" spans="1:15" x14ac:dyDescent="0.2">
      <c r="A661" s="98" t="s">
        <v>474</v>
      </c>
      <c r="B661" s="92" t="s">
        <v>312</v>
      </c>
      <c r="C661" s="75" t="s">
        <v>129</v>
      </c>
      <c r="D661" s="75" t="s">
        <v>253</v>
      </c>
      <c r="E661" s="75" t="s">
        <v>352</v>
      </c>
      <c r="F661" s="205" t="s">
        <v>125</v>
      </c>
      <c r="G661" s="133"/>
      <c r="H661" s="133"/>
      <c r="I661" s="133">
        <f t="shared" si="214"/>
        <v>0</v>
      </c>
      <c r="J661" s="133"/>
      <c r="K661" s="264">
        <f>I661+J661</f>
        <v>0</v>
      </c>
      <c r="L661" s="133"/>
      <c r="M661" s="133">
        <f t="shared" ref="M661" si="242">K661+L661</f>
        <v>0</v>
      </c>
      <c r="O661" s="217"/>
    </row>
    <row r="662" spans="1:15" x14ac:dyDescent="0.2">
      <c r="A662" s="187" t="s">
        <v>522</v>
      </c>
      <c r="B662" s="92" t="s">
        <v>312</v>
      </c>
      <c r="C662" s="75" t="s">
        <v>129</v>
      </c>
      <c r="D662" s="75" t="s">
        <v>253</v>
      </c>
      <c r="E662" s="75" t="s">
        <v>352</v>
      </c>
      <c r="F662" s="205">
        <v>800</v>
      </c>
      <c r="G662" s="133">
        <f>G663</f>
        <v>200</v>
      </c>
      <c r="H662" s="133">
        <f>H663</f>
        <v>2141</v>
      </c>
      <c r="I662" s="133">
        <f t="shared" si="214"/>
        <v>2341</v>
      </c>
      <c r="J662" s="133">
        <f>J663</f>
        <v>0</v>
      </c>
      <c r="K662" s="264">
        <f>K663</f>
        <v>2341</v>
      </c>
      <c r="L662" s="133">
        <f>L663</f>
        <v>-935.46219999999994</v>
      </c>
      <c r="M662" s="133">
        <f>M663</f>
        <v>1405.5378000000001</v>
      </c>
      <c r="O662" s="217"/>
    </row>
    <row r="663" spans="1:15" x14ac:dyDescent="0.2">
      <c r="A663" s="187" t="s">
        <v>523</v>
      </c>
      <c r="B663" s="92" t="s">
        <v>312</v>
      </c>
      <c r="C663" s="75" t="s">
        <v>129</v>
      </c>
      <c r="D663" s="75" t="s">
        <v>253</v>
      </c>
      <c r="E663" s="75" t="s">
        <v>352</v>
      </c>
      <c r="F663" s="205">
        <v>810</v>
      </c>
      <c r="G663" s="133">
        <f>G664+G665</f>
        <v>200</v>
      </c>
      <c r="H663" s="133">
        <f t="shared" ref="H663:M663" si="243">H664+H665</f>
        <v>2141</v>
      </c>
      <c r="I663" s="133">
        <f t="shared" si="243"/>
        <v>2341</v>
      </c>
      <c r="J663" s="133">
        <f t="shared" si="243"/>
        <v>0</v>
      </c>
      <c r="K663" s="264">
        <f t="shared" si="243"/>
        <v>2341</v>
      </c>
      <c r="L663" s="133">
        <f t="shared" si="243"/>
        <v>-935.46219999999994</v>
      </c>
      <c r="M663" s="133">
        <f t="shared" si="243"/>
        <v>1405.5378000000001</v>
      </c>
      <c r="O663" s="217"/>
    </row>
    <row r="664" spans="1:15" ht="67.5" x14ac:dyDescent="0.2">
      <c r="A664" s="188" t="s">
        <v>524</v>
      </c>
      <c r="B664" s="92" t="s">
        <v>312</v>
      </c>
      <c r="C664" s="75" t="s">
        <v>129</v>
      </c>
      <c r="D664" s="75" t="s">
        <v>253</v>
      </c>
      <c r="E664" s="75" t="s">
        <v>352</v>
      </c>
      <c r="F664" s="205">
        <v>812</v>
      </c>
      <c r="G664" s="133">
        <v>200</v>
      </c>
      <c r="H664" s="133">
        <v>2141</v>
      </c>
      <c r="I664" s="133">
        <f t="shared" si="214"/>
        <v>2341</v>
      </c>
      <c r="J664" s="133">
        <v>-2341</v>
      </c>
      <c r="K664" s="264">
        <f>I664+J664</f>
        <v>0</v>
      </c>
      <c r="L664" s="133"/>
      <c r="M664" s="133">
        <f t="shared" ref="M664:M665" si="244">K664+L664</f>
        <v>0</v>
      </c>
    </row>
    <row r="665" spans="1:15" ht="90" x14ac:dyDescent="0.2">
      <c r="A665" s="188" t="s">
        <v>659</v>
      </c>
      <c r="B665" s="92" t="s">
        <v>312</v>
      </c>
      <c r="C665" s="75" t="s">
        <v>129</v>
      </c>
      <c r="D665" s="75" t="s">
        <v>253</v>
      </c>
      <c r="E665" s="75" t="s">
        <v>352</v>
      </c>
      <c r="F665" s="230">
        <v>813</v>
      </c>
      <c r="G665" s="133"/>
      <c r="H665" s="133"/>
      <c r="I665" s="133"/>
      <c r="J665" s="133">
        <v>2341</v>
      </c>
      <c r="K665" s="264">
        <f>I665+J665</f>
        <v>2341</v>
      </c>
      <c r="L665" s="133">
        <f>-550.85-284.6122-100</f>
        <v>-935.46219999999994</v>
      </c>
      <c r="M665" s="133">
        <f t="shared" si="244"/>
        <v>1405.5378000000001</v>
      </c>
    </row>
    <row r="666" spans="1:15" ht="22.5" x14ac:dyDescent="0.2">
      <c r="A666" s="189" t="s">
        <v>540</v>
      </c>
      <c r="B666" s="92" t="s">
        <v>312</v>
      </c>
      <c r="C666" s="75" t="s">
        <v>129</v>
      </c>
      <c r="D666" s="75" t="s">
        <v>253</v>
      </c>
      <c r="E666" s="75" t="s">
        <v>541</v>
      </c>
      <c r="F666" s="205"/>
      <c r="G666" s="133">
        <f t="shared" ref="G666:M668" si="245">G667</f>
        <v>100</v>
      </c>
      <c r="H666" s="133">
        <f t="shared" si="245"/>
        <v>0</v>
      </c>
      <c r="I666" s="133">
        <f t="shared" si="214"/>
        <v>100</v>
      </c>
      <c r="J666" s="133">
        <f t="shared" si="245"/>
        <v>0</v>
      </c>
      <c r="K666" s="264">
        <f t="shared" si="245"/>
        <v>100</v>
      </c>
      <c r="L666" s="133">
        <f t="shared" si="245"/>
        <v>-50</v>
      </c>
      <c r="M666" s="133">
        <f t="shared" si="245"/>
        <v>50</v>
      </c>
    </row>
    <row r="667" spans="1:15" ht="22.5" x14ac:dyDescent="0.2">
      <c r="A667" s="71" t="s">
        <v>451</v>
      </c>
      <c r="B667" s="92" t="s">
        <v>312</v>
      </c>
      <c r="C667" s="75" t="s">
        <v>129</v>
      </c>
      <c r="D667" s="75" t="s">
        <v>253</v>
      </c>
      <c r="E667" s="75" t="s">
        <v>541</v>
      </c>
      <c r="F667" s="205" t="s">
        <v>121</v>
      </c>
      <c r="G667" s="133">
        <f t="shared" si="245"/>
        <v>100</v>
      </c>
      <c r="H667" s="133">
        <f t="shared" si="245"/>
        <v>0</v>
      </c>
      <c r="I667" s="133">
        <f t="shared" si="214"/>
        <v>100</v>
      </c>
      <c r="J667" s="133">
        <f t="shared" si="245"/>
        <v>0</v>
      </c>
      <c r="K667" s="264">
        <f t="shared" si="245"/>
        <v>100</v>
      </c>
      <c r="L667" s="133">
        <f t="shared" si="245"/>
        <v>-50</v>
      </c>
      <c r="M667" s="133">
        <f t="shared" si="245"/>
        <v>50</v>
      </c>
    </row>
    <row r="668" spans="1:15" ht="22.5" x14ac:dyDescent="0.2">
      <c r="A668" s="71" t="s">
        <v>122</v>
      </c>
      <c r="B668" s="92" t="s">
        <v>312</v>
      </c>
      <c r="C668" s="75" t="s">
        <v>129</v>
      </c>
      <c r="D668" s="75" t="s">
        <v>253</v>
      </c>
      <c r="E668" s="75" t="s">
        <v>541</v>
      </c>
      <c r="F668" s="205" t="s">
        <v>123</v>
      </c>
      <c r="G668" s="133">
        <f t="shared" si="245"/>
        <v>100</v>
      </c>
      <c r="H668" s="133">
        <f t="shared" si="245"/>
        <v>0</v>
      </c>
      <c r="I668" s="133">
        <f t="shared" si="214"/>
        <v>100</v>
      </c>
      <c r="J668" s="133">
        <f t="shared" si="245"/>
        <v>0</v>
      </c>
      <c r="K668" s="264">
        <f t="shared" si="245"/>
        <v>100</v>
      </c>
      <c r="L668" s="133">
        <f t="shared" si="245"/>
        <v>-50</v>
      </c>
      <c r="M668" s="133">
        <f t="shared" si="245"/>
        <v>50</v>
      </c>
    </row>
    <row r="669" spans="1:15" x14ac:dyDescent="0.2">
      <c r="A669" s="98" t="s">
        <v>474</v>
      </c>
      <c r="B669" s="92" t="s">
        <v>312</v>
      </c>
      <c r="C669" s="75" t="s">
        <v>129</v>
      </c>
      <c r="D669" s="75" t="s">
        <v>253</v>
      </c>
      <c r="E669" s="75" t="s">
        <v>541</v>
      </c>
      <c r="F669" s="205" t="s">
        <v>125</v>
      </c>
      <c r="G669" s="133">
        <v>100</v>
      </c>
      <c r="H669" s="133"/>
      <c r="I669" s="133">
        <f t="shared" si="214"/>
        <v>100</v>
      </c>
      <c r="J669" s="133"/>
      <c r="K669" s="264">
        <f>I669+J669</f>
        <v>100</v>
      </c>
      <c r="L669" s="133">
        <v>-50</v>
      </c>
      <c r="M669" s="133">
        <f t="shared" ref="M669" si="246">K669+L669</f>
        <v>50</v>
      </c>
    </row>
    <row r="670" spans="1:15" ht="22.5" x14ac:dyDescent="0.2">
      <c r="A670" s="189" t="s">
        <v>629</v>
      </c>
      <c r="B670" s="92" t="s">
        <v>312</v>
      </c>
      <c r="C670" s="75" t="s">
        <v>129</v>
      </c>
      <c r="D670" s="75" t="s">
        <v>253</v>
      </c>
      <c r="E670" s="75" t="s">
        <v>542</v>
      </c>
      <c r="F670" s="205"/>
      <c r="G670" s="133">
        <f t="shared" ref="G670:M672" si="247">G671</f>
        <v>0</v>
      </c>
      <c r="H670" s="133">
        <f t="shared" si="247"/>
        <v>0</v>
      </c>
      <c r="I670" s="133">
        <f t="shared" si="214"/>
        <v>0</v>
      </c>
      <c r="J670" s="133">
        <f t="shared" si="247"/>
        <v>0</v>
      </c>
      <c r="K670" s="264">
        <f t="shared" si="247"/>
        <v>0</v>
      </c>
      <c r="L670" s="133">
        <f t="shared" si="247"/>
        <v>0</v>
      </c>
      <c r="M670" s="133">
        <f t="shared" si="247"/>
        <v>0</v>
      </c>
    </row>
    <row r="671" spans="1:15" ht="22.5" x14ac:dyDescent="0.2">
      <c r="A671" s="71" t="s">
        <v>451</v>
      </c>
      <c r="B671" s="92" t="s">
        <v>312</v>
      </c>
      <c r="C671" s="75" t="s">
        <v>129</v>
      </c>
      <c r="D671" s="75" t="s">
        <v>253</v>
      </c>
      <c r="E671" s="75" t="s">
        <v>542</v>
      </c>
      <c r="F671" s="205" t="s">
        <v>121</v>
      </c>
      <c r="G671" s="133">
        <f t="shared" si="247"/>
        <v>0</v>
      </c>
      <c r="H671" s="133">
        <f t="shared" si="247"/>
        <v>0</v>
      </c>
      <c r="I671" s="133">
        <f t="shared" ref="I671:I747" si="248">H671+G671</f>
        <v>0</v>
      </c>
      <c r="J671" s="133">
        <f t="shared" si="247"/>
        <v>0</v>
      </c>
      <c r="K671" s="264">
        <f t="shared" si="247"/>
        <v>0</v>
      </c>
      <c r="L671" s="133">
        <f t="shared" si="247"/>
        <v>0</v>
      </c>
      <c r="M671" s="133">
        <f t="shared" si="247"/>
        <v>0</v>
      </c>
    </row>
    <row r="672" spans="1:15" ht="22.5" x14ac:dyDescent="0.2">
      <c r="A672" s="71" t="s">
        <v>122</v>
      </c>
      <c r="B672" s="92" t="s">
        <v>312</v>
      </c>
      <c r="C672" s="75" t="s">
        <v>129</v>
      </c>
      <c r="D672" s="75" t="s">
        <v>253</v>
      </c>
      <c r="E672" s="75" t="s">
        <v>542</v>
      </c>
      <c r="F672" s="205" t="s">
        <v>123</v>
      </c>
      <c r="G672" s="133">
        <f t="shared" si="247"/>
        <v>0</v>
      </c>
      <c r="H672" s="133">
        <f t="shared" si="247"/>
        <v>0</v>
      </c>
      <c r="I672" s="133">
        <f t="shared" si="248"/>
        <v>0</v>
      </c>
      <c r="J672" s="133">
        <f t="shared" si="247"/>
        <v>0</v>
      </c>
      <c r="K672" s="264">
        <f t="shared" si="247"/>
        <v>0</v>
      </c>
      <c r="L672" s="133">
        <f t="shared" si="247"/>
        <v>0</v>
      </c>
      <c r="M672" s="133">
        <f t="shared" si="247"/>
        <v>0</v>
      </c>
    </row>
    <row r="673" spans="1:13" x14ac:dyDescent="0.2">
      <c r="A673" s="98" t="s">
        <v>474</v>
      </c>
      <c r="B673" s="92" t="s">
        <v>312</v>
      </c>
      <c r="C673" s="75" t="s">
        <v>129</v>
      </c>
      <c r="D673" s="75" t="s">
        <v>253</v>
      </c>
      <c r="E673" s="75" t="s">
        <v>542</v>
      </c>
      <c r="F673" s="205" t="s">
        <v>125</v>
      </c>
      <c r="G673" s="133"/>
      <c r="H673" s="133"/>
      <c r="I673" s="133">
        <f t="shared" si="248"/>
        <v>0</v>
      </c>
      <c r="J673" s="133"/>
      <c r="K673" s="264">
        <f>I673+J673</f>
        <v>0</v>
      </c>
      <c r="L673" s="133"/>
      <c r="M673" s="133">
        <f t="shared" ref="M673" si="249">K673+L673</f>
        <v>0</v>
      </c>
    </row>
    <row r="674" spans="1:13" ht="22.5" x14ac:dyDescent="0.2">
      <c r="A674" s="189" t="s">
        <v>630</v>
      </c>
      <c r="B674" s="92" t="s">
        <v>312</v>
      </c>
      <c r="C674" s="75" t="s">
        <v>129</v>
      </c>
      <c r="D674" s="75" t="s">
        <v>253</v>
      </c>
      <c r="E674" s="75" t="s">
        <v>543</v>
      </c>
      <c r="F674" s="205"/>
      <c r="G674" s="133">
        <f t="shared" ref="G674:M676" si="250">G675</f>
        <v>0</v>
      </c>
      <c r="H674" s="133">
        <f t="shared" si="250"/>
        <v>0</v>
      </c>
      <c r="I674" s="133">
        <f t="shared" si="248"/>
        <v>0</v>
      </c>
      <c r="J674" s="133">
        <f t="shared" si="250"/>
        <v>0</v>
      </c>
      <c r="K674" s="264">
        <f t="shared" si="250"/>
        <v>0</v>
      </c>
      <c r="L674" s="133">
        <f t="shared" si="250"/>
        <v>0</v>
      </c>
      <c r="M674" s="133">
        <f t="shared" si="250"/>
        <v>0</v>
      </c>
    </row>
    <row r="675" spans="1:13" ht="22.5" x14ac:dyDescent="0.2">
      <c r="A675" s="71" t="s">
        <v>451</v>
      </c>
      <c r="B675" s="92" t="s">
        <v>312</v>
      </c>
      <c r="C675" s="75" t="s">
        <v>129</v>
      </c>
      <c r="D675" s="75" t="s">
        <v>253</v>
      </c>
      <c r="E675" s="75" t="s">
        <v>543</v>
      </c>
      <c r="F675" s="205" t="s">
        <v>121</v>
      </c>
      <c r="G675" s="133">
        <f t="shared" si="250"/>
        <v>0</v>
      </c>
      <c r="H675" s="133">
        <f t="shared" si="250"/>
        <v>0</v>
      </c>
      <c r="I675" s="133">
        <f t="shared" si="248"/>
        <v>0</v>
      </c>
      <c r="J675" s="133">
        <f t="shared" si="250"/>
        <v>0</v>
      </c>
      <c r="K675" s="264">
        <f t="shared" si="250"/>
        <v>0</v>
      </c>
      <c r="L675" s="133">
        <f t="shared" si="250"/>
        <v>0</v>
      </c>
      <c r="M675" s="133">
        <f t="shared" si="250"/>
        <v>0</v>
      </c>
    </row>
    <row r="676" spans="1:13" ht="22.5" x14ac:dyDescent="0.2">
      <c r="A676" s="71" t="s">
        <v>122</v>
      </c>
      <c r="B676" s="92" t="s">
        <v>312</v>
      </c>
      <c r="C676" s="75" t="s">
        <v>129</v>
      </c>
      <c r="D676" s="75" t="s">
        <v>253</v>
      </c>
      <c r="E676" s="75" t="s">
        <v>543</v>
      </c>
      <c r="F676" s="205" t="s">
        <v>123</v>
      </c>
      <c r="G676" s="133">
        <f t="shared" si="250"/>
        <v>0</v>
      </c>
      <c r="H676" s="133">
        <f t="shared" si="250"/>
        <v>0</v>
      </c>
      <c r="I676" s="133">
        <f t="shared" si="248"/>
        <v>0</v>
      </c>
      <c r="J676" s="133">
        <f t="shared" si="250"/>
        <v>0</v>
      </c>
      <c r="K676" s="264">
        <f t="shared" si="250"/>
        <v>0</v>
      </c>
      <c r="L676" s="133">
        <f t="shared" si="250"/>
        <v>0</v>
      </c>
      <c r="M676" s="133">
        <f t="shared" si="250"/>
        <v>0</v>
      </c>
    </row>
    <row r="677" spans="1:13" x14ac:dyDescent="0.2">
      <c r="A677" s="98" t="s">
        <v>474</v>
      </c>
      <c r="B677" s="92" t="s">
        <v>312</v>
      </c>
      <c r="C677" s="75" t="s">
        <v>129</v>
      </c>
      <c r="D677" s="75" t="s">
        <v>253</v>
      </c>
      <c r="E677" s="75" t="s">
        <v>543</v>
      </c>
      <c r="F677" s="205" t="s">
        <v>125</v>
      </c>
      <c r="G677" s="133"/>
      <c r="H677" s="133"/>
      <c r="I677" s="133">
        <f t="shared" si="248"/>
        <v>0</v>
      </c>
      <c r="J677" s="133"/>
      <c r="K677" s="264">
        <f>I677+J677</f>
        <v>0</v>
      </c>
      <c r="L677" s="133"/>
      <c r="M677" s="133">
        <f t="shared" ref="M677" si="251">K677+L677</f>
        <v>0</v>
      </c>
    </row>
    <row r="678" spans="1:13" ht="42" x14ac:dyDescent="0.2">
      <c r="A678" s="85" t="s">
        <v>490</v>
      </c>
      <c r="B678" s="93" t="s">
        <v>312</v>
      </c>
      <c r="C678" s="84" t="s">
        <v>129</v>
      </c>
      <c r="D678" s="86" t="s">
        <v>253</v>
      </c>
      <c r="E678" s="86" t="s">
        <v>353</v>
      </c>
      <c r="F678" s="84"/>
      <c r="G678" s="131">
        <f>+G679</f>
        <v>2626.6</v>
      </c>
      <c r="H678" s="131">
        <f>+H679</f>
        <v>-285</v>
      </c>
      <c r="I678" s="133">
        <f t="shared" si="248"/>
        <v>2341.6</v>
      </c>
      <c r="J678" s="131">
        <f>+J679</f>
        <v>0</v>
      </c>
      <c r="K678" s="262">
        <f>+K679</f>
        <v>2341.6</v>
      </c>
      <c r="L678" s="131">
        <f>+L679</f>
        <v>0</v>
      </c>
      <c r="M678" s="131">
        <f>+M679</f>
        <v>2341.6</v>
      </c>
    </row>
    <row r="679" spans="1:13" ht="22.5" x14ac:dyDescent="0.2">
      <c r="A679" s="71" t="s">
        <v>354</v>
      </c>
      <c r="B679" s="75" t="s">
        <v>312</v>
      </c>
      <c r="C679" s="75" t="s">
        <v>129</v>
      </c>
      <c r="D679" s="75" t="s">
        <v>253</v>
      </c>
      <c r="E679" s="75" t="s">
        <v>355</v>
      </c>
      <c r="F679" s="205" t="s">
        <v>150</v>
      </c>
      <c r="G679" s="141">
        <f>G680</f>
        <v>2626.6</v>
      </c>
      <c r="H679" s="141">
        <f>H680</f>
        <v>-285</v>
      </c>
      <c r="I679" s="133">
        <f t="shared" si="248"/>
        <v>2341.6</v>
      </c>
      <c r="J679" s="141">
        <f t="shared" ref="J679:M680" si="252">J680</f>
        <v>0</v>
      </c>
      <c r="K679" s="264">
        <f t="shared" si="252"/>
        <v>2341.6</v>
      </c>
      <c r="L679" s="141">
        <f t="shared" si="252"/>
        <v>0</v>
      </c>
      <c r="M679" s="141">
        <f t="shared" si="252"/>
        <v>2341.6</v>
      </c>
    </row>
    <row r="680" spans="1:13" ht="22.5" x14ac:dyDescent="0.2">
      <c r="A680" s="71" t="s">
        <v>451</v>
      </c>
      <c r="B680" s="92" t="s">
        <v>312</v>
      </c>
      <c r="C680" s="75" t="s">
        <v>129</v>
      </c>
      <c r="D680" s="75" t="s">
        <v>253</v>
      </c>
      <c r="E680" s="75" t="s">
        <v>355</v>
      </c>
      <c r="F680" s="205" t="s">
        <v>121</v>
      </c>
      <c r="G680" s="141">
        <f>G681</f>
        <v>2626.6</v>
      </c>
      <c r="H680" s="141">
        <f>H681</f>
        <v>-285</v>
      </c>
      <c r="I680" s="133">
        <f t="shared" si="248"/>
        <v>2341.6</v>
      </c>
      <c r="J680" s="141">
        <f t="shared" si="252"/>
        <v>0</v>
      </c>
      <c r="K680" s="264">
        <f t="shared" si="252"/>
        <v>2341.6</v>
      </c>
      <c r="L680" s="141">
        <f t="shared" si="252"/>
        <v>0</v>
      </c>
      <c r="M680" s="141">
        <f t="shared" si="252"/>
        <v>2341.6</v>
      </c>
    </row>
    <row r="681" spans="1:13" ht="22.5" x14ac:dyDescent="0.2">
      <c r="A681" s="71" t="s">
        <v>122</v>
      </c>
      <c r="B681" s="75" t="s">
        <v>312</v>
      </c>
      <c r="C681" s="75" t="s">
        <v>129</v>
      </c>
      <c r="D681" s="75" t="s">
        <v>253</v>
      </c>
      <c r="E681" s="75" t="s">
        <v>355</v>
      </c>
      <c r="F681" s="205" t="s">
        <v>123</v>
      </c>
      <c r="G681" s="141">
        <f>G683+G682</f>
        <v>2626.6</v>
      </c>
      <c r="H681" s="141">
        <f>H683+H682</f>
        <v>-285</v>
      </c>
      <c r="I681" s="133">
        <f t="shared" si="248"/>
        <v>2341.6</v>
      </c>
      <c r="J681" s="141">
        <f>J683+J682</f>
        <v>0</v>
      </c>
      <c r="K681" s="264">
        <f>K683+K682</f>
        <v>2341.6</v>
      </c>
      <c r="L681" s="141">
        <f>L683+L682</f>
        <v>0</v>
      </c>
      <c r="M681" s="141">
        <f>M683+M682</f>
        <v>2341.6</v>
      </c>
    </row>
    <row r="682" spans="1:13" ht="22.5" x14ac:dyDescent="0.2">
      <c r="A682" s="98" t="s">
        <v>137</v>
      </c>
      <c r="B682" s="75" t="s">
        <v>312</v>
      </c>
      <c r="C682" s="75" t="s">
        <v>129</v>
      </c>
      <c r="D682" s="75" t="s">
        <v>253</v>
      </c>
      <c r="E682" s="75" t="s">
        <v>355</v>
      </c>
      <c r="F682" s="205">
        <v>242</v>
      </c>
      <c r="G682" s="141"/>
      <c r="H682" s="141"/>
      <c r="I682" s="133">
        <f t="shared" si="248"/>
        <v>0</v>
      </c>
      <c r="J682" s="141"/>
      <c r="K682" s="264">
        <f t="shared" ref="K682:K683" si="253">I682+J682</f>
        <v>0</v>
      </c>
      <c r="L682" s="141"/>
      <c r="M682" s="133">
        <f t="shared" ref="M682:M683" si="254">K682+L682</f>
        <v>0</v>
      </c>
    </row>
    <row r="683" spans="1:13" x14ac:dyDescent="0.2">
      <c r="A683" s="98" t="s">
        <v>474</v>
      </c>
      <c r="B683" s="92" t="s">
        <v>312</v>
      </c>
      <c r="C683" s="75" t="s">
        <v>129</v>
      </c>
      <c r="D683" s="75" t="s">
        <v>253</v>
      </c>
      <c r="E683" s="75" t="s">
        <v>355</v>
      </c>
      <c r="F683" s="205" t="s">
        <v>125</v>
      </c>
      <c r="G683" s="141">
        <v>2626.6</v>
      </c>
      <c r="H683" s="141">
        <v>-285</v>
      </c>
      <c r="I683" s="133">
        <f t="shared" si="248"/>
        <v>2341.6</v>
      </c>
      <c r="J683" s="141"/>
      <c r="K683" s="264">
        <f t="shared" si="253"/>
        <v>2341.6</v>
      </c>
      <c r="L683" s="141"/>
      <c r="M683" s="133">
        <f t="shared" si="254"/>
        <v>2341.6</v>
      </c>
    </row>
    <row r="684" spans="1:13" s="65" customFormat="1" ht="22.5" x14ac:dyDescent="0.2">
      <c r="A684" s="71" t="s">
        <v>492</v>
      </c>
      <c r="B684" s="75" t="s">
        <v>312</v>
      </c>
      <c r="C684" s="75" t="s">
        <v>129</v>
      </c>
      <c r="D684" s="75" t="s">
        <v>253</v>
      </c>
      <c r="E684" s="75" t="s">
        <v>360</v>
      </c>
      <c r="F684" s="205" t="s">
        <v>150</v>
      </c>
      <c r="G684" s="133">
        <f>G693+G689+G685</f>
        <v>231.2</v>
      </c>
      <c r="H684" s="133">
        <f>H693+H689+H685</f>
        <v>-73</v>
      </c>
      <c r="I684" s="133">
        <f t="shared" si="248"/>
        <v>158.19999999999999</v>
      </c>
      <c r="J684" s="133">
        <f>J693+J689+J685</f>
        <v>0</v>
      </c>
      <c r="K684" s="264">
        <f>K693+K689+K685</f>
        <v>158.19999999999999</v>
      </c>
      <c r="L684" s="133">
        <f>L693+L689+L685</f>
        <v>0</v>
      </c>
      <c r="M684" s="133">
        <f>M693+M689+M685</f>
        <v>158.19999999999999</v>
      </c>
    </row>
    <row r="685" spans="1:13" s="65" customFormat="1" x14ac:dyDescent="0.2">
      <c r="A685" s="54" t="s">
        <v>536</v>
      </c>
      <c r="B685" s="92" t="s">
        <v>312</v>
      </c>
      <c r="C685" s="75" t="s">
        <v>129</v>
      </c>
      <c r="D685" s="75" t="s">
        <v>253</v>
      </c>
      <c r="E685" s="75" t="s">
        <v>535</v>
      </c>
      <c r="F685" s="205"/>
      <c r="G685" s="133">
        <f t="shared" ref="G685:M687" si="255">G686</f>
        <v>231.2</v>
      </c>
      <c r="H685" s="133">
        <f t="shared" si="255"/>
        <v>-73</v>
      </c>
      <c r="I685" s="133">
        <f t="shared" si="248"/>
        <v>158.19999999999999</v>
      </c>
      <c r="J685" s="133">
        <f t="shared" si="255"/>
        <v>0</v>
      </c>
      <c r="K685" s="264">
        <f t="shared" si="255"/>
        <v>158.19999999999999</v>
      </c>
      <c r="L685" s="133">
        <f t="shared" si="255"/>
        <v>0</v>
      </c>
      <c r="M685" s="133">
        <f t="shared" si="255"/>
        <v>158.19999999999999</v>
      </c>
    </row>
    <row r="686" spans="1:13" ht="22.5" x14ac:dyDescent="0.2">
      <c r="A686" s="71" t="s">
        <v>451</v>
      </c>
      <c r="B686" s="92" t="s">
        <v>312</v>
      </c>
      <c r="C686" s="75" t="s">
        <v>129</v>
      </c>
      <c r="D686" s="75" t="s">
        <v>253</v>
      </c>
      <c r="E686" s="75" t="s">
        <v>535</v>
      </c>
      <c r="F686" s="205" t="s">
        <v>121</v>
      </c>
      <c r="G686" s="133">
        <f t="shared" si="255"/>
        <v>231.2</v>
      </c>
      <c r="H686" s="133">
        <f t="shared" si="255"/>
        <v>-73</v>
      </c>
      <c r="I686" s="133">
        <f t="shared" si="248"/>
        <v>158.19999999999999</v>
      </c>
      <c r="J686" s="133">
        <f t="shared" si="255"/>
        <v>0</v>
      </c>
      <c r="K686" s="264">
        <f t="shared" si="255"/>
        <v>158.19999999999999</v>
      </c>
      <c r="L686" s="133">
        <f t="shared" si="255"/>
        <v>0</v>
      </c>
      <c r="M686" s="133">
        <f t="shared" si="255"/>
        <v>158.19999999999999</v>
      </c>
    </row>
    <row r="687" spans="1:13" ht="22.5" x14ac:dyDescent="0.2">
      <c r="A687" s="71" t="s">
        <v>122</v>
      </c>
      <c r="B687" s="75" t="s">
        <v>312</v>
      </c>
      <c r="C687" s="75" t="s">
        <v>129</v>
      </c>
      <c r="D687" s="75" t="s">
        <v>253</v>
      </c>
      <c r="E687" s="75" t="s">
        <v>535</v>
      </c>
      <c r="F687" s="205" t="s">
        <v>123</v>
      </c>
      <c r="G687" s="133">
        <f t="shared" si="255"/>
        <v>231.2</v>
      </c>
      <c r="H687" s="133">
        <f t="shared" si="255"/>
        <v>-73</v>
      </c>
      <c r="I687" s="133">
        <f t="shared" si="248"/>
        <v>158.19999999999999</v>
      </c>
      <c r="J687" s="133">
        <f t="shared" si="255"/>
        <v>0</v>
      </c>
      <c r="K687" s="264">
        <f t="shared" si="255"/>
        <v>158.19999999999999</v>
      </c>
      <c r="L687" s="133">
        <f t="shared" si="255"/>
        <v>0</v>
      </c>
      <c r="M687" s="133">
        <f t="shared" si="255"/>
        <v>158.19999999999999</v>
      </c>
    </row>
    <row r="688" spans="1:13" ht="16.5" customHeight="1" x14ac:dyDescent="0.2">
      <c r="A688" s="98" t="s">
        <v>474</v>
      </c>
      <c r="B688" s="92" t="s">
        <v>312</v>
      </c>
      <c r="C688" s="75" t="s">
        <v>129</v>
      </c>
      <c r="D688" s="75" t="s">
        <v>253</v>
      </c>
      <c r="E688" s="75" t="s">
        <v>535</v>
      </c>
      <c r="F688" s="205" t="s">
        <v>125</v>
      </c>
      <c r="G688" s="133">
        <v>231.2</v>
      </c>
      <c r="H688" s="133">
        <v>-73</v>
      </c>
      <c r="I688" s="133">
        <f t="shared" si="248"/>
        <v>158.19999999999999</v>
      </c>
      <c r="J688" s="133"/>
      <c r="K688" s="264">
        <f>I688+J688</f>
        <v>158.19999999999999</v>
      </c>
      <c r="L688" s="133"/>
      <c r="M688" s="133">
        <f t="shared" ref="M688" si="256">K688+L688</f>
        <v>158.19999999999999</v>
      </c>
    </row>
    <row r="689" spans="1:13" s="65" customFormat="1" x14ac:dyDescent="0.2">
      <c r="A689" s="54" t="s">
        <v>631</v>
      </c>
      <c r="B689" s="92" t="s">
        <v>312</v>
      </c>
      <c r="C689" s="75" t="s">
        <v>129</v>
      </c>
      <c r="D689" s="75" t="s">
        <v>253</v>
      </c>
      <c r="E689" s="75" t="s">
        <v>537</v>
      </c>
      <c r="F689" s="205"/>
      <c r="G689" s="133">
        <f t="shared" ref="G689:M691" si="257">G690</f>
        <v>0</v>
      </c>
      <c r="H689" s="133">
        <f t="shared" si="257"/>
        <v>0</v>
      </c>
      <c r="I689" s="133">
        <f t="shared" si="248"/>
        <v>0</v>
      </c>
      <c r="J689" s="133">
        <f t="shared" si="257"/>
        <v>0</v>
      </c>
      <c r="K689" s="264">
        <f t="shared" si="257"/>
        <v>0</v>
      </c>
      <c r="L689" s="133">
        <f t="shared" si="257"/>
        <v>0</v>
      </c>
      <c r="M689" s="133">
        <f t="shared" si="257"/>
        <v>0</v>
      </c>
    </row>
    <row r="690" spans="1:13" ht="22.5" x14ac:dyDescent="0.2">
      <c r="A690" s="71" t="s">
        <v>451</v>
      </c>
      <c r="B690" s="92" t="s">
        <v>312</v>
      </c>
      <c r="C690" s="75" t="s">
        <v>129</v>
      </c>
      <c r="D690" s="75" t="s">
        <v>253</v>
      </c>
      <c r="E690" s="75" t="s">
        <v>537</v>
      </c>
      <c r="F690" s="205" t="s">
        <v>121</v>
      </c>
      <c r="G690" s="133">
        <f t="shared" si="257"/>
        <v>0</v>
      </c>
      <c r="H690" s="133">
        <f t="shared" si="257"/>
        <v>0</v>
      </c>
      <c r="I690" s="133">
        <f t="shared" si="248"/>
        <v>0</v>
      </c>
      <c r="J690" s="133">
        <f t="shared" si="257"/>
        <v>0</v>
      </c>
      <c r="K690" s="264">
        <f t="shared" si="257"/>
        <v>0</v>
      </c>
      <c r="L690" s="133">
        <f t="shared" si="257"/>
        <v>0</v>
      </c>
      <c r="M690" s="133">
        <f t="shared" si="257"/>
        <v>0</v>
      </c>
    </row>
    <row r="691" spans="1:13" ht="22.5" x14ac:dyDescent="0.2">
      <c r="A691" s="71" t="s">
        <v>122</v>
      </c>
      <c r="B691" s="75" t="s">
        <v>312</v>
      </c>
      <c r="C691" s="75" t="s">
        <v>129</v>
      </c>
      <c r="D691" s="75" t="s">
        <v>253</v>
      </c>
      <c r="E691" s="75" t="s">
        <v>537</v>
      </c>
      <c r="F691" s="205" t="s">
        <v>123</v>
      </c>
      <c r="G691" s="133">
        <f t="shared" si="257"/>
        <v>0</v>
      </c>
      <c r="H691" s="133">
        <f t="shared" si="257"/>
        <v>0</v>
      </c>
      <c r="I691" s="133">
        <f t="shared" si="248"/>
        <v>0</v>
      </c>
      <c r="J691" s="133">
        <f t="shared" si="257"/>
        <v>0</v>
      </c>
      <c r="K691" s="264">
        <f t="shared" si="257"/>
        <v>0</v>
      </c>
      <c r="L691" s="133">
        <f t="shared" si="257"/>
        <v>0</v>
      </c>
      <c r="M691" s="133">
        <f t="shared" si="257"/>
        <v>0</v>
      </c>
    </row>
    <row r="692" spans="1:13" ht="23.25" customHeight="1" x14ac:dyDescent="0.2">
      <c r="A692" s="98" t="s">
        <v>474</v>
      </c>
      <c r="B692" s="92" t="s">
        <v>312</v>
      </c>
      <c r="C692" s="75" t="s">
        <v>129</v>
      </c>
      <c r="D692" s="75" t="s">
        <v>253</v>
      </c>
      <c r="E692" s="75" t="s">
        <v>537</v>
      </c>
      <c r="F692" s="205" t="s">
        <v>125</v>
      </c>
      <c r="G692" s="133"/>
      <c r="H692" s="133"/>
      <c r="I692" s="133">
        <f t="shared" si="248"/>
        <v>0</v>
      </c>
      <c r="J692" s="133"/>
      <c r="K692" s="264">
        <f>I692+J692</f>
        <v>0</v>
      </c>
      <c r="L692" s="133"/>
      <c r="M692" s="133">
        <f t="shared" ref="M692" si="258">K692+L692</f>
        <v>0</v>
      </c>
    </row>
    <row r="693" spans="1:13" s="65" customFormat="1" ht="35.25" customHeight="1" x14ac:dyDescent="0.2">
      <c r="A693" s="189" t="s">
        <v>632</v>
      </c>
      <c r="B693" s="92" t="s">
        <v>312</v>
      </c>
      <c r="C693" s="75" t="s">
        <v>129</v>
      </c>
      <c r="D693" s="75" t="s">
        <v>253</v>
      </c>
      <c r="E693" s="75" t="s">
        <v>538</v>
      </c>
      <c r="F693" s="205"/>
      <c r="G693" s="133">
        <f t="shared" ref="G693:M695" si="259">G694</f>
        <v>0</v>
      </c>
      <c r="H693" s="133">
        <f t="shared" si="259"/>
        <v>0</v>
      </c>
      <c r="I693" s="133">
        <f t="shared" si="248"/>
        <v>0</v>
      </c>
      <c r="J693" s="133">
        <f t="shared" si="259"/>
        <v>0</v>
      </c>
      <c r="K693" s="264">
        <f t="shared" si="259"/>
        <v>0</v>
      </c>
      <c r="L693" s="133">
        <f t="shared" si="259"/>
        <v>0</v>
      </c>
      <c r="M693" s="133">
        <f t="shared" si="259"/>
        <v>0</v>
      </c>
    </row>
    <row r="694" spans="1:13" ht="22.5" x14ac:dyDescent="0.2">
      <c r="A694" s="71" t="s">
        <v>451</v>
      </c>
      <c r="B694" s="92" t="s">
        <v>312</v>
      </c>
      <c r="C694" s="75" t="s">
        <v>129</v>
      </c>
      <c r="D694" s="75" t="s">
        <v>253</v>
      </c>
      <c r="E694" s="75" t="s">
        <v>538</v>
      </c>
      <c r="F694" s="205" t="s">
        <v>121</v>
      </c>
      <c r="G694" s="133">
        <f t="shared" si="259"/>
        <v>0</v>
      </c>
      <c r="H694" s="133">
        <f t="shared" si="259"/>
        <v>0</v>
      </c>
      <c r="I694" s="133">
        <f t="shared" si="248"/>
        <v>0</v>
      </c>
      <c r="J694" s="133">
        <f t="shared" si="259"/>
        <v>0</v>
      </c>
      <c r="K694" s="264">
        <f t="shared" si="259"/>
        <v>0</v>
      </c>
      <c r="L694" s="133">
        <f t="shared" si="259"/>
        <v>0</v>
      </c>
      <c r="M694" s="133">
        <f t="shared" si="259"/>
        <v>0</v>
      </c>
    </row>
    <row r="695" spans="1:13" ht="22.5" x14ac:dyDescent="0.2">
      <c r="A695" s="71" t="s">
        <v>122</v>
      </c>
      <c r="B695" s="75" t="s">
        <v>312</v>
      </c>
      <c r="C695" s="75" t="s">
        <v>129</v>
      </c>
      <c r="D695" s="75" t="s">
        <v>253</v>
      </c>
      <c r="E695" s="75" t="s">
        <v>538</v>
      </c>
      <c r="F695" s="205" t="s">
        <v>123</v>
      </c>
      <c r="G695" s="133">
        <f t="shared" si="259"/>
        <v>0</v>
      </c>
      <c r="H695" s="133">
        <f t="shared" si="259"/>
        <v>0</v>
      </c>
      <c r="I695" s="133">
        <f t="shared" si="248"/>
        <v>0</v>
      </c>
      <c r="J695" s="133">
        <f t="shared" si="259"/>
        <v>0</v>
      </c>
      <c r="K695" s="264">
        <f t="shared" si="259"/>
        <v>0</v>
      </c>
      <c r="L695" s="133">
        <f t="shared" si="259"/>
        <v>0</v>
      </c>
      <c r="M695" s="133">
        <f t="shared" si="259"/>
        <v>0</v>
      </c>
    </row>
    <row r="696" spans="1:13" ht="17.25" customHeight="1" x14ac:dyDescent="0.2">
      <c r="A696" s="98" t="s">
        <v>474</v>
      </c>
      <c r="B696" s="92" t="s">
        <v>312</v>
      </c>
      <c r="C696" s="75" t="s">
        <v>129</v>
      </c>
      <c r="D696" s="75" t="s">
        <v>253</v>
      </c>
      <c r="E696" s="75" t="s">
        <v>538</v>
      </c>
      <c r="F696" s="205" t="s">
        <v>125</v>
      </c>
      <c r="G696" s="133"/>
      <c r="H696" s="133"/>
      <c r="I696" s="133">
        <f t="shared" si="248"/>
        <v>0</v>
      </c>
      <c r="J696" s="133"/>
      <c r="K696" s="264">
        <f>I696+J696</f>
        <v>0</v>
      </c>
      <c r="L696" s="133"/>
      <c r="M696" s="133">
        <f t="shared" ref="M696" si="260">K696+L696</f>
        <v>0</v>
      </c>
    </row>
    <row r="697" spans="1:13" ht="21" x14ac:dyDescent="0.2">
      <c r="A697" s="85" t="s">
        <v>491</v>
      </c>
      <c r="B697" s="93" t="s">
        <v>312</v>
      </c>
      <c r="C697" s="84" t="s">
        <v>129</v>
      </c>
      <c r="D697" s="86" t="s">
        <v>253</v>
      </c>
      <c r="E697" s="86" t="s">
        <v>356</v>
      </c>
      <c r="F697" s="84"/>
      <c r="G697" s="140">
        <f>G699+G703</f>
        <v>500</v>
      </c>
      <c r="H697" s="140">
        <f>H699+H703</f>
        <v>0</v>
      </c>
      <c r="I697" s="133">
        <f t="shared" si="248"/>
        <v>500</v>
      </c>
      <c r="J697" s="140">
        <f>J699+J703</f>
        <v>0</v>
      </c>
      <c r="K697" s="262">
        <f>K699+K703</f>
        <v>500</v>
      </c>
      <c r="L697" s="140">
        <f>L699+L703</f>
        <v>0</v>
      </c>
      <c r="M697" s="140">
        <f>M699+M703</f>
        <v>500</v>
      </c>
    </row>
    <row r="698" spans="1:13" x14ac:dyDescent="0.2">
      <c r="A698" s="192" t="s">
        <v>635</v>
      </c>
      <c r="B698" s="93" t="s">
        <v>312</v>
      </c>
      <c r="C698" s="84" t="s">
        <v>129</v>
      </c>
      <c r="D698" s="86" t="s">
        <v>253</v>
      </c>
      <c r="E698" s="86" t="s">
        <v>507</v>
      </c>
      <c r="F698" s="84"/>
      <c r="G698" s="140">
        <f t="shared" ref="G698:M701" si="261">G699</f>
        <v>0</v>
      </c>
      <c r="H698" s="140">
        <f t="shared" si="261"/>
        <v>0</v>
      </c>
      <c r="I698" s="133">
        <f t="shared" si="248"/>
        <v>0</v>
      </c>
      <c r="J698" s="140">
        <f t="shared" si="261"/>
        <v>0</v>
      </c>
      <c r="K698" s="262">
        <f t="shared" si="261"/>
        <v>0</v>
      </c>
      <c r="L698" s="140">
        <f t="shared" si="261"/>
        <v>0</v>
      </c>
      <c r="M698" s="140">
        <f t="shared" si="261"/>
        <v>0</v>
      </c>
    </row>
    <row r="699" spans="1:13" ht="22.5" x14ac:dyDescent="0.2">
      <c r="A699" s="97" t="s">
        <v>63</v>
      </c>
      <c r="B699" s="92" t="s">
        <v>312</v>
      </c>
      <c r="C699" s="205" t="s">
        <v>129</v>
      </c>
      <c r="D699" s="75" t="s">
        <v>253</v>
      </c>
      <c r="E699" s="75" t="s">
        <v>357</v>
      </c>
      <c r="F699" s="78"/>
      <c r="G699" s="142">
        <f t="shared" si="261"/>
        <v>0</v>
      </c>
      <c r="H699" s="142">
        <f t="shared" si="261"/>
        <v>0</v>
      </c>
      <c r="I699" s="133">
        <f t="shared" si="248"/>
        <v>0</v>
      </c>
      <c r="J699" s="142">
        <f t="shared" si="261"/>
        <v>0</v>
      </c>
      <c r="K699" s="274">
        <f t="shared" si="261"/>
        <v>0</v>
      </c>
      <c r="L699" s="142">
        <f t="shared" si="261"/>
        <v>0</v>
      </c>
      <c r="M699" s="142">
        <f t="shared" si="261"/>
        <v>0</v>
      </c>
    </row>
    <row r="700" spans="1:13" ht="22.5" x14ac:dyDescent="0.2">
      <c r="A700" s="71" t="s">
        <v>451</v>
      </c>
      <c r="B700" s="92" t="s">
        <v>312</v>
      </c>
      <c r="C700" s="205" t="s">
        <v>129</v>
      </c>
      <c r="D700" s="75" t="s">
        <v>253</v>
      </c>
      <c r="E700" s="75" t="s">
        <v>357</v>
      </c>
      <c r="F700" s="78" t="s">
        <v>121</v>
      </c>
      <c r="G700" s="142">
        <f t="shared" si="261"/>
        <v>0</v>
      </c>
      <c r="H700" s="142">
        <f t="shared" si="261"/>
        <v>0</v>
      </c>
      <c r="I700" s="133">
        <f t="shared" si="248"/>
        <v>0</v>
      </c>
      <c r="J700" s="142">
        <f t="shared" si="261"/>
        <v>0</v>
      </c>
      <c r="K700" s="274">
        <f t="shared" si="261"/>
        <v>0</v>
      </c>
      <c r="L700" s="142">
        <f t="shared" si="261"/>
        <v>0</v>
      </c>
      <c r="M700" s="142">
        <f t="shared" si="261"/>
        <v>0</v>
      </c>
    </row>
    <row r="701" spans="1:13" ht="22.5" x14ac:dyDescent="0.2">
      <c r="A701" s="71" t="s">
        <v>122</v>
      </c>
      <c r="B701" s="92" t="s">
        <v>312</v>
      </c>
      <c r="C701" s="205" t="s">
        <v>129</v>
      </c>
      <c r="D701" s="75" t="s">
        <v>253</v>
      </c>
      <c r="E701" s="75" t="s">
        <v>357</v>
      </c>
      <c r="F701" s="78" t="s">
        <v>123</v>
      </c>
      <c r="G701" s="142">
        <f t="shared" si="261"/>
        <v>0</v>
      </c>
      <c r="H701" s="142">
        <f t="shared" si="261"/>
        <v>0</v>
      </c>
      <c r="I701" s="133">
        <f t="shared" si="248"/>
        <v>0</v>
      </c>
      <c r="J701" s="142">
        <f t="shared" si="261"/>
        <v>0</v>
      </c>
      <c r="K701" s="274">
        <f t="shared" si="261"/>
        <v>0</v>
      </c>
      <c r="L701" s="142">
        <f t="shared" si="261"/>
        <v>0</v>
      </c>
      <c r="M701" s="142">
        <f t="shared" si="261"/>
        <v>0</v>
      </c>
    </row>
    <row r="702" spans="1:13" x14ac:dyDescent="0.2">
      <c r="A702" s="98" t="s">
        <v>474</v>
      </c>
      <c r="B702" s="92" t="s">
        <v>312</v>
      </c>
      <c r="C702" s="205" t="s">
        <v>129</v>
      </c>
      <c r="D702" s="75" t="s">
        <v>253</v>
      </c>
      <c r="E702" s="75" t="s">
        <v>357</v>
      </c>
      <c r="F702" s="78" t="s">
        <v>125</v>
      </c>
      <c r="G702" s="142"/>
      <c r="H702" s="142"/>
      <c r="I702" s="133">
        <f t="shared" si="248"/>
        <v>0</v>
      </c>
      <c r="J702" s="142"/>
      <c r="K702" s="264">
        <f>I702+J702</f>
        <v>0</v>
      </c>
      <c r="L702" s="142"/>
      <c r="M702" s="133">
        <f t="shared" ref="M702" si="262">K702+L702</f>
        <v>0</v>
      </c>
    </row>
    <row r="703" spans="1:13" x14ac:dyDescent="0.2">
      <c r="A703" s="107" t="s">
        <v>358</v>
      </c>
      <c r="B703" s="75" t="s">
        <v>312</v>
      </c>
      <c r="C703" s="75" t="s">
        <v>129</v>
      </c>
      <c r="D703" s="75" t="s">
        <v>253</v>
      </c>
      <c r="E703" s="75" t="s">
        <v>359</v>
      </c>
      <c r="F703" s="205" t="s">
        <v>150</v>
      </c>
      <c r="G703" s="141">
        <f t="shared" ref="G703:M705" si="263">G704</f>
        <v>500</v>
      </c>
      <c r="H703" s="141">
        <f t="shared" si="263"/>
        <v>0</v>
      </c>
      <c r="I703" s="133">
        <f t="shared" si="248"/>
        <v>500</v>
      </c>
      <c r="J703" s="141">
        <f t="shared" si="263"/>
        <v>0</v>
      </c>
      <c r="K703" s="264">
        <f t="shared" si="263"/>
        <v>500</v>
      </c>
      <c r="L703" s="141">
        <f t="shared" si="263"/>
        <v>0</v>
      </c>
      <c r="M703" s="141">
        <f t="shared" si="263"/>
        <v>500</v>
      </c>
    </row>
    <row r="704" spans="1:13" ht="22.5" x14ac:dyDescent="0.2">
      <c r="A704" s="71" t="s">
        <v>451</v>
      </c>
      <c r="B704" s="92" t="s">
        <v>312</v>
      </c>
      <c r="C704" s="75" t="s">
        <v>129</v>
      </c>
      <c r="D704" s="75" t="s">
        <v>253</v>
      </c>
      <c r="E704" s="75" t="s">
        <v>359</v>
      </c>
      <c r="F704" s="205" t="s">
        <v>121</v>
      </c>
      <c r="G704" s="141">
        <f t="shared" si="263"/>
        <v>500</v>
      </c>
      <c r="H704" s="141">
        <f t="shared" si="263"/>
        <v>0</v>
      </c>
      <c r="I704" s="133">
        <f t="shared" si="248"/>
        <v>500</v>
      </c>
      <c r="J704" s="141">
        <f t="shared" si="263"/>
        <v>0</v>
      </c>
      <c r="K704" s="264">
        <f t="shared" si="263"/>
        <v>500</v>
      </c>
      <c r="L704" s="141">
        <f t="shared" si="263"/>
        <v>0</v>
      </c>
      <c r="M704" s="141">
        <f t="shared" si="263"/>
        <v>500</v>
      </c>
    </row>
    <row r="705" spans="1:13" s="65" customFormat="1" ht="22.5" x14ac:dyDescent="0.2">
      <c r="A705" s="71" t="s">
        <v>122</v>
      </c>
      <c r="B705" s="75" t="s">
        <v>312</v>
      </c>
      <c r="C705" s="75" t="s">
        <v>129</v>
      </c>
      <c r="D705" s="75" t="s">
        <v>253</v>
      </c>
      <c r="E705" s="75" t="s">
        <v>359</v>
      </c>
      <c r="F705" s="205" t="s">
        <v>123</v>
      </c>
      <c r="G705" s="141">
        <f t="shared" si="263"/>
        <v>500</v>
      </c>
      <c r="H705" s="141">
        <f t="shared" si="263"/>
        <v>0</v>
      </c>
      <c r="I705" s="133">
        <f t="shared" si="248"/>
        <v>500</v>
      </c>
      <c r="J705" s="141">
        <f t="shared" si="263"/>
        <v>0</v>
      </c>
      <c r="K705" s="264">
        <f t="shared" si="263"/>
        <v>500</v>
      </c>
      <c r="L705" s="141">
        <f t="shared" si="263"/>
        <v>0</v>
      </c>
      <c r="M705" s="141">
        <f t="shared" si="263"/>
        <v>500</v>
      </c>
    </row>
    <row r="706" spans="1:13" s="65" customFormat="1" x14ac:dyDescent="0.2">
      <c r="A706" s="98" t="s">
        <v>474</v>
      </c>
      <c r="B706" s="92" t="s">
        <v>312</v>
      </c>
      <c r="C706" s="75" t="s">
        <v>129</v>
      </c>
      <c r="D706" s="75" t="s">
        <v>253</v>
      </c>
      <c r="E706" s="75" t="s">
        <v>359</v>
      </c>
      <c r="F706" s="205" t="s">
        <v>125</v>
      </c>
      <c r="G706" s="141">
        <v>500</v>
      </c>
      <c r="H706" s="141"/>
      <c r="I706" s="133">
        <f t="shared" si="248"/>
        <v>500</v>
      </c>
      <c r="J706" s="141"/>
      <c r="K706" s="264">
        <f>I706+J706</f>
        <v>500</v>
      </c>
      <c r="L706" s="141"/>
      <c r="M706" s="133">
        <f t="shared" ref="M706" si="264">K706+L706</f>
        <v>500</v>
      </c>
    </row>
    <row r="707" spans="1:13" s="65" customFormat="1" ht="21" x14ac:dyDescent="0.2">
      <c r="A707" s="85" t="s">
        <v>595</v>
      </c>
      <c r="B707" s="92" t="s">
        <v>312</v>
      </c>
      <c r="C707" s="75" t="s">
        <v>129</v>
      </c>
      <c r="D707" s="75" t="s">
        <v>253</v>
      </c>
      <c r="E707" s="75" t="s">
        <v>521</v>
      </c>
      <c r="F707" s="205"/>
      <c r="G707" s="141">
        <f t="shared" ref="G707:M709" si="265">G708</f>
        <v>290</v>
      </c>
      <c r="H707" s="141">
        <f t="shared" si="265"/>
        <v>71.099999999999994</v>
      </c>
      <c r="I707" s="133">
        <f t="shared" si="248"/>
        <v>361.1</v>
      </c>
      <c r="J707" s="141">
        <f t="shared" si="265"/>
        <v>0</v>
      </c>
      <c r="K707" s="264">
        <f t="shared" si="265"/>
        <v>361.1</v>
      </c>
      <c r="L707" s="141">
        <f t="shared" si="265"/>
        <v>-79</v>
      </c>
      <c r="M707" s="141">
        <f t="shared" si="265"/>
        <v>282.10000000000002</v>
      </c>
    </row>
    <row r="708" spans="1:13" ht="15.75" customHeight="1" x14ac:dyDescent="0.2">
      <c r="A708" s="54" t="s">
        <v>551</v>
      </c>
      <c r="B708" s="92" t="s">
        <v>312</v>
      </c>
      <c r="C708" s="75" t="s">
        <v>129</v>
      </c>
      <c r="D708" s="75" t="s">
        <v>253</v>
      </c>
      <c r="E708" s="75" t="s">
        <v>550</v>
      </c>
      <c r="F708" s="205"/>
      <c r="G708" s="133">
        <f t="shared" si="265"/>
        <v>290</v>
      </c>
      <c r="H708" s="133">
        <f t="shared" si="265"/>
        <v>71.099999999999994</v>
      </c>
      <c r="I708" s="133">
        <f t="shared" si="248"/>
        <v>361.1</v>
      </c>
      <c r="J708" s="133">
        <f t="shared" si="265"/>
        <v>0</v>
      </c>
      <c r="K708" s="264">
        <f t="shared" si="265"/>
        <v>361.1</v>
      </c>
      <c r="L708" s="133">
        <f t="shared" si="265"/>
        <v>-79</v>
      </c>
      <c r="M708" s="133">
        <f t="shared" si="265"/>
        <v>282.10000000000002</v>
      </c>
    </row>
    <row r="709" spans="1:13" ht="15.75" customHeight="1" x14ac:dyDescent="0.2">
      <c r="A709" s="71" t="s">
        <v>451</v>
      </c>
      <c r="B709" s="92" t="s">
        <v>312</v>
      </c>
      <c r="C709" s="75" t="s">
        <v>129</v>
      </c>
      <c r="D709" s="75" t="s">
        <v>253</v>
      </c>
      <c r="E709" s="75" t="s">
        <v>550</v>
      </c>
      <c r="F709" s="205" t="s">
        <v>121</v>
      </c>
      <c r="G709" s="133">
        <f t="shared" si="265"/>
        <v>290</v>
      </c>
      <c r="H709" s="133">
        <f t="shared" si="265"/>
        <v>71.099999999999994</v>
      </c>
      <c r="I709" s="133">
        <f t="shared" si="248"/>
        <v>361.1</v>
      </c>
      <c r="J709" s="133">
        <f t="shared" si="265"/>
        <v>0</v>
      </c>
      <c r="K709" s="264">
        <f t="shared" si="265"/>
        <v>361.1</v>
      </c>
      <c r="L709" s="133">
        <f t="shared" si="265"/>
        <v>-79</v>
      </c>
      <c r="M709" s="133">
        <f t="shared" si="265"/>
        <v>282.10000000000002</v>
      </c>
    </row>
    <row r="710" spans="1:13" ht="22.5" customHeight="1" x14ac:dyDescent="0.2">
      <c r="A710" s="71" t="s">
        <v>122</v>
      </c>
      <c r="B710" s="92" t="s">
        <v>312</v>
      </c>
      <c r="C710" s="75" t="s">
        <v>129</v>
      </c>
      <c r="D710" s="75" t="s">
        <v>253</v>
      </c>
      <c r="E710" s="75" t="s">
        <v>550</v>
      </c>
      <c r="F710" s="205" t="s">
        <v>123</v>
      </c>
      <c r="G710" s="133">
        <f>G712+G711</f>
        <v>290</v>
      </c>
      <c r="H710" s="133">
        <f>H712+H711</f>
        <v>71.099999999999994</v>
      </c>
      <c r="I710" s="133">
        <f t="shared" si="248"/>
        <v>361.1</v>
      </c>
      <c r="J710" s="133">
        <f>J712+J711</f>
        <v>0</v>
      </c>
      <c r="K710" s="264">
        <f>K712+K711</f>
        <v>361.1</v>
      </c>
      <c r="L710" s="133">
        <f>L712+L711</f>
        <v>-79</v>
      </c>
      <c r="M710" s="133">
        <f>M712+M711</f>
        <v>282.10000000000002</v>
      </c>
    </row>
    <row r="711" spans="1:13" ht="22.5" x14ac:dyDescent="0.2">
      <c r="A711" s="98" t="s">
        <v>137</v>
      </c>
      <c r="B711" s="75" t="s">
        <v>312</v>
      </c>
      <c r="C711" s="75" t="s">
        <v>129</v>
      </c>
      <c r="D711" s="75" t="s">
        <v>253</v>
      </c>
      <c r="E711" s="75" t="s">
        <v>550</v>
      </c>
      <c r="F711" s="205">
        <v>242</v>
      </c>
      <c r="G711" s="141">
        <v>150</v>
      </c>
      <c r="H711" s="141">
        <v>71.099999999999994</v>
      </c>
      <c r="I711" s="133">
        <f t="shared" si="248"/>
        <v>221.1</v>
      </c>
      <c r="J711" s="141"/>
      <c r="K711" s="264">
        <f t="shared" ref="K711:K712" si="266">I711+J711</f>
        <v>221.1</v>
      </c>
      <c r="L711" s="141"/>
      <c r="M711" s="133">
        <f t="shared" ref="M711:M712" si="267">K711+L711</f>
        <v>221.1</v>
      </c>
    </row>
    <row r="712" spans="1:13" ht="17.25" customHeight="1" x14ac:dyDescent="0.2">
      <c r="A712" s="98" t="s">
        <v>474</v>
      </c>
      <c r="B712" s="92" t="s">
        <v>312</v>
      </c>
      <c r="C712" s="75" t="s">
        <v>129</v>
      </c>
      <c r="D712" s="75" t="s">
        <v>253</v>
      </c>
      <c r="E712" s="75" t="s">
        <v>550</v>
      </c>
      <c r="F712" s="205" t="s">
        <v>125</v>
      </c>
      <c r="G712" s="133">
        <v>140</v>
      </c>
      <c r="H712" s="133"/>
      <c r="I712" s="133">
        <f t="shared" si="248"/>
        <v>140</v>
      </c>
      <c r="J712" s="133"/>
      <c r="K712" s="264">
        <f t="shared" si="266"/>
        <v>140</v>
      </c>
      <c r="L712" s="133">
        <v>-79</v>
      </c>
      <c r="M712" s="133">
        <f t="shared" si="267"/>
        <v>61</v>
      </c>
    </row>
    <row r="713" spans="1:13" x14ac:dyDescent="0.2">
      <c r="A713" s="108" t="s">
        <v>361</v>
      </c>
      <c r="B713" s="93" t="s">
        <v>312</v>
      </c>
      <c r="C713" s="86" t="s">
        <v>243</v>
      </c>
      <c r="D713" s="86"/>
      <c r="E713" s="86"/>
      <c r="F713" s="84"/>
      <c r="G713" s="131">
        <f>G719+G714</f>
        <v>798</v>
      </c>
      <c r="H713" s="131">
        <f t="shared" ref="H713:M713" si="268">H719+H714</f>
        <v>9515</v>
      </c>
      <c r="I713" s="131">
        <f t="shared" si="268"/>
        <v>10313</v>
      </c>
      <c r="J713" s="131">
        <f t="shared" si="268"/>
        <v>2571.42857</v>
      </c>
      <c r="K713" s="131">
        <f t="shared" si="268"/>
        <v>12884.42857</v>
      </c>
      <c r="L713" s="131">
        <f t="shared" si="268"/>
        <v>4254.25</v>
      </c>
      <c r="M713" s="131">
        <f t="shared" si="268"/>
        <v>17138.67857</v>
      </c>
    </row>
    <row r="714" spans="1:13" x14ac:dyDescent="0.2">
      <c r="A714" s="108" t="s">
        <v>761</v>
      </c>
      <c r="B714" s="75" t="s">
        <v>312</v>
      </c>
      <c r="C714" s="75" t="s">
        <v>243</v>
      </c>
      <c r="D714" s="75" t="s">
        <v>99</v>
      </c>
      <c r="E714" s="86"/>
      <c r="F714" s="84"/>
      <c r="G714" s="131">
        <f>G715</f>
        <v>0</v>
      </c>
      <c r="H714" s="131">
        <f t="shared" ref="H714:M717" si="269">H715</f>
        <v>0</v>
      </c>
      <c r="I714" s="131">
        <f t="shared" si="269"/>
        <v>0</v>
      </c>
      <c r="J714" s="131">
        <f t="shared" si="269"/>
        <v>0</v>
      </c>
      <c r="K714" s="131">
        <f t="shared" si="269"/>
        <v>0</v>
      </c>
      <c r="L714" s="131">
        <f t="shared" si="269"/>
        <v>4254.25</v>
      </c>
      <c r="M714" s="131">
        <f t="shared" si="269"/>
        <v>4254.25</v>
      </c>
    </row>
    <row r="715" spans="1:13" ht="67.5" x14ac:dyDescent="0.2">
      <c r="A715" s="71" t="s">
        <v>707</v>
      </c>
      <c r="B715" s="75" t="s">
        <v>312</v>
      </c>
      <c r="C715" s="75" t="s">
        <v>243</v>
      </c>
      <c r="D715" s="75" t="s">
        <v>99</v>
      </c>
      <c r="E715" s="75" t="s">
        <v>708</v>
      </c>
      <c r="F715" s="205"/>
      <c r="G715" s="144">
        <f>G716</f>
        <v>0</v>
      </c>
      <c r="H715" s="144">
        <f t="shared" si="269"/>
        <v>0</v>
      </c>
      <c r="I715" s="144">
        <f t="shared" si="269"/>
        <v>0</v>
      </c>
      <c r="J715" s="144">
        <f t="shared" si="269"/>
        <v>0</v>
      </c>
      <c r="K715" s="268">
        <f t="shared" si="269"/>
        <v>0</v>
      </c>
      <c r="L715" s="144">
        <f t="shared" si="269"/>
        <v>4254.25</v>
      </c>
      <c r="M715" s="144">
        <f t="shared" si="269"/>
        <v>4254.25</v>
      </c>
    </row>
    <row r="716" spans="1:13" ht="22.5" x14ac:dyDescent="0.2">
      <c r="A716" s="66" t="s">
        <v>760</v>
      </c>
      <c r="B716" s="75" t="s">
        <v>312</v>
      </c>
      <c r="C716" s="75" t="s">
        <v>243</v>
      </c>
      <c r="D716" s="75" t="s">
        <v>99</v>
      </c>
      <c r="E716" s="75" t="s">
        <v>708</v>
      </c>
      <c r="F716" s="205">
        <v>400</v>
      </c>
      <c r="G716" s="144">
        <f>G717</f>
        <v>0</v>
      </c>
      <c r="H716" s="144">
        <f t="shared" si="269"/>
        <v>0</v>
      </c>
      <c r="I716" s="144">
        <f t="shared" si="269"/>
        <v>0</v>
      </c>
      <c r="J716" s="144">
        <f t="shared" si="269"/>
        <v>0</v>
      </c>
      <c r="K716" s="268">
        <f t="shared" si="269"/>
        <v>0</v>
      </c>
      <c r="L716" s="144">
        <f t="shared" si="269"/>
        <v>4254.25</v>
      </c>
      <c r="M716" s="144">
        <f t="shared" si="269"/>
        <v>4254.25</v>
      </c>
    </row>
    <row r="717" spans="1:13" x14ac:dyDescent="0.2">
      <c r="A717" s="71" t="s">
        <v>759</v>
      </c>
      <c r="B717" s="75" t="s">
        <v>312</v>
      </c>
      <c r="C717" s="75" t="s">
        <v>243</v>
      </c>
      <c r="D717" s="75" t="s">
        <v>99</v>
      </c>
      <c r="E717" s="75" t="s">
        <v>708</v>
      </c>
      <c r="F717" s="205">
        <v>410</v>
      </c>
      <c r="G717" s="144">
        <f>G718</f>
        <v>0</v>
      </c>
      <c r="H717" s="144">
        <f t="shared" si="269"/>
        <v>0</v>
      </c>
      <c r="I717" s="144">
        <f t="shared" si="269"/>
        <v>0</v>
      </c>
      <c r="J717" s="144">
        <f t="shared" si="269"/>
        <v>0</v>
      </c>
      <c r="K717" s="268">
        <f t="shared" si="269"/>
        <v>0</v>
      </c>
      <c r="L717" s="144">
        <f t="shared" si="269"/>
        <v>4254.25</v>
      </c>
      <c r="M717" s="144">
        <f t="shared" si="269"/>
        <v>4254.25</v>
      </c>
    </row>
    <row r="718" spans="1:13" ht="33.75" x14ac:dyDescent="0.2">
      <c r="A718" s="280" t="s">
        <v>758</v>
      </c>
      <c r="B718" s="75" t="s">
        <v>312</v>
      </c>
      <c r="C718" s="75" t="s">
        <v>243</v>
      </c>
      <c r="D718" s="75" t="s">
        <v>99</v>
      </c>
      <c r="E718" s="75" t="s">
        <v>708</v>
      </c>
      <c r="F718" s="205">
        <v>414</v>
      </c>
      <c r="G718" s="144"/>
      <c r="H718" s="231"/>
      <c r="I718" s="233">
        <f>G718+H718</f>
        <v>0</v>
      </c>
      <c r="J718" s="232"/>
      <c r="K718" s="264">
        <f>I718+J718</f>
        <v>0</v>
      </c>
      <c r="L718" s="144">
        <f>3403.4+850.85</f>
        <v>4254.25</v>
      </c>
      <c r="M718" s="133">
        <f t="shared" ref="M718" si="270">K718+L718</f>
        <v>4254.25</v>
      </c>
    </row>
    <row r="719" spans="1:13" x14ac:dyDescent="0.2">
      <c r="A719" s="108" t="s">
        <v>362</v>
      </c>
      <c r="B719" s="93" t="s">
        <v>312</v>
      </c>
      <c r="C719" s="86" t="s">
        <v>243</v>
      </c>
      <c r="D719" s="86" t="s">
        <v>154</v>
      </c>
      <c r="E719" s="86"/>
      <c r="F719" s="84"/>
      <c r="G719" s="131">
        <f>G720</f>
        <v>798</v>
      </c>
      <c r="H719" s="131">
        <f>H720</f>
        <v>9515</v>
      </c>
      <c r="I719" s="133">
        <f t="shared" si="248"/>
        <v>10313</v>
      </c>
      <c r="J719" s="131">
        <f t="shared" ref="J719:M719" si="271">J720</f>
        <v>2571.42857</v>
      </c>
      <c r="K719" s="262">
        <f t="shared" si="271"/>
        <v>12884.42857</v>
      </c>
      <c r="L719" s="131">
        <f t="shared" si="271"/>
        <v>0</v>
      </c>
      <c r="M719" s="131">
        <f t="shared" si="271"/>
        <v>12884.42857</v>
      </c>
    </row>
    <row r="720" spans="1:13" s="77" customFormat="1" ht="31.5" x14ac:dyDescent="0.2">
      <c r="A720" s="101" t="s">
        <v>636</v>
      </c>
      <c r="B720" s="93" t="s">
        <v>312</v>
      </c>
      <c r="C720" s="86" t="s">
        <v>243</v>
      </c>
      <c r="D720" s="86" t="s">
        <v>154</v>
      </c>
      <c r="E720" s="86" t="s">
        <v>363</v>
      </c>
      <c r="F720" s="84"/>
      <c r="G720" s="131">
        <f t="shared" ref="G720:M720" si="272">G721+G729+G725+G733+G737</f>
        <v>798</v>
      </c>
      <c r="H720" s="131">
        <f t="shared" si="272"/>
        <v>9515</v>
      </c>
      <c r="I720" s="131">
        <f t="shared" si="272"/>
        <v>10313</v>
      </c>
      <c r="J720" s="131">
        <f t="shared" si="272"/>
        <v>2571.42857</v>
      </c>
      <c r="K720" s="262">
        <f t="shared" si="272"/>
        <v>12884.42857</v>
      </c>
      <c r="L720" s="131">
        <f t="shared" si="272"/>
        <v>0</v>
      </c>
      <c r="M720" s="131">
        <f t="shared" si="272"/>
        <v>12884.42857</v>
      </c>
    </row>
    <row r="721" spans="1:13" s="77" customFormat="1" ht="22.5" x14ac:dyDescent="0.2">
      <c r="A721" s="97" t="s">
        <v>364</v>
      </c>
      <c r="B721" s="92" t="s">
        <v>312</v>
      </c>
      <c r="C721" s="75" t="s">
        <v>243</v>
      </c>
      <c r="D721" s="75" t="s">
        <v>154</v>
      </c>
      <c r="E721" s="75" t="s">
        <v>365</v>
      </c>
      <c r="F721" s="205"/>
      <c r="G721" s="133">
        <f t="shared" ref="G721:M723" si="273">G722</f>
        <v>664</v>
      </c>
      <c r="H721" s="133">
        <f t="shared" si="273"/>
        <v>3515</v>
      </c>
      <c r="I721" s="133">
        <f t="shared" si="248"/>
        <v>4179</v>
      </c>
      <c r="J721" s="133">
        <f t="shared" si="273"/>
        <v>-3690.75</v>
      </c>
      <c r="K721" s="264">
        <f t="shared" si="273"/>
        <v>488.25</v>
      </c>
      <c r="L721" s="133">
        <f t="shared" si="273"/>
        <v>0</v>
      </c>
      <c r="M721" s="133">
        <f t="shared" si="273"/>
        <v>488.25</v>
      </c>
    </row>
    <row r="722" spans="1:13" s="77" customFormat="1" ht="19.5" customHeight="1" x14ac:dyDescent="0.2">
      <c r="A722" s="71" t="s">
        <v>451</v>
      </c>
      <c r="B722" s="92" t="s">
        <v>312</v>
      </c>
      <c r="C722" s="75" t="s">
        <v>243</v>
      </c>
      <c r="D722" s="75" t="s">
        <v>154</v>
      </c>
      <c r="E722" s="75" t="s">
        <v>365</v>
      </c>
      <c r="F722" s="205" t="s">
        <v>121</v>
      </c>
      <c r="G722" s="133">
        <f t="shared" si="273"/>
        <v>664</v>
      </c>
      <c r="H722" s="133">
        <f t="shared" si="273"/>
        <v>3515</v>
      </c>
      <c r="I722" s="133">
        <f t="shared" si="248"/>
        <v>4179</v>
      </c>
      <c r="J722" s="133">
        <f t="shared" si="273"/>
        <v>-3690.75</v>
      </c>
      <c r="K722" s="264">
        <f t="shared" si="273"/>
        <v>488.25</v>
      </c>
      <c r="L722" s="133">
        <f t="shared" si="273"/>
        <v>0</v>
      </c>
      <c r="M722" s="133">
        <f t="shared" si="273"/>
        <v>488.25</v>
      </c>
    </row>
    <row r="723" spans="1:13" s="77" customFormat="1" ht="22.5" x14ac:dyDescent="0.2">
      <c r="A723" s="71" t="s">
        <v>122</v>
      </c>
      <c r="B723" s="92" t="s">
        <v>312</v>
      </c>
      <c r="C723" s="75" t="s">
        <v>243</v>
      </c>
      <c r="D723" s="75" t="s">
        <v>154</v>
      </c>
      <c r="E723" s="75" t="s">
        <v>365</v>
      </c>
      <c r="F723" s="205" t="s">
        <v>123</v>
      </c>
      <c r="G723" s="133">
        <f t="shared" si="273"/>
        <v>664</v>
      </c>
      <c r="H723" s="133">
        <f t="shared" si="273"/>
        <v>3515</v>
      </c>
      <c r="I723" s="133">
        <f t="shared" si="248"/>
        <v>4179</v>
      </c>
      <c r="J723" s="133">
        <f t="shared" si="273"/>
        <v>-3690.75</v>
      </c>
      <c r="K723" s="264">
        <f t="shared" si="273"/>
        <v>488.25</v>
      </c>
      <c r="L723" s="133">
        <f t="shared" si="273"/>
        <v>0</v>
      </c>
      <c r="M723" s="133">
        <f t="shared" si="273"/>
        <v>488.25</v>
      </c>
    </row>
    <row r="724" spans="1:13" s="77" customFormat="1" x14ac:dyDescent="0.2">
      <c r="A724" s="98" t="s">
        <v>474</v>
      </c>
      <c r="B724" s="92" t="s">
        <v>312</v>
      </c>
      <c r="C724" s="75" t="s">
        <v>243</v>
      </c>
      <c r="D724" s="75" t="s">
        <v>154</v>
      </c>
      <c r="E724" s="75" t="s">
        <v>365</v>
      </c>
      <c r="F724" s="205" t="s">
        <v>125</v>
      </c>
      <c r="G724" s="133">
        <v>664</v>
      </c>
      <c r="H724" s="133">
        <f>3515</f>
        <v>3515</v>
      </c>
      <c r="I724" s="133">
        <f t="shared" si="248"/>
        <v>4179</v>
      </c>
      <c r="J724" s="133">
        <v>-3690.75</v>
      </c>
      <c r="K724" s="264">
        <f>I724+J724</f>
        <v>488.25</v>
      </c>
      <c r="L724" s="133"/>
      <c r="M724" s="133">
        <f t="shared" ref="M724" si="274">K724+L724</f>
        <v>488.25</v>
      </c>
    </row>
    <row r="725" spans="1:13" s="77" customFormat="1" ht="22.5" x14ac:dyDescent="0.2">
      <c r="A725" s="71" t="s">
        <v>366</v>
      </c>
      <c r="B725" s="92" t="s">
        <v>312</v>
      </c>
      <c r="C725" s="75" t="s">
        <v>243</v>
      </c>
      <c r="D725" s="75" t="s">
        <v>154</v>
      </c>
      <c r="E725" s="75" t="s">
        <v>553</v>
      </c>
      <c r="F725" s="205"/>
      <c r="G725" s="133">
        <f t="shared" ref="G725:M727" si="275">G726</f>
        <v>60</v>
      </c>
      <c r="H725" s="133">
        <f t="shared" si="275"/>
        <v>0</v>
      </c>
      <c r="I725" s="133">
        <f t="shared" si="248"/>
        <v>60</v>
      </c>
      <c r="J725" s="133">
        <f t="shared" si="275"/>
        <v>0</v>
      </c>
      <c r="K725" s="264">
        <f t="shared" si="275"/>
        <v>60</v>
      </c>
      <c r="L725" s="133">
        <f t="shared" si="275"/>
        <v>0</v>
      </c>
      <c r="M725" s="133">
        <f t="shared" si="275"/>
        <v>60</v>
      </c>
    </row>
    <row r="726" spans="1:13" s="77" customFormat="1" ht="21" customHeight="1" x14ac:dyDescent="0.2">
      <c r="A726" s="71" t="s">
        <v>451</v>
      </c>
      <c r="B726" s="92" t="s">
        <v>312</v>
      </c>
      <c r="C726" s="75" t="s">
        <v>243</v>
      </c>
      <c r="D726" s="75" t="s">
        <v>154</v>
      </c>
      <c r="E726" s="75" t="s">
        <v>367</v>
      </c>
      <c r="F726" s="205" t="s">
        <v>121</v>
      </c>
      <c r="G726" s="133">
        <f t="shared" si="275"/>
        <v>60</v>
      </c>
      <c r="H726" s="133">
        <f t="shared" si="275"/>
        <v>0</v>
      </c>
      <c r="I726" s="133">
        <f t="shared" si="248"/>
        <v>60</v>
      </c>
      <c r="J726" s="133">
        <f t="shared" si="275"/>
        <v>0</v>
      </c>
      <c r="K726" s="264">
        <f t="shared" si="275"/>
        <v>60</v>
      </c>
      <c r="L726" s="133">
        <f t="shared" si="275"/>
        <v>0</v>
      </c>
      <c r="M726" s="133">
        <f t="shared" si="275"/>
        <v>60</v>
      </c>
    </row>
    <row r="727" spans="1:13" s="77" customFormat="1" ht="22.5" x14ac:dyDescent="0.2">
      <c r="A727" s="71" t="s">
        <v>122</v>
      </c>
      <c r="B727" s="92" t="s">
        <v>312</v>
      </c>
      <c r="C727" s="75" t="s">
        <v>243</v>
      </c>
      <c r="D727" s="75" t="s">
        <v>154</v>
      </c>
      <c r="E727" s="75" t="s">
        <v>367</v>
      </c>
      <c r="F727" s="205" t="s">
        <v>123</v>
      </c>
      <c r="G727" s="133">
        <f t="shared" si="275"/>
        <v>60</v>
      </c>
      <c r="H727" s="133">
        <f t="shared" si="275"/>
        <v>0</v>
      </c>
      <c r="I727" s="133">
        <f t="shared" si="248"/>
        <v>60</v>
      </c>
      <c r="J727" s="133">
        <f t="shared" si="275"/>
        <v>0</v>
      </c>
      <c r="K727" s="264">
        <f t="shared" si="275"/>
        <v>60</v>
      </c>
      <c r="L727" s="133">
        <f t="shared" si="275"/>
        <v>0</v>
      </c>
      <c r="M727" s="133">
        <f t="shared" si="275"/>
        <v>60</v>
      </c>
    </row>
    <row r="728" spans="1:13" s="77" customFormat="1" x14ac:dyDescent="0.2">
      <c r="A728" s="98" t="s">
        <v>474</v>
      </c>
      <c r="B728" s="92" t="s">
        <v>312</v>
      </c>
      <c r="C728" s="75" t="s">
        <v>243</v>
      </c>
      <c r="D728" s="75" t="s">
        <v>154</v>
      </c>
      <c r="E728" s="75" t="s">
        <v>367</v>
      </c>
      <c r="F728" s="205" t="s">
        <v>125</v>
      </c>
      <c r="G728" s="133">
        <v>60</v>
      </c>
      <c r="H728" s="133"/>
      <c r="I728" s="133">
        <f t="shared" si="248"/>
        <v>60</v>
      </c>
      <c r="J728" s="133"/>
      <c r="K728" s="264">
        <f>I728+J728</f>
        <v>60</v>
      </c>
      <c r="L728" s="133"/>
      <c r="M728" s="133">
        <f t="shared" ref="M728" si="276">K728+L728</f>
        <v>60</v>
      </c>
    </row>
    <row r="729" spans="1:13" s="77" customFormat="1" ht="22.5" x14ac:dyDescent="0.2">
      <c r="A729" s="87" t="s">
        <v>368</v>
      </c>
      <c r="B729" s="95" t="s">
        <v>312</v>
      </c>
      <c r="C729" s="91" t="s">
        <v>243</v>
      </c>
      <c r="D729" s="91" t="s">
        <v>154</v>
      </c>
      <c r="E729" s="91" t="s">
        <v>369</v>
      </c>
      <c r="F729" s="89"/>
      <c r="G729" s="132">
        <f t="shared" ref="G729:M735" si="277">G730</f>
        <v>74</v>
      </c>
      <c r="H729" s="132">
        <f t="shared" si="277"/>
        <v>0</v>
      </c>
      <c r="I729" s="133">
        <f t="shared" si="248"/>
        <v>74</v>
      </c>
      <c r="J729" s="132">
        <f t="shared" si="277"/>
        <v>0</v>
      </c>
      <c r="K729" s="263">
        <f t="shared" si="277"/>
        <v>74</v>
      </c>
      <c r="L729" s="132">
        <f t="shared" si="277"/>
        <v>0</v>
      </c>
      <c r="M729" s="132">
        <f t="shared" si="277"/>
        <v>74</v>
      </c>
    </row>
    <row r="730" spans="1:13" s="77" customFormat="1" ht="20.25" customHeight="1" x14ac:dyDescent="0.2">
      <c r="A730" s="71" t="s">
        <v>451</v>
      </c>
      <c r="B730" s="92" t="s">
        <v>312</v>
      </c>
      <c r="C730" s="75" t="s">
        <v>243</v>
      </c>
      <c r="D730" s="75" t="s">
        <v>154</v>
      </c>
      <c r="E730" s="75" t="s">
        <v>369</v>
      </c>
      <c r="F730" s="205" t="s">
        <v>121</v>
      </c>
      <c r="G730" s="133">
        <f t="shared" si="277"/>
        <v>74</v>
      </c>
      <c r="H730" s="133">
        <f t="shared" si="277"/>
        <v>0</v>
      </c>
      <c r="I730" s="133">
        <f t="shared" si="248"/>
        <v>74</v>
      </c>
      <c r="J730" s="133">
        <f t="shared" si="277"/>
        <v>0</v>
      </c>
      <c r="K730" s="264">
        <f t="shared" si="277"/>
        <v>74</v>
      </c>
      <c r="L730" s="133">
        <f t="shared" si="277"/>
        <v>0</v>
      </c>
      <c r="M730" s="133">
        <f t="shared" si="277"/>
        <v>74</v>
      </c>
    </row>
    <row r="731" spans="1:13" s="77" customFormat="1" ht="22.5" x14ac:dyDescent="0.2">
      <c r="A731" s="71" t="s">
        <v>122</v>
      </c>
      <c r="B731" s="92" t="s">
        <v>312</v>
      </c>
      <c r="C731" s="75" t="s">
        <v>243</v>
      </c>
      <c r="D731" s="75" t="s">
        <v>154</v>
      </c>
      <c r="E731" s="75" t="s">
        <v>369</v>
      </c>
      <c r="F731" s="205" t="s">
        <v>123</v>
      </c>
      <c r="G731" s="133">
        <f t="shared" si="277"/>
        <v>74</v>
      </c>
      <c r="H731" s="133">
        <f t="shared" si="277"/>
        <v>0</v>
      </c>
      <c r="I731" s="133">
        <f t="shared" si="248"/>
        <v>74</v>
      </c>
      <c r="J731" s="133">
        <f t="shared" si="277"/>
        <v>0</v>
      </c>
      <c r="K731" s="264">
        <f t="shared" si="277"/>
        <v>74</v>
      </c>
      <c r="L731" s="133">
        <f t="shared" si="277"/>
        <v>0</v>
      </c>
      <c r="M731" s="133">
        <f t="shared" si="277"/>
        <v>74</v>
      </c>
    </row>
    <row r="732" spans="1:13" ht="15" customHeight="1" x14ac:dyDescent="0.2">
      <c r="A732" s="98" t="s">
        <v>474</v>
      </c>
      <c r="B732" s="92" t="s">
        <v>312</v>
      </c>
      <c r="C732" s="75" t="s">
        <v>243</v>
      </c>
      <c r="D732" s="75" t="s">
        <v>154</v>
      </c>
      <c r="E732" s="75" t="s">
        <v>369</v>
      </c>
      <c r="F732" s="205" t="s">
        <v>125</v>
      </c>
      <c r="G732" s="133">
        <v>74</v>
      </c>
      <c r="H732" s="133"/>
      <c r="I732" s="133">
        <f t="shared" si="248"/>
        <v>74</v>
      </c>
      <c r="J732" s="133"/>
      <c r="K732" s="264">
        <f>I732+J732</f>
        <v>74</v>
      </c>
      <c r="L732" s="133"/>
      <c r="M732" s="133">
        <f t="shared" ref="M732" si="278">K732+L732</f>
        <v>74</v>
      </c>
    </row>
    <row r="733" spans="1:13" s="77" customFormat="1" x14ac:dyDescent="0.2">
      <c r="A733" s="229" t="s">
        <v>715</v>
      </c>
      <c r="B733" s="95" t="s">
        <v>312</v>
      </c>
      <c r="C733" s="91" t="s">
        <v>243</v>
      </c>
      <c r="D733" s="91" t="s">
        <v>154</v>
      </c>
      <c r="E733" s="91" t="s">
        <v>718</v>
      </c>
      <c r="F733" s="89"/>
      <c r="G733" s="132">
        <f t="shared" si="277"/>
        <v>0</v>
      </c>
      <c r="H733" s="132">
        <f t="shared" si="277"/>
        <v>6000</v>
      </c>
      <c r="I733" s="133">
        <f t="shared" si="248"/>
        <v>6000</v>
      </c>
      <c r="J733" s="132">
        <f t="shared" si="277"/>
        <v>2571.42857</v>
      </c>
      <c r="K733" s="263">
        <f t="shared" si="277"/>
        <v>8571.42857</v>
      </c>
      <c r="L733" s="132">
        <f t="shared" si="277"/>
        <v>0</v>
      </c>
      <c r="M733" s="132">
        <f t="shared" si="277"/>
        <v>8571.42857</v>
      </c>
    </row>
    <row r="734" spans="1:13" s="77" customFormat="1" ht="25.5" customHeight="1" x14ac:dyDescent="0.2">
      <c r="A734" s="71" t="s">
        <v>451</v>
      </c>
      <c r="B734" s="92" t="s">
        <v>312</v>
      </c>
      <c r="C734" s="75" t="s">
        <v>243</v>
      </c>
      <c r="D734" s="75" t="s">
        <v>154</v>
      </c>
      <c r="E734" s="91" t="s">
        <v>718</v>
      </c>
      <c r="F734" s="205" t="s">
        <v>121</v>
      </c>
      <c r="G734" s="133">
        <f t="shared" si="277"/>
        <v>0</v>
      </c>
      <c r="H734" s="133">
        <f t="shared" si="277"/>
        <v>6000</v>
      </c>
      <c r="I734" s="133">
        <f t="shared" si="248"/>
        <v>6000</v>
      </c>
      <c r="J734" s="133">
        <f t="shared" si="277"/>
        <v>2571.42857</v>
      </c>
      <c r="K734" s="264">
        <f t="shared" si="277"/>
        <v>8571.42857</v>
      </c>
      <c r="L734" s="133">
        <f t="shared" si="277"/>
        <v>0</v>
      </c>
      <c r="M734" s="133">
        <f t="shared" si="277"/>
        <v>8571.42857</v>
      </c>
    </row>
    <row r="735" spans="1:13" s="77" customFormat="1" ht="22.5" x14ac:dyDescent="0.2">
      <c r="A735" s="71" t="s">
        <v>122</v>
      </c>
      <c r="B735" s="92" t="s">
        <v>312</v>
      </c>
      <c r="C735" s="75" t="s">
        <v>243</v>
      </c>
      <c r="D735" s="75" t="s">
        <v>154</v>
      </c>
      <c r="E735" s="91" t="s">
        <v>718</v>
      </c>
      <c r="F735" s="205" t="s">
        <v>123</v>
      </c>
      <c r="G735" s="133">
        <f t="shared" si="277"/>
        <v>0</v>
      </c>
      <c r="H735" s="133">
        <f t="shared" si="277"/>
        <v>6000</v>
      </c>
      <c r="I735" s="133">
        <f t="shared" si="248"/>
        <v>6000</v>
      </c>
      <c r="J735" s="133">
        <f t="shared" si="277"/>
        <v>2571.42857</v>
      </c>
      <c r="K735" s="264">
        <f t="shared" si="277"/>
        <v>8571.42857</v>
      </c>
      <c r="L735" s="133">
        <f t="shared" si="277"/>
        <v>0</v>
      </c>
      <c r="M735" s="133">
        <f t="shared" si="277"/>
        <v>8571.42857</v>
      </c>
    </row>
    <row r="736" spans="1:13" ht="15" customHeight="1" x14ac:dyDescent="0.2">
      <c r="A736" s="98" t="s">
        <v>474</v>
      </c>
      <c r="B736" s="92" t="s">
        <v>312</v>
      </c>
      <c r="C736" s="75" t="s">
        <v>243</v>
      </c>
      <c r="D736" s="75" t="s">
        <v>154</v>
      </c>
      <c r="E736" s="91" t="s">
        <v>718</v>
      </c>
      <c r="F736" s="205" t="s">
        <v>125</v>
      </c>
      <c r="G736" s="133">
        <v>0</v>
      </c>
      <c r="H736" s="133">
        <v>6000</v>
      </c>
      <c r="I736" s="133">
        <f t="shared" si="248"/>
        <v>6000</v>
      </c>
      <c r="J736" s="133">
        <f>2000+571.42857</f>
        <v>2571.42857</v>
      </c>
      <c r="K736" s="264">
        <f>I736+J736</f>
        <v>8571.42857</v>
      </c>
      <c r="L736" s="133"/>
      <c r="M736" s="133">
        <f t="shared" ref="M736" si="279">K736+L736</f>
        <v>8571.42857</v>
      </c>
    </row>
    <row r="737" spans="1:13" s="77" customFormat="1" ht="22.5" x14ac:dyDescent="0.2">
      <c r="A737" s="71" t="s">
        <v>719</v>
      </c>
      <c r="B737" s="92" t="s">
        <v>312</v>
      </c>
      <c r="C737" s="75" t="s">
        <v>243</v>
      </c>
      <c r="D737" s="75" t="s">
        <v>154</v>
      </c>
      <c r="E737" s="75" t="s">
        <v>717</v>
      </c>
      <c r="F737" s="205"/>
      <c r="G737" s="133">
        <f t="shared" ref="G737:M739" si="280">G738</f>
        <v>0</v>
      </c>
      <c r="H737" s="133">
        <f t="shared" si="280"/>
        <v>0</v>
      </c>
      <c r="I737" s="133">
        <f t="shared" si="248"/>
        <v>0</v>
      </c>
      <c r="J737" s="133">
        <f t="shared" si="280"/>
        <v>3690.75</v>
      </c>
      <c r="K737" s="264">
        <f t="shared" si="280"/>
        <v>3690.75</v>
      </c>
      <c r="L737" s="133">
        <f t="shared" si="280"/>
        <v>0</v>
      </c>
      <c r="M737" s="133">
        <f t="shared" si="280"/>
        <v>3690.75</v>
      </c>
    </row>
    <row r="738" spans="1:13" s="77" customFormat="1" ht="19.5" customHeight="1" x14ac:dyDescent="0.2">
      <c r="A738" s="71" t="s">
        <v>451</v>
      </c>
      <c r="B738" s="92" t="s">
        <v>312</v>
      </c>
      <c r="C738" s="75" t="s">
        <v>243</v>
      </c>
      <c r="D738" s="75" t="s">
        <v>154</v>
      </c>
      <c r="E738" s="75" t="s">
        <v>717</v>
      </c>
      <c r="F738" s="205" t="s">
        <v>121</v>
      </c>
      <c r="G738" s="133">
        <f t="shared" si="280"/>
        <v>0</v>
      </c>
      <c r="H738" s="133">
        <f t="shared" si="280"/>
        <v>0</v>
      </c>
      <c r="I738" s="133">
        <f t="shared" si="248"/>
        <v>0</v>
      </c>
      <c r="J738" s="133">
        <f t="shared" si="280"/>
        <v>3690.75</v>
      </c>
      <c r="K738" s="264">
        <f t="shared" si="280"/>
        <v>3690.75</v>
      </c>
      <c r="L738" s="133">
        <f t="shared" si="280"/>
        <v>0</v>
      </c>
      <c r="M738" s="133">
        <f t="shared" si="280"/>
        <v>3690.75</v>
      </c>
    </row>
    <row r="739" spans="1:13" s="77" customFormat="1" ht="22.5" x14ac:dyDescent="0.2">
      <c r="A739" s="71" t="s">
        <v>122</v>
      </c>
      <c r="B739" s="92" t="s">
        <v>312</v>
      </c>
      <c r="C739" s="75" t="s">
        <v>243</v>
      </c>
      <c r="D739" s="75" t="s">
        <v>154</v>
      </c>
      <c r="E739" s="75" t="s">
        <v>717</v>
      </c>
      <c r="F739" s="205" t="s">
        <v>123</v>
      </c>
      <c r="G739" s="133">
        <f t="shared" si="280"/>
        <v>0</v>
      </c>
      <c r="H739" s="133">
        <f t="shared" si="280"/>
        <v>0</v>
      </c>
      <c r="I739" s="133">
        <f t="shared" si="248"/>
        <v>0</v>
      </c>
      <c r="J739" s="133">
        <f t="shared" si="280"/>
        <v>3690.75</v>
      </c>
      <c r="K739" s="264">
        <f t="shared" si="280"/>
        <v>3690.75</v>
      </c>
      <c r="L739" s="133">
        <f t="shared" si="280"/>
        <v>0</v>
      </c>
      <c r="M739" s="133">
        <f t="shared" si="280"/>
        <v>3690.75</v>
      </c>
    </row>
    <row r="740" spans="1:13" s="77" customFormat="1" x14ac:dyDescent="0.2">
      <c r="A740" s="98" t="s">
        <v>474</v>
      </c>
      <c r="B740" s="92" t="s">
        <v>312</v>
      </c>
      <c r="C740" s="75" t="s">
        <v>243</v>
      </c>
      <c r="D740" s="75" t="s">
        <v>154</v>
      </c>
      <c r="E740" s="75" t="s">
        <v>717</v>
      </c>
      <c r="F740" s="205" t="s">
        <v>125</v>
      </c>
      <c r="G740" s="133">
        <v>0</v>
      </c>
      <c r="H740" s="133"/>
      <c r="I740" s="133">
        <f t="shared" si="248"/>
        <v>0</v>
      </c>
      <c r="J740" s="133">
        <f>3515+175.75</f>
        <v>3690.75</v>
      </c>
      <c r="K740" s="264">
        <f>I740+J740</f>
        <v>3690.75</v>
      </c>
      <c r="L740" s="133"/>
      <c r="M740" s="133">
        <f t="shared" ref="M740" si="281">K740+L740</f>
        <v>3690.75</v>
      </c>
    </row>
    <row r="741" spans="1:13" x14ac:dyDescent="0.2">
      <c r="A741" s="85" t="s">
        <v>206</v>
      </c>
      <c r="B741" s="82" t="s">
        <v>312</v>
      </c>
      <c r="C741" s="81" t="s">
        <v>207</v>
      </c>
      <c r="D741" s="81"/>
      <c r="E741" s="81"/>
      <c r="F741" s="83"/>
      <c r="G741" s="130">
        <f>G742+G748</f>
        <v>543.4</v>
      </c>
      <c r="H741" s="130">
        <f>H742+H748</f>
        <v>-10</v>
      </c>
      <c r="I741" s="133">
        <f t="shared" si="248"/>
        <v>533.4</v>
      </c>
      <c r="J741" s="130">
        <f>J742+J748</f>
        <v>-30</v>
      </c>
      <c r="K741" s="212">
        <f>K742+K748</f>
        <v>503.4</v>
      </c>
      <c r="L741" s="130">
        <f>L742+L748</f>
        <v>0</v>
      </c>
      <c r="M741" s="130">
        <f>M742+M748</f>
        <v>503.4</v>
      </c>
    </row>
    <row r="742" spans="1:13" x14ac:dyDescent="0.2">
      <c r="A742" s="85" t="s">
        <v>417</v>
      </c>
      <c r="B742" s="82" t="s">
        <v>312</v>
      </c>
      <c r="C742" s="81" t="s">
        <v>207</v>
      </c>
      <c r="D742" s="81" t="s">
        <v>207</v>
      </c>
      <c r="E742" s="81" t="s">
        <v>149</v>
      </c>
      <c r="F742" s="83" t="s">
        <v>150</v>
      </c>
      <c r="G742" s="131">
        <f t="shared" ref="G742:M746" si="282">G743</f>
        <v>80</v>
      </c>
      <c r="H742" s="131">
        <f t="shared" si="282"/>
        <v>-10</v>
      </c>
      <c r="I742" s="133">
        <f t="shared" si="248"/>
        <v>70</v>
      </c>
      <c r="J742" s="131">
        <f t="shared" si="282"/>
        <v>-30</v>
      </c>
      <c r="K742" s="262">
        <f t="shared" si="282"/>
        <v>40</v>
      </c>
      <c r="L742" s="131">
        <f t="shared" si="282"/>
        <v>0</v>
      </c>
      <c r="M742" s="131">
        <f t="shared" si="282"/>
        <v>40</v>
      </c>
    </row>
    <row r="743" spans="1:13" ht="31.5" x14ac:dyDescent="0.2">
      <c r="A743" s="85" t="s">
        <v>508</v>
      </c>
      <c r="B743" s="82" t="s">
        <v>312</v>
      </c>
      <c r="C743" s="81" t="s">
        <v>207</v>
      </c>
      <c r="D743" s="81" t="s">
        <v>207</v>
      </c>
      <c r="E743" s="81" t="s">
        <v>377</v>
      </c>
      <c r="F743" s="83"/>
      <c r="G743" s="130">
        <f t="shared" si="282"/>
        <v>80</v>
      </c>
      <c r="H743" s="130">
        <f t="shared" si="282"/>
        <v>-10</v>
      </c>
      <c r="I743" s="133">
        <f t="shared" si="248"/>
        <v>70</v>
      </c>
      <c r="J743" s="130">
        <f t="shared" si="282"/>
        <v>-30</v>
      </c>
      <c r="K743" s="212">
        <f t="shared" si="282"/>
        <v>40</v>
      </c>
      <c r="L743" s="130">
        <f t="shared" si="282"/>
        <v>0</v>
      </c>
      <c r="M743" s="130">
        <f t="shared" si="282"/>
        <v>40</v>
      </c>
    </row>
    <row r="744" spans="1:13" ht="22.5" x14ac:dyDescent="0.2">
      <c r="A744" s="102" t="s">
        <v>378</v>
      </c>
      <c r="B744" s="94" t="s">
        <v>312</v>
      </c>
      <c r="C744" s="88" t="s">
        <v>207</v>
      </c>
      <c r="D744" s="88" t="s">
        <v>207</v>
      </c>
      <c r="E744" s="88" t="s">
        <v>379</v>
      </c>
      <c r="F744" s="90"/>
      <c r="G744" s="137">
        <f t="shared" si="282"/>
        <v>80</v>
      </c>
      <c r="H744" s="137">
        <f t="shared" si="282"/>
        <v>-10</v>
      </c>
      <c r="I744" s="133">
        <f t="shared" si="248"/>
        <v>70</v>
      </c>
      <c r="J744" s="137">
        <f t="shared" si="282"/>
        <v>-30</v>
      </c>
      <c r="K744" s="271">
        <f t="shared" si="282"/>
        <v>40</v>
      </c>
      <c r="L744" s="137">
        <f t="shared" si="282"/>
        <v>0</v>
      </c>
      <c r="M744" s="137">
        <f t="shared" si="282"/>
        <v>40</v>
      </c>
    </row>
    <row r="745" spans="1:13" ht="22.5" x14ac:dyDescent="0.2">
      <c r="A745" s="71" t="s">
        <v>451</v>
      </c>
      <c r="B745" s="57" t="s">
        <v>312</v>
      </c>
      <c r="C745" s="59" t="s">
        <v>207</v>
      </c>
      <c r="D745" s="59" t="s">
        <v>207</v>
      </c>
      <c r="E745" s="59" t="s">
        <v>379</v>
      </c>
      <c r="F745" s="60">
        <v>200</v>
      </c>
      <c r="G745" s="135">
        <f t="shared" si="282"/>
        <v>80</v>
      </c>
      <c r="H745" s="135">
        <f t="shared" si="282"/>
        <v>-10</v>
      </c>
      <c r="I745" s="133">
        <f t="shared" si="248"/>
        <v>70</v>
      </c>
      <c r="J745" s="135">
        <f t="shared" si="282"/>
        <v>-30</v>
      </c>
      <c r="K745" s="265">
        <f t="shared" si="282"/>
        <v>40</v>
      </c>
      <c r="L745" s="135">
        <f t="shared" si="282"/>
        <v>0</v>
      </c>
      <c r="M745" s="135">
        <f t="shared" si="282"/>
        <v>40</v>
      </c>
    </row>
    <row r="746" spans="1:13" ht="22.5" x14ac:dyDescent="0.2">
      <c r="A746" s="71" t="s">
        <v>122</v>
      </c>
      <c r="B746" s="57" t="s">
        <v>312</v>
      </c>
      <c r="C746" s="59" t="s">
        <v>207</v>
      </c>
      <c r="D746" s="59" t="s">
        <v>207</v>
      </c>
      <c r="E746" s="59" t="s">
        <v>379</v>
      </c>
      <c r="F746" s="60">
        <v>240</v>
      </c>
      <c r="G746" s="135">
        <f t="shared" si="282"/>
        <v>80</v>
      </c>
      <c r="H746" s="135">
        <f t="shared" si="282"/>
        <v>-10</v>
      </c>
      <c r="I746" s="133">
        <f t="shared" si="248"/>
        <v>70</v>
      </c>
      <c r="J746" s="135">
        <f t="shared" si="282"/>
        <v>-30</v>
      </c>
      <c r="K746" s="265">
        <f t="shared" si="282"/>
        <v>40</v>
      </c>
      <c r="L746" s="135">
        <f t="shared" si="282"/>
        <v>0</v>
      </c>
      <c r="M746" s="135">
        <f t="shared" si="282"/>
        <v>40</v>
      </c>
    </row>
    <row r="747" spans="1:13" x14ac:dyDescent="0.2">
      <c r="A747" s="98" t="s">
        <v>474</v>
      </c>
      <c r="B747" s="57" t="s">
        <v>312</v>
      </c>
      <c r="C747" s="59" t="s">
        <v>207</v>
      </c>
      <c r="D747" s="59" t="s">
        <v>207</v>
      </c>
      <c r="E747" s="59" t="s">
        <v>379</v>
      </c>
      <c r="F747" s="60">
        <v>244</v>
      </c>
      <c r="G747" s="135">
        <v>80</v>
      </c>
      <c r="H747" s="135">
        <v>-10</v>
      </c>
      <c r="I747" s="133">
        <f t="shared" si="248"/>
        <v>70</v>
      </c>
      <c r="J747" s="135">
        <v>-30</v>
      </c>
      <c r="K747" s="264">
        <f>I747+J747</f>
        <v>40</v>
      </c>
      <c r="L747" s="135"/>
      <c r="M747" s="133">
        <f t="shared" ref="M747" si="283">K747+L747</f>
        <v>40</v>
      </c>
    </row>
    <row r="748" spans="1:13" x14ac:dyDescent="0.2">
      <c r="A748" s="85" t="s">
        <v>222</v>
      </c>
      <c r="B748" s="81" t="s">
        <v>312</v>
      </c>
      <c r="C748" s="81" t="s">
        <v>207</v>
      </c>
      <c r="D748" s="81" t="s">
        <v>223</v>
      </c>
      <c r="E748" s="81" t="s">
        <v>149</v>
      </c>
      <c r="F748" s="83" t="s">
        <v>150</v>
      </c>
      <c r="G748" s="131">
        <f>G749</f>
        <v>463.4</v>
      </c>
      <c r="H748" s="131">
        <f>H749</f>
        <v>0</v>
      </c>
      <c r="I748" s="133">
        <f t="shared" ref="I748:I811" si="284">H748+G748</f>
        <v>463.4</v>
      </c>
      <c r="J748" s="131">
        <f>J749</f>
        <v>0</v>
      </c>
      <c r="K748" s="262">
        <f>K749</f>
        <v>463.4</v>
      </c>
      <c r="L748" s="131">
        <f>L749</f>
        <v>0</v>
      </c>
      <c r="M748" s="131">
        <f>M749</f>
        <v>463.4</v>
      </c>
    </row>
    <row r="749" spans="1:13" s="79" customFormat="1" ht="22.5" customHeight="1" x14ac:dyDescent="0.2">
      <c r="A749" s="156" t="s">
        <v>459</v>
      </c>
      <c r="B749" s="82" t="s">
        <v>312</v>
      </c>
      <c r="C749" s="83" t="s">
        <v>207</v>
      </c>
      <c r="D749" s="83" t="s">
        <v>223</v>
      </c>
      <c r="E749" s="81" t="s">
        <v>372</v>
      </c>
      <c r="F749" s="84" t="s">
        <v>150</v>
      </c>
      <c r="G749" s="131">
        <f>G750+G755</f>
        <v>463.4</v>
      </c>
      <c r="H749" s="131">
        <f>H750+H755</f>
        <v>0</v>
      </c>
      <c r="I749" s="133">
        <f t="shared" si="284"/>
        <v>463.4</v>
      </c>
      <c r="J749" s="131">
        <f>J750+J755</f>
        <v>0</v>
      </c>
      <c r="K749" s="262">
        <f>K750+K755</f>
        <v>463.4</v>
      </c>
      <c r="L749" s="131">
        <f>L750+L755</f>
        <v>0</v>
      </c>
      <c r="M749" s="131">
        <f>M750+M755</f>
        <v>463.4</v>
      </c>
    </row>
    <row r="750" spans="1:13" s="65" customFormat="1" ht="45" x14ac:dyDescent="0.2">
      <c r="A750" s="71" t="s">
        <v>112</v>
      </c>
      <c r="B750" s="64" t="s">
        <v>312</v>
      </c>
      <c r="C750" s="60" t="s">
        <v>207</v>
      </c>
      <c r="D750" s="60" t="s">
        <v>223</v>
      </c>
      <c r="E750" s="59" t="s">
        <v>372</v>
      </c>
      <c r="F750" s="63">
        <v>100</v>
      </c>
      <c r="G750" s="134">
        <f>G751</f>
        <v>440</v>
      </c>
      <c r="H750" s="134">
        <f>H751</f>
        <v>0</v>
      </c>
      <c r="I750" s="133">
        <f t="shared" si="284"/>
        <v>440</v>
      </c>
      <c r="J750" s="134">
        <f>J751</f>
        <v>0</v>
      </c>
      <c r="K750" s="269">
        <f>K751</f>
        <v>440</v>
      </c>
      <c r="L750" s="134">
        <f>L751</f>
        <v>0</v>
      </c>
      <c r="M750" s="134">
        <f>M751</f>
        <v>440</v>
      </c>
    </row>
    <row r="751" spans="1:13" s="65" customFormat="1" ht="22.5" x14ac:dyDescent="0.2">
      <c r="A751" s="71" t="s">
        <v>134</v>
      </c>
      <c r="B751" s="80" t="s">
        <v>312</v>
      </c>
      <c r="C751" s="60" t="s">
        <v>207</v>
      </c>
      <c r="D751" s="60" t="s">
        <v>223</v>
      </c>
      <c r="E751" s="59" t="s">
        <v>372</v>
      </c>
      <c r="F751" s="63">
        <v>120</v>
      </c>
      <c r="G751" s="134">
        <f>G752+G753+G754</f>
        <v>440</v>
      </c>
      <c r="H751" s="134">
        <f>H752+H753+H754</f>
        <v>0</v>
      </c>
      <c r="I751" s="133">
        <f t="shared" si="284"/>
        <v>440</v>
      </c>
      <c r="J751" s="134">
        <f>J752+J753+J754</f>
        <v>0</v>
      </c>
      <c r="K751" s="269">
        <f>K752+K753+K754</f>
        <v>440</v>
      </c>
      <c r="L751" s="134">
        <f>L752+L753+L754</f>
        <v>0</v>
      </c>
      <c r="M751" s="134">
        <f>M752+M753+M754</f>
        <v>440</v>
      </c>
    </row>
    <row r="752" spans="1:13" s="65" customFormat="1" ht="22.5" x14ac:dyDescent="0.2">
      <c r="A752" s="97" t="s">
        <v>135</v>
      </c>
      <c r="B752" s="80" t="s">
        <v>312</v>
      </c>
      <c r="C752" s="60" t="s">
        <v>207</v>
      </c>
      <c r="D752" s="60" t="s">
        <v>223</v>
      </c>
      <c r="E752" s="59" t="s">
        <v>372</v>
      </c>
      <c r="F752" s="63">
        <v>121</v>
      </c>
      <c r="G752" s="134">
        <v>337.5</v>
      </c>
      <c r="H752" s="134"/>
      <c r="I752" s="133">
        <f t="shared" si="284"/>
        <v>337.5</v>
      </c>
      <c r="J752" s="134"/>
      <c r="K752" s="264">
        <f t="shared" ref="K752:K754" si="285">I752+J752</f>
        <v>337.5</v>
      </c>
      <c r="L752" s="134"/>
      <c r="M752" s="133">
        <f t="shared" ref="M752:M754" si="286">K752+L752</f>
        <v>337.5</v>
      </c>
    </row>
    <row r="753" spans="1:13" ht="22.5" x14ac:dyDescent="0.2">
      <c r="A753" s="61" t="s">
        <v>249</v>
      </c>
      <c r="B753" s="59" t="s">
        <v>312</v>
      </c>
      <c r="C753" s="60" t="s">
        <v>207</v>
      </c>
      <c r="D753" s="60" t="s">
        <v>223</v>
      </c>
      <c r="E753" s="59" t="s">
        <v>372</v>
      </c>
      <c r="F753" s="60">
        <v>122</v>
      </c>
      <c r="G753" s="135">
        <v>0.6</v>
      </c>
      <c r="H753" s="135"/>
      <c r="I753" s="133">
        <f t="shared" si="284"/>
        <v>0.6</v>
      </c>
      <c r="J753" s="135"/>
      <c r="K753" s="264">
        <f t="shared" si="285"/>
        <v>0.6</v>
      </c>
      <c r="L753" s="135"/>
      <c r="M753" s="133">
        <f t="shared" si="286"/>
        <v>0.6</v>
      </c>
    </row>
    <row r="754" spans="1:13" ht="33.75" x14ac:dyDescent="0.2">
      <c r="A754" s="97" t="s">
        <v>136</v>
      </c>
      <c r="B754" s="59" t="s">
        <v>312</v>
      </c>
      <c r="C754" s="60" t="s">
        <v>207</v>
      </c>
      <c r="D754" s="60" t="s">
        <v>223</v>
      </c>
      <c r="E754" s="59" t="s">
        <v>372</v>
      </c>
      <c r="F754" s="60">
        <v>129</v>
      </c>
      <c r="G754" s="135">
        <v>101.9</v>
      </c>
      <c r="H754" s="135"/>
      <c r="I754" s="133">
        <f t="shared" si="284"/>
        <v>101.9</v>
      </c>
      <c r="J754" s="135"/>
      <c r="K754" s="264">
        <f t="shared" si="285"/>
        <v>101.9</v>
      </c>
      <c r="L754" s="135"/>
      <c r="M754" s="133">
        <f t="shared" si="286"/>
        <v>101.9</v>
      </c>
    </row>
    <row r="755" spans="1:13" ht="22.5" x14ac:dyDescent="0.2">
      <c r="A755" s="71" t="s">
        <v>451</v>
      </c>
      <c r="B755" s="57" t="s">
        <v>312</v>
      </c>
      <c r="C755" s="60" t="s">
        <v>207</v>
      </c>
      <c r="D755" s="60" t="s">
        <v>223</v>
      </c>
      <c r="E755" s="59" t="s">
        <v>372</v>
      </c>
      <c r="F755" s="60" t="s">
        <v>121</v>
      </c>
      <c r="G755" s="135">
        <f>G756</f>
        <v>23.4</v>
      </c>
      <c r="H755" s="135">
        <f>H756</f>
        <v>0</v>
      </c>
      <c r="I755" s="133">
        <f t="shared" si="284"/>
        <v>23.4</v>
      </c>
      <c r="J755" s="135">
        <f>J756</f>
        <v>0</v>
      </c>
      <c r="K755" s="265">
        <f>K756</f>
        <v>23.4</v>
      </c>
      <c r="L755" s="135">
        <f>L756</f>
        <v>0</v>
      </c>
      <c r="M755" s="135">
        <f>M756</f>
        <v>23.4</v>
      </c>
    </row>
    <row r="756" spans="1:13" ht="22.5" x14ac:dyDescent="0.2">
      <c r="A756" s="71" t="s">
        <v>122</v>
      </c>
      <c r="B756" s="59" t="s">
        <v>312</v>
      </c>
      <c r="C756" s="60" t="s">
        <v>207</v>
      </c>
      <c r="D756" s="60" t="s">
        <v>223</v>
      </c>
      <c r="E756" s="59" t="s">
        <v>372</v>
      </c>
      <c r="F756" s="60" t="s">
        <v>123</v>
      </c>
      <c r="G756" s="135">
        <f>G758+G757</f>
        <v>23.4</v>
      </c>
      <c r="H756" s="135">
        <f>H758+H757</f>
        <v>0</v>
      </c>
      <c r="I756" s="133">
        <f t="shared" si="284"/>
        <v>23.4</v>
      </c>
      <c r="J756" s="135">
        <f>J758+J757</f>
        <v>0</v>
      </c>
      <c r="K756" s="265">
        <f>K758+K757</f>
        <v>23.4</v>
      </c>
      <c r="L756" s="135">
        <f>L758+L757</f>
        <v>0</v>
      </c>
      <c r="M756" s="135">
        <f>M758+M757</f>
        <v>23.4</v>
      </c>
    </row>
    <row r="757" spans="1:13" ht="22.5" x14ac:dyDescent="0.2">
      <c r="A757" s="98" t="s">
        <v>137</v>
      </c>
      <c r="B757" s="59" t="s">
        <v>312</v>
      </c>
      <c r="C757" s="60" t="s">
        <v>207</v>
      </c>
      <c r="D757" s="60" t="s">
        <v>223</v>
      </c>
      <c r="E757" s="59" t="s">
        <v>372</v>
      </c>
      <c r="F757" s="60">
        <v>242</v>
      </c>
      <c r="G757" s="135">
        <v>5</v>
      </c>
      <c r="H757" s="135">
        <v>1</v>
      </c>
      <c r="I757" s="133">
        <f t="shared" si="284"/>
        <v>6</v>
      </c>
      <c r="J757" s="135"/>
      <c r="K757" s="264">
        <f t="shared" ref="K757:K758" si="287">I757+J757</f>
        <v>6</v>
      </c>
      <c r="L757" s="135"/>
      <c r="M757" s="133">
        <f t="shared" ref="M757:M758" si="288">K757+L757</f>
        <v>6</v>
      </c>
    </row>
    <row r="758" spans="1:13" x14ac:dyDescent="0.2">
      <c r="A758" s="98" t="s">
        <v>474</v>
      </c>
      <c r="B758" s="57" t="s">
        <v>312</v>
      </c>
      <c r="C758" s="60" t="s">
        <v>207</v>
      </c>
      <c r="D758" s="60" t="s">
        <v>223</v>
      </c>
      <c r="E758" s="59" t="s">
        <v>372</v>
      </c>
      <c r="F758" s="60" t="s">
        <v>125</v>
      </c>
      <c r="G758" s="135">
        <v>18.399999999999999</v>
      </c>
      <c r="H758" s="135">
        <v>-1</v>
      </c>
      <c r="I758" s="133">
        <f t="shared" si="284"/>
        <v>17.399999999999999</v>
      </c>
      <c r="J758" s="135"/>
      <c r="K758" s="264">
        <f t="shared" si="287"/>
        <v>17.399999999999999</v>
      </c>
      <c r="L758" s="135"/>
      <c r="M758" s="133">
        <f t="shared" si="288"/>
        <v>17.399999999999999</v>
      </c>
    </row>
    <row r="759" spans="1:13" x14ac:dyDescent="0.2">
      <c r="A759" s="85" t="s">
        <v>380</v>
      </c>
      <c r="B759" s="93" t="s">
        <v>312</v>
      </c>
      <c r="C759" s="84" t="s">
        <v>223</v>
      </c>
      <c r="D759" s="86" t="s">
        <v>148</v>
      </c>
      <c r="E759" s="86" t="s">
        <v>149</v>
      </c>
      <c r="F759" s="84" t="s">
        <v>150</v>
      </c>
      <c r="G759" s="131">
        <f t="shared" ref="G759:M765" si="289">G760</f>
        <v>250</v>
      </c>
      <c r="H759" s="131">
        <f t="shared" si="289"/>
        <v>0</v>
      </c>
      <c r="I759" s="133">
        <f t="shared" si="284"/>
        <v>250</v>
      </c>
      <c r="J759" s="131">
        <f t="shared" si="289"/>
        <v>0</v>
      </c>
      <c r="K759" s="262">
        <f t="shared" si="289"/>
        <v>250</v>
      </c>
      <c r="L759" s="131">
        <f t="shared" si="289"/>
        <v>0</v>
      </c>
      <c r="M759" s="131">
        <f t="shared" si="289"/>
        <v>250</v>
      </c>
    </row>
    <row r="760" spans="1:13" x14ac:dyDescent="0.2">
      <c r="A760" s="85" t="s">
        <v>381</v>
      </c>
      <c r="B760" s="86" t="s">
        <v>312</v>
      </c>
      <c r="C760" s="84" t="s">
        <v>223</v>
      </c>
      <c r="D760" s="86" t="s">
        <v>223</v>
      </c>
      <c r="E760" s="86" t="s">
        <v>149</v>
      </c>
      <c r="F760" s="84" t="s">
        <v>150</v>
      </c>
      <c r="G760" s="131">
        <f t="shared" si="289"/>
        <v>250</v>
      </c>
      <c r="H760" s="131">
        <f t="shared" si="289"/>
        <v>0</v>
      </c>
      <c r="I760" s="133">
        <f t="shared" si="284"/>
        <v>250</v>
      </c>
      <c r="J760" s="131">
        <f t="shared" si="289"/>
        <v>0</v>
      </c>
      <c r="K760" s="262">
        <f t="shared" si="289"/>
        <v>250</v>
      </c>
      <c r="L760" s="131">
        <f t="shared" si="289"/>
        <v>0</v>
      </c>
      <c r="M760" s="131">
        <f t="shared" si="289"/>
        <v>250</v>
      </c>
    </row>
    <row r="761" spans="1:13" ht="31.5" x14ac:dyDescent="0.2">
      <c r="A761" s="101" t="s">
        <v>509</v>
      </c>
      <c r="B761" s="86" t="s">
        <v>312</v>
      </c>
      <c r="C761" s="84" t="s">
        <v>223</v>
      </c>
      <c r="D761" s="86" t="s">
        <v>223</v>
      </c>
      <c r="E761" s="86" t="s">
        <v>382</v>
      </c>
      <c r="F761" s="84"/>
      <c r="G761" s="131">
        <f t="shared" si="289"/>
        <v>250</v>
      </c>
      <c r="H761" s="131">
        <f t="shared" si="289"/>
        <v>0</v>
      </c>
      <c r="I761" s="133">
        <f t="shared" si="284"/>
        <v>250</v>
      </c>
      <c r="J761" s="131">
        <f t="shared" si="289"/>
        <v>0</v>
      </c>
      <c r="K761" s="262">
        <f t="shared" si="289"/>
        <v>250</v>
      </c>
      <c r="L761" s="131">
        <f t="shared" si="289"/>
        <v>0</v>
      </c>
      <c r="M761" s="131">
        <f t="shared" si="289"/>
        <v>250</v>
      </c>
    </row>
    <row r="762" spans="1:13" ht="33.75" x14ac:dyDescent="0.2">
      <c r="A762" s="71" t="s">
        <v>383</v>
      </c>
      <c r="B762" s="92" t="s">
        <v>312</v>
      </c>
      <c r="C762" s="205" t="s">
        <v>223</v>
      </c>
      <c r="D762" s="75" t="s">
        <v>223</v>
      </c>
      <c r="E762" s="75" t="s">
        <v>384</v>
      </c>
      <c r="F762" s="205" t="s">
        <v>150</v>
      </c>
      <c r="G762" s="133">
        <f t="shared" si="289"/>
        <v>250</v>
      </c>
      <c r="H762" s="133">
        <f t="shared" si="289"/>
        <v>0</v>
      </c>
      <c r="I762" s="133">
        <f t="shared" si="284"/>
        <v>250</v>
      </c>
      <c r="J762" s="133">
        <f t="shared" si="289"/>
        <v>0</v>
      </c>
      <c r="K762" s="264">
        <f t="shared" si="289"/>
        <v>250</v>
      </c>
      <c r="L762" s="133">
        <f t="shared" si="289"/>
        <v>0</v>
      </c>
      <c r="M762" s="133">
        <f t="shared" si="289"/>
        <v>250</v>
      </c>
    </row>
    <row r="763" spans="1:13" ht="45" x14ac:dyDescent="0.2">
      <c r="A763" s="87" t="s">
        <v>385</v>
      </c>
      <c r="B763" s="91" t="s">
        <v>312</v>
      </c>
      <c r="C763" s="89" t="s">
        <v>223</v>
      </c>
      <c r="D763" s="91" t="s">
        <v>223</v>
      </c>
      <c r="E763" s="91" t="s">
        <v>386</v>
      </c>
      <c r="F763" s="89"/>
      <c r="G763" s="132">
        <f t="shared" si="289"/>
        <v>250</v>
      </c>
      <c r="H763" s="132">
        <f t="shared" si="289"/>
        <v>0</v>
      </c>
      <c r="I763" s="133">
        <f t="shared" si="284"/>
        <v>250</v>
      </c>
      <c r="J763" s="132">
        <f t="shared" si="289"/>
        <v>0</v>
      </c>
      <c r="K763" s="263">
        <f t="shared" si="289"/>
        <v>250</v>
      </c>
      <c r="L763" s="132">
        <f t="shared" si="289"/>
        <v>0</v>
      </c>
      <c r="M763" s="132">
        <f t="shared" si="289"/>
        <v>250</v>
      </c>
    </row>
    <row r="764" spans="1:13" ht="22.5" x14ac:dyDescent="0.2">
      <c r="A764" s="71" t="s">
        <v>451</v>
      </c>
      <c r="B764" s="75" t="s">
        <v>312</v>
      </c>
      <c r="C764" s="205" t="s">
        <v>223</v>
      </c>
      <c r="D764" s="75" t="s">
        <v>223</v>
      </c>
      <c r="E764" s="75" t="s">
        <v>386</v>
      </c>
      <c r="F764" s="205" t="s">
        <v>121</v>
      </c>
      <c r="G764" s="133">
        <f t="shared" si="289"/>
        <v>250</v>
      </c>
      <c r="H764" s="133">
        <f t="shared" si="289"/>
        <v>0</v>
      </c>
      <c r="I764" s="133">
        <f t="shared" si="284"/>
        <v>250</v>
      </c>
      <c r="J764" s="133">
        <f t="shared" si="289"/>
        <v>0</v>
      </c>
      <c r="K764" s="264">
        <f t="shared" si="289"/>
        <v>250</v>
      </c>
      <c r="L764" s="133">
        <f t="shared" si="289"/>
        <v>0</v>
      </c>
      <c r="M764" s="133">
        <f t="shared" si="289"/>
        <v>250</v>
      </c>
    </row>
    <row r="765" spans="1:13" ht="22.5" x14ac:dyDescent="0.2">
      <c r="A765" s="71" t="s">
        <v>122</v>
      </c>
      <c r="B765" s="92" t="s">
        <v>312</v>
      </c>
      <c r="C765" s="205" t="s">
        <v>223</v>
      </c>
      <c r="D765" s="75" t="s">
        <v>223</v>
      </c>
      <c r="E765" s="75" t="s">
        <v>386</v>
      </c>
      <c r="F765" s="205" t="s">
        <v>123</v>
      </c>
      <c r="G765" s="133">
        <f t="shared" si="289"/>
        <v>250</v>
      </c>
      <c r="H765" s="133">
        <f t="shared" si="289"/>
        <v>0</v>
      </c>
      <c r="I765" s="133">
        <f t="shared" si="284"/>
        <v>250</v>
      </c>
      <c r="J765" s="133">
        <f t="shared" si="289"/>
        <v>0</v>
      </c>
      <c r="K765" s="264">
        <f t="shared" si="289"/>
        <v>250</v>
      </c>
      <c r="L765" s="133">
        <f t="shared" si="289"/>
        <v>0</v>
      </c>
      <c r="M765" s="133">
        <f t="shared" si="289"/>
        <v>250</v>
      </c>
    </row>
    <row r="766" spans="1:13" x14ac:dyDescent="0.2">
      <c r="A766" s="98" t="s">
        <v>474</v>
      </c>
      <c r="B766" s="75" t="s">
        <v>312</v>
      </c>
      <c r="C766" s="205" t="s">
        <v>223</v>
      </c>
      <c r="D766" s="75" t="s">
        <v>223</v>
      </c>
      <c r="E766" s="75" t="s">
        <v>386</v>
      </c>
      <c r="F766" s="205" t="s">
        <v>125</v>
      </c>
      <c r="G766" s="144">
        <v>250</v>
      </c>
      <c r="H766" s="144"/>
      <c r="I766" s="133">
        <f t="shared" si="284"/>
        <v>250</v>
      </c>
      <c r="J766" s="144"/>
      <c r="K766" s="264">
        <f>I766+J766</f>
        <v>250</v>
      </c>
      <c r="L766" s="144"/>
      <c r="M766" s="133">
        <f t="shared" ref="M766" si="290">K766+L766</f>
        <v>250</v>
      </c>
    </row>
    <row r="767" spans="1:13" x14ac:dyDescent="0.2">
      <c r="A767" s="85" t="s">
        <v>151</v>
      </c>
      <c r="B767" s="86" t="s">
        <v>312</v>
      </c>
      <c r="C767" s="84">
        <v>10</v>
      </c>
      <c r="D767" s="86"/>
      <c r="E767" s="86"/>
      <c r="F767" s="84"/>
      <c r="G767" s="143">
        <f>G768</f>
        <v>3540</v>
      </c>
      <c r="H767" s="143">
        <f>H768</f>
        <v>3511.1731</v>
      </c>
      <c r="I767" s="133">
        <f t="shared" si="284"/>
        <v>7051.1731</v>
      </c>
      <c r="J767" s="143">
        <f>J768</f>
        <v>-844.2731</v>
      </c>
      <c r="K767" s="266">
        <f>K768</f>
        <v>6206.9</v>
      </c>
      <c r="L767" s="143">
        <f>L768</f>
        <v>-3465.4</v>
      </c>
      <c r="M767" s="143">
        <f>M768</f>
        <v>2741.5</v>
      </c>
    </row>
    <row r="768" spans="1:13" x14ac:dyDescent="0.2">
      <c r="A768" s="85" t="s">
        <v>387</v>
      </c>
      <c r="B768" s="86" t="s">
        <v>312</v>
      </c>
      <c r="C768" s="84">
        <v>10</v>
      </c>
      <c r="D768" s="86" t="s">
        <v>154</v>
      </c>
      <c r="E768" s="86"/>
      <c r="F768" s="84"/>
      <c r="G768" s="143">
        <f t="shared" ref="G768:M768" si="291">G769+G810+G819</f>
        <v>3540</v>
      </c>
      <c r="H768" s="143">
        <f t="shared" si="291"/>
        <v>3511.1731</v>
      </c>
      <c r="I768" s="143">
        <f t="shared" si="291"/>
        <v>7051.1731</v>
      </c>
      <c r="J768" s="143">
        <f t="shared" si="291"/>
        <v>-844.2731</v>
      </c>
      <c r="K768" s="266">
        <f t="shared" si="291"/>
        <v>6206.9</v>
      </c>
      <c r="L768" s="143">
        <f t="shared" si="291"/>
        <v>-3465.4</v>
      </c>
      <c r="M768" s="143">
        <f t="shared" si="291"/>
        <v>2741.5</v>
      </c>
    </row>
    <row r="769" spans="1:13" s="77" customFormat="1" ht="21.75" customHeight="1" x14ac:dyDescent="0.2">
      <c r="A769" s="85" t="s">
        <v>510</v>
      </c>
      <c r="B769" s="86" t="s">
        <v>312</v>
      </c>
      <c r="C769" s="84">
        <v>10</v>
      </c>
      <c r="D769" s="86" t="s">
        <v>154</v>
      </c>
      <c r="E769" s="86" t="s">
        <v>398</v>
      </c>
      <c r="F769" s="84"/>
      <c r="G769" s="131">
        <f>+G774+G782+G786+G790+G794+G798+G802+G806+G770</f>
        <v>466</v>
      </c>
      <c r="H769" s="131">
        <f>+H774+H782+H786+H790+H794+H798+H802+H806+H770</f>
        <v>-55</v>
      </c>
      <c r="I769" s="133">
        <f t="shared" si="284"/>
        <v>411</v>
      </c>
      <c r="J769" s="131">
        <f>+J774+J782+J786+J790+J794+J798+J802+J806+J770</f>
        <v>80</v>
      </c>
      <c r="K769" s="262">
        <f>+K774+K782+K786+K790+K794+K798+K802+K806+K770</f>
        <v>491</v>
      </c>
      <c r="L769" s="131">
        <f>+L774+L782+L786+L790+L794+L798+L802+L806+L770</f>
        <v>-62</v>
      </c>
      <c r="M769" s="131">
        <f>+M774+M782+M786+M790+M794+M798+M802+M806+M770</f>
        <v>429</v>
      </c>
    </row>
    <row r="770" spans="1:13" s="77" customFormat="1" ht="33.75" x14ac:dyDescent="0.2">
      <c r="A770" s="191" t="s">
        <v>556</v>
      </c>
      <c r="B770" s="91" t="s">
        <v>312</v>
      </c>
      <c r="C770" s="89">
        <v>10</v>
      </c>
      <c r="D770" s="91" t="s">
        <v>154</v>
      </c>
      <c r="E770" s="75" t="s">
        <v>555</v>
      </c>
      <c r="F770" s="89"/>
      <c r="G770" s="132">
        <f t="shared" ref="G770:M772" si="292">G771</f>
        <v>35</v>
      </c>
      <c r="H770" s="132">
        <f t="shared" si="292"/>
        <v>0</v>
      </c>
      <c r="I770" s="133">
        <f t="shared" si="284"/>
        <v>35</v>
      </c>
      <c r="J770" s="132">
        <f t="shared" si="292"/>
        <v>0</v>
      </c>
      <c r="K770" s="263">
        <f t="shared" si="292"/>
        <v>35</v>
      </c>
      <c r="L770" s="132">
        <f t="shared" si="292"/>
        <v>-5</v>
      </c>
      <c r="M770" s="132">
        <f t="shared" si="292"/>
        <v>30</v>
      </c>
    </row>
    <row r="771" spans="1:13" s="77" customFormat="1" ht="22.5" x14ac:dyDescent="0.2">
      <c r="A771" s="71" t="s">
        <v>451</v>
      </c>
      <c r="B771" s="75" t="s">
        <v>312</v>
      </c>
      <c r="C771" s="205">
        <v>10</v>
      </c>
      <c r="D771" s="75" t="s">
        <v>154</v>
      </c>
      <c r="E771" s="75" t="s">
        <v>555</v>
      </c>
      <c r="F771" s="205" t="s">
        <v>121</v>
      </c>
      <c r="G771" s="133">
        <f t="shared" si="292"/>
        <v>35</v>
      </c>
      <c r="H771" s="133">
        <f t="shared" si="292"/>
        <v>0</v>
      </c>
      <c r="I771" s="133">
        <f t="shared" si="284"/>
        <v>35</v>
      </c>
      <c r="J771" s="133">
        <f t="shared" si="292"/>
        <v>0</v>
      </c>
      <c r="K771" s="264">
        <f t="shared" si="292"/>
        <v>35</v>
      </c>
      <c r="L771" s="133">
        <f t="shared" si="292"/>
        <v>-5</v>
      </c>
      <c r="M771" s="133">
        <f t="shared" si="292"/>
        <v>30</v>
      </c>
    </row>
    <row r="772" spans="1:13" s="77" customFormat="1" ht="22.5" x14ac:dyDescent="0.2">
      <c r="A772" s="71" t="s">
        <v>122</v>
      </c>
      <c r="B772" s="92" t="s">
        <v>312</v>
      </c>
      <c r="C772" s="205">
        <v>10</v>
      </c>
      <c r="D772" s="75" t="s">
        <v>154</v>
      </c>
      <c r="E772" s="75" t="s">
        <v>555</v>
      </c>
      <c r="F772" s="205" t="s">
        <v>123</v>
      </c>
      <c r="G772" s="133">
        <f t="shared" si="292"/>
        <v>35</v>
      </c>
      <c r="H772" s="133">
        <f t="shared" si="292"/>
        <v>0</v>
      </c>
      <c r="I772" s="133">
        <f t="shared" si="284"/>
        <v>35</v>
      </c>
      <c r="J772" s="133">
        <f t="shared" si="292"/>
        <v>0</v>
      </c>
      <c r="K772" s="264">
        <f t="shared" si="292"/>
        <v>35</v>
      </c>
      <c r="L772" s="133">
        <f t="shared" si="292"/>
        <v>-5</v>
      </c>
      <c r="M772" s="133">
        <f t="shared" si="292"/>
        <v>30</v>
      </c>
    </row>
    <row r="773" spans="1:13" s="77" customFormat="1" x14ac:dyDescent="0.2">
      <c r="A773" s="98" t="s">
        <v>474</v>
      </c>
      <c r="B773" s="75" t="s">
        <v>312</v>
      </c>
      <c r="C773" s="205">
        <v>10</v>
      </c>
      <c r="D773" s="75" t="s">
        <v>154</v>
      </c>
      <c r="E773" s="75" t="s">
        <v>555</v>
      </c>
      <c r="F773" s="205" t="s">
        <v>125</v>
      </c>
      <c r="G773" s="144">
        <v>35</v>
      </c>
      <c r="H773" s="144"/>
      <c r="I773" s="133">
        <f t="shared" si="284"/>
        <v>35</v>
      </c>
      <c r="J773" s="144"/>
      <c r="K773" s="264">
        <f>I773+J773</f>
        <v>35</v>
      </c>
      <c r="L773" s="144">
        <v>-5</v>
      </c>
      <c r="M773" s="133">
        <f t="shared" ref="M773" si="293">K773+L773</f>
        <v>30</v>
      </c>
    </row>
    <row r="774" spans="1:13" s="77" customFormat="1" ht="22.5" x14ac:dyDescent="0.2">
      <c r="A774" s="189" t="s">
        <v>557</v>
      </c>
      <c r="B774" s="75" t="s">
        <v>312</v>
      </c>
      <c r="C774" s="205">
        <v>10</v>
      </c>
      <c r="D774" s="75" t="s">
        <v>154</v>
      </c>
      <c r="E774" s="75" t="s">
        <v>558</v>
      </c>
      <c r="F774" s="205"/>
      <c r="G774" s="144">
        <f>G778+G775</f>
        <v>100</v>
      </c>
      <c r="H774" s="144">
        <f>H778+H775</f>
        <v>-30</v>
      </c>
      <c r="I774" s="133">
        <f t="shared" si="284"/>
        <v>70</v>
      </c>
      <c r="J774" s="144">
        <f>J778+J775</f>
        <v>0</v>
      </c>
      <c r="K774" s="268">
        <f>K778+K775</f>
        <v>70</v>
      </c>
      <c r="L774" s="144">
        <f>L778+L775</f>
        <v>-50</v>
      </c>
      <c r="M774" s="144">
        <f>M778+M775</f>
        <v>20</v>
      </c>
    </row>
    <row r="775" spans="1:13" s="77" customFormat="1" ht="22.5" x14ac:dyDescent="0.2">
      <c r="A775" s="71" t="s">
        <v>451</v>
      </c>
      <c r="B775" s="75" t="s">
        <v>312</v>
      </c>
      <c r="C775" s="205">
        <v>10</v>
      </c>
      <c r="D775" s="75" t="s">
        <v>154</v>
      </c>
      <c r="E775" s="75" t="s">
        <v>558</v>
      </c>
      <c r="F775" s="205" t="s">
        <v>121</v>
      </c>
      <c r="G775" s="144">
        <f>G776</f>
        <v>0</v>
      </c>
      <c r="H775" s="144">
        <f>H776</f>
        <v>0</v>
      </c>
      <c r="I775" s="133">
        <f t="shared" si="284"/>
        <v>0</v>
      </c>
      <c r="J775" s="144">
        <f t="shared" ref="J775:M776" si="294">J776</f>
        <v>0</v>
      </c>
      <c r="K775" s="268">
        <f t="shared" si="294"/>
        <v>0</v>
      </c>
      <c r="L775" s="144">
        <f t="shared" si="294"/>
        <v>0</v>
      </c>
      <c r="M775" s="144">
        <f t="shared" si="294"/>
        <v>0</v>
      </c>
    </row>
    <row r="776" spans="1:13" s="77" customFormat="1" ht="22.5" x14ac:dyDescent="0.2">
      <c r="A776" s="71" t="s">
        <v>122</v>
      </c>
      <c r="B776" s="75" t="s">
        <v>312</v>
      </c>
      <c r="C776" s="205">
        <v>10</v>
      </c>
      <c r="D776" s="75" t="s">
        <v>154</v>
      </c>
      <c r="E776" s="75" t="s">
        <v>558</v>
      </c>
      <c r="F776" s="205" t="s">
        <v>123</v>
      </c>
      <c r="G776" s="144">
        <f>G777</f>
        <v>0</v>
      </c>
      <c r="H776" s="144">
        <f>H777</f>
        <v>0</v>
      </c>
      <c r="I776" s="133">
        <f t="shared" si="284"/>
        <v>0</v>
      </c>
      <c r="J776" s="144">
        <f t="shared" si="294"/>
        <v>0</v>
      </c>
      <c r="K776" s="268">
        <f t="shared" si="294"/>
        <v>0</v>
      </c>
      <c r="L776" s="144">
        <f t="shared" si="294"/>
        <v>0</v>
      </c>
      <c r="M776" s="144">
        <f t="shared" si="294"/>
        <v>0</v>
      </c>
    </row>
    <row r="777" spans="1:13" s="77" customFormat="1" x14ac:dyDescent="0.2">
      <c r="A777" s="98" t="s">
        <v>474</v>
      </c>
      <c r="B777" s="75" t="s">
        <v>312</v>
      </c>
      <c r="C777" s="205">
        <v>10</v>
      </c>
      <c r="D777" s="75" t="s">
        <v>154</v>
      </c>
      <c r="E777" s="75" t="s">
        <v>558</v>
      </c>
      <c r="F777" s="205" t="s">
        <v>125</v>
      </c>
      <c r="G777" s="144"/>
      <c r="H777" s="144"/>
      <c r="I777" s="133">
        <f t="shared" si="284"/>
        <v>0</v>
      </c>
      <c r="J777" s="144"/>
      <c r="K777" s="264">
        <f>I777+J777</f>
        <v>0</v>
      </c>
      <c r="L777" s="144"/>
      <c r="M777" s="133">
        <f t="shared" ref="M777" si="295">K777+L777</f>
        <v>0</v>
      </c>
    </row>
    <row r="778" spans="1:13" s="77" customFormat="1" x14ac:dyDescent="0.2">
      <c r="A778" s="66" t="s">
        <v>162</v>
      </c>
      <c r="B778" s="75" t="s">
        <v>312</v>
      </c>
      <c r="C778" s="205">
        <v>10</v>
      </c>
      <c r="D778" s="75" t="s">
        <v>154</v>
      </c>
      <c r="E778" s="75" t="s">
        <v>558</v>
      </c>
      <c r="F778" s="205">
        <v>300</v>
      </c>
      <c r="G778" s="144">
        <f>G781+G779</f>
        <v>100</v>
      </c>
      <c r="H778" s="144">
        <f>H781+H779</f>
        <v>-30</v>
      </c>
      <c r="I778" s="133">
        <f t="shared" si="284"/>
        <v>70</v>
      </c>
      <c r="J778" s="144">
        <f>J781+J779</f>
        <v>0</v>
      </c>
      <c r="K778" s="268">
        <f>K781+K779</f>
        <v>70</v>
      </c>
      <c r="L778" s="144">
        <f>L781+L779</f>
        <v>-50</v>
      </c>
      <c r="M778" s="144">
        <f>M781+M779</f>
        <v>20</v>
      </c>
    </row>
    <row r="779" spans="1:13" s="77" customFormat="1" ht="22.5" x14ac:dyDescent="0.2">
      <c r="A779" s="66" t="s">
        <v>644</v>
      </c>
      <c r="B779" s="75" t="s">
        <v>312</v>
      </c>
      <c r="C779" s="205">
        <v>10</v>
      </c>
      <c r="D779" s="75" t="s">
        <v>154</v>
      </c>
      <c r="E779" s="75" t="s">
        <v>558</v>
      </c>
      <c r="F779" s="205">
        <v>320</v>
      </c>
      <c r="G779" s="144">
        <f>G780</f>
        <v>100</v>
      </c>
      <c r="H779" s="144">
        <f>H780</f>
        <v>-30</v>
      </c>
      <c r="I779" s="133">
        <f t="shared" si="284"/>
        <v>70</v>
      </c>
      <c r="J779" s="144">
        <f>J780</f>
        <v>0</v>
      </c>
      <c r="K779" s="268">
        <f>K780</f>
        <v>70</v>
      </c>
      <c r="L779" s="144">
        <f>L780</f>
        <v>-50</v>
      </c>
      <c r="M779" s="144">
        <f>M780</f>
        <v>20</v>
      </c>
    </row>
    <row r="780" spans="1:13" s="77" customFormat="1" ht="22.5" x14ac:dyDescent="0.2">
      <c r="A780" s="66" t="s">
        <v>638</v>
      </c>
      <c r="B780" s="75" t="s">
        <v>312</v>
      </c>
      <c r="C780" s="205">
        <v>10</v>
      </c>
      <c r="D780" s="75" t="s">
        <v>154</v>
      </c>
      <c r="E780" s="75" t="s">
        <v>558</v>
      </c>
      <c r="F780" s="205">
        <v>321</v>
      </c>
      <c r="G780" s="144">
        <v>100</v>
      </c>
      <c r="H780" s="144">
        <v>-30</v>
      </c>
      <c r="I780" s="133">
        <f t="shared" si="284"/>
        <v>70</v>
      </c>
      <c r="J780" s="144"/>
      <c r="K780" s="264">
        <f t="shared" ref="K780:K781" si="296">I780+J780</f>
        <v>70</v>
      </c>
      <c r="L780" s="144">
        <v>-50</v>
      </c>
      <c r="M780" s="133">
        <f t="shared" ref="M780:M781" si="297">K780+L780</f>
        <v>20</v>
      </c>
    </row>
    <row r="781" spans="1:13" s="77" customFormat="1" ht="18.75" customHeight="1" x14ac:dyDescent="0.2">
      <c r="A781" s="71" t="s">
        <v>518</v>
      </c>
      <c r="B781" s="75" t="s">
        <v>312</v>
      </c>
      <c r="C781" s="205">
        <v>10</v>
      </c>
      <c r="D781" s="75" t="s">
        <v>154</v>
      </c>
      <c r="E781" s="75" t="s">
        <v>558</v>
      </c>
      <c r="F781" s="205">
        <v>360</v>
      </c>
      <c r="G781" s="144"/>
      <c r="H781" s="144"/>
      <c r="I781" s="133">
        <f t="shared" si="284"/>
        <v>0</v>
      </c>
      <c r="J781" s="144"/>
      <c r="K781" s="264">
        <f t="shared" si="296"/>
        <v>0</v>
      </c>
      <c r="L781" s="144"/>
      <c r="M781" s="133">
        <f t="shared" si="297"/>
        <v>0</v>
      </c>
    </row>
    <row r="782" spans="1:13" s="77" customFormat="1" ht="22.5" x14ac:dyDescent="0.2">
      <c r="A782" s="191" t="s">
        <v>559</v>
      </c>
      <c r="B782" s="91" t="s">
        <v>312</v>
      </c>
      <c r="C782" s="89">
        <v>10</v>
      </c>
      <c r="D782" s="91" t="s">
        <v>154</v>
      </c>
      <c r="E782" s="75" t="s">
        <v>399</v>
      </c>
      <c r="F782" s="89"/>
      <c r="G782" s="132">
        <f t="shared" ref="G782:M784" si="298">G783</f>
        <v>80</v>
      </c>
      <c r="H782" s="132">
        <f t="shared" si="298"/>
        <v>-5</v>
      </c>
      <c r="I782" s="133">
        <f t="shared" si="284"/>
        <v>75</v>
      </c>
      <c r="J782" s="132">
        <f t="shared" si="298"/>
        <v>-30</v>
      </c>
      <c r="K782" s="263">
        <f t="shared" si="298"/>
        <v>45</v>
      </c>
      <c r="L782" s="132">
        <f t="shared" si="298"/>
        <v>0</v>
      </c>
      <c r="M782" s="132">
        <f t="shared" si="298"/>
        <v>45</v>
      </c>
    </row>
    <row r="783" spans="1:13" s="77" customFormat="1" ht="22.5" x14ac:dyDescent="0.2">
      <c r="A783" s="71" t="s">
        <v>451</v>
      </c>
      <c r="B783" s="75" t="s">
        <v>312</v>
      </c>
      <c r="C783" s="205">
        <v>10</v>
      </c>
      <c r="D783" s="75" t="s">
        <v>154</v>
      </c>
      <c r="E783" s="75" t="s">
        <v>399</v>
      </c>
      <c r="F783" s="205" t="s">
        <v>121</v>
      </c>
      <c r="G783" s="133">
        <f t="shared" si="298"/>
        <v>80</v>
      </c>
      <c r="H783" s="133">
        <f t="shared" si="298"/>
        <v>-5</v>
      </c>
      <c r="I783" s="133">
        <f t="shared" si="284"/>
        <v>75</v>
      </c>
      <c r="J783" s="133">
        <f t="shared" si="298"/>
        <v>-30</v>
      </c>
      <c r="K783" s="264">
        <f t="shared" si="298"/>
        <v>45</v>
      </c>
      <c r="L783" s="133">
        <f t="shared" si="298"/>
        <v>0</v>
      </c>
      <c r="M783" s="133">
        <f t="shared" si="298"/>
        <v>45</v>
      </c>
    </row>
    <row r="784" spans="1:13" s="77" customFormat="1" ht="22.5" x14ac:dyDescent="0.2">
      <c r="A784" s="71" t="s">
        <v>122</v>
      </c>
      <c r="B784" s="92" t="s">
        <v>312</v>
      </c>
      <c r="C784" s="205">
        <v>10</v>
      </c>
      <c r="D784" s="75" t="s">
        <v>154</v>
      </c>
      <c r="E784" s="75" t="s">
        <v>399</v>
      </c>
      <c r="F784" s="205" t="s">
        <v>123</v>
      </c>
      <c r="G784" s="133">
        <f t="shared" si="298"/>
        <v>80</v>
      </c>
      <c r="H784" s="133">
        <f t="shared" si="298"/>
        <v>-5</v>
      </c>
      <c r="I784" s="133">
        <f t="shared" si="284"/>
        <v>75</v>
      </c>
      <c r="J784" s="133">
        <f t="shared" si="298"/>
        <v>-30</v>
      </c>
      <c r="K784" s="264">
        <f t="shared" si="298"/>
        <v>45</v>
      </c>
      <c r="L784" s="133">
        <f t="shared" si="298"/>
        <v>0</v>
      </c>
      <c r="M784" s="133">
        <f t="shared" si="298"/>
        <v>45</v>
      </c>
    </row>
    <row r="785" spans="1:13" s="77" customFormat="1" x14ac:dyDescent="0.2">
      <c r="A785" s="98" t="s">
        <v>474</v>
      </c>
      <c r="B785" s="75" t="s">
        <v>312</v>
      </c>
      <c r="C785" s="205">
        <v>10</v>
      </c>
      <c r="D785" s="75" t="s">
        <v>154</v>
      </c>
      <c r="E785" s="75" t="s">
        <v>399</v>
      </c>
      <c r="F785" s="205" t="s">
        <v>125</v>
      </c>
      <c r="G785" s="144">
        <v>80</v>
      </c>
      <c r="H785" s="144">
        <v>-5</v>
      </c>
      <c r="I785" s="133">
        <f t="shared" si="284"/>
        <v>75</v>
      </c>
      <c r="J785" s="144">
        <v>-30</v>
      </c>
      <c r="K785" s="264">
        <f>I785+J785</f>
        <v>45</v>
      </c>
      <c r="L785" s="144"/>
      <c r="M785" s="133">
        <f t="shared" ref="M785" si="299">K785+L785</f>
        <v>45</v>
      </c>
    </row>
    <row r="786" spans="1:13" s="77" customFormat="1" ht="22.5" x14ac:dyDescent="0.2">
      <c r="A786" s="191" t="s">
        <v>561</v>
      </c>
      <c r="B786" s="91" t="s">
        <v>312</v>
      </c>
      <c r="C786" s="89">
        <v>10</v>
      </c>
      <c r="D786" s="91" t="s">
        <v>154</v>
      </c>
      <c r="E786" s="75" t="s">
        <v>560</v>
      </c>
      <c r="F786" s="89"/>
      <c r="G786" s="132">
        <f t="shared" ref="G786:M788" si="300">G787</f>
        <v>19</v>
      </c>
      <c r="H786" s="132">
        <f t="shared" si="300"/>
        <v>0</v>
      </c>
      <c r="I786" s="133">
        <f t="shared" si="284"/>
        <v>19</v>
      </c>
      <c r="J786" s="132">
        <f t="shared" si="300"/>
        <v>0</v>
      </c>
      <c r="K786" s="263">
        <f t="shared" si="300"/>
        <v>19</v>
      </c>
      <c r="L786" s="132">
        <f t="shared" si="300"/>
        <v>0</v>
      </c>
      <c r="M786" s="132">
        <f t="shared" si="300"/>
        <v>19</v>
      </c>
    </row>
    <row r="787" spans="1:13" s="77" customFormat="1" ht="22.5" x14ac:dyDescent="0.2">
      <c r="A787" s="71" t="s">
        <v>451</v>
      </c>
      <c r="B787" s="75" t="s">
        <v>312</v>
      </c>
      <c r="C787" s="205">
        <v>10</v>
      </c>
      <c r="D787" s="75" t="s">
        <v>154</v>
      </c>
      <c r="E787" s="75" t="s">
        <v>560</v>
      </c>
      <c r="F787" s="205" t="s">
        <v>121</v>
      </c>
      <c r="G787" s="133">
        <f t="shared" si="300"/>
        <v>19</v>
      </c>
      <c r="H787" s="133">
        <f t="shared" si="300"/>
        <v>0</v>
      </c>
      <c r="I787" s="133">
        <f t="shared" si="284"/>
        <v>19</v>
      </c>
      <c r="J787" s="133">
        <f t="shared" si="300"/>
        <v>0</v>
      </c>
      <c r="K787" s="264">
        <f t="shared" si="300"/>
        <v>19</v>
      </c>
      <c r="L787" s="133">
        <f t="shared" si="300"/>
        <v>0</v>
      </c>
      <c r="M787" s="133">
        <f t="shared" si="300"/>
        <v>19</v>
      </c>
    </row>
    <row r="788" spans="1:13" s="77" customFormat="1" ht="22.5" x14ac:dyDescent="0.2">
      <c r="A788" s="71" t="s">
        <v>122</v>
      </c>
      <c r="B788" s="92" t="s">
        <v>312</v>
      </c>
      <c r="C788" s="205">
        <v>10</v>
      </c>
      <c r="D788" s="75" t="s">
        <v>154</v>
      </c>
      <c r="E788" s="75" t="s">
        <v>560</v>
      </c>
      <c r="F788" s="205" t="s">
        <v>123</v>
      </c>
      <c r="G788" s="133">
        <f t="shared" si="300"/>
        <v>19</v>
      </c>
      <c r="H788" s="133">
        <f t="shared" si="300"/>
        <v>0</v>
      </c>
      <c r="I788" s="133">
        <f t="shared" si="284"/>
        <v>19</v>
      </c>
      <c r="J788" s="133">
        <f t="shared" si="300"/>
        <v>0</v>
      </c>
      <c r="K788" s="264">
        <f t="shared" si="300"/>
        <v>19</v>
      </c>
      <c r="L788" s="133">
        <f t="shared" si="300"/>
        <v>0</v>
      </c>
      <c r="M788" s="133">
        <f t="shared" si="300"/>
        <v>19</v>
      </c>
    </row>
    <row r="789" spans="1:13" s="77" customFormat="1" x14ac:dyDescent="0.2">
      <c r="A789" s="98" t="s">
        <v>474</v>
      </c>
      <c r="B789" s="75" t="s">
        <v>312</v>
      </c>
      <c r="C789" s="205">
        <v>10</v>
      </c>
      <c r="D789" s="75" t="s">
        <v>154</v>
      </c>
      <c r="E789" s="75" t="s">
        <v>560</v>
      </c>
      <c r="F789" s="205" t="s">
        <v>125</v>
      </c>
      <c r="G789" s="144">
        <v>19</v>
      </c>
      <c r="H789" s="144"/>
      <c r="I789" s="133">
        <f t="shared" si="284"/>
        <v>19</v>
      </c>
      <c r="J789" s="144"/>
      <c r="K789" s="264">
        <f>I789+J789</f>
        <v>19</v>
      </c>
      <c r="L789" s="144"/>
      <c r="M789" s="133">
        <f t="shared" ref="M789" si="301">K789+L789</f>
        <v>19</v>
      </c>
    </row>
    <row r="790" spans="1:13" s="77" customFormat="1" ht="33.75" x14ac:dyDescent="0.2">
      <c r="A790" s="191" t="s">
        <v>563</v>
      </c>
      <c r="B790" s="91" t="s">
        <v>312</v>
      </c>
      <c r="C790" s="89">
        <v>10</v>
      </c>
      <c r="D790" s="91" t="s">
        <v>154</v>
      </c>
      <c r="E790" s="75" t="s">
        <v>562</v>
      </c>
      <c r="F790" s="89"/>
      <c r="G790" s="132">
        <f t="shared" ref="G790:M792" si="302">G791</f>
        <v>1</v>
      </c>
      <c r="H790" s="132">
        <f t="shared" si="302"/>
        <v>0</v>
      </c>
      <c r="I790" s="133">
        <f t="shared" si="284"/>
        <v>1</v>
      </c>
      <c r="J790" s="132">
        <f t="shared" si="302"/>
        <v>130</v>
      </c>
      <c r="K790" s="263">
        <f t="shared" si="302"/>
        <v>131</v>
      </c>
      <c r="L790" s="132">
        <f t="shared" si="302"/>
        <v>-7</v>
      </c>
      <c r="M790" s="132">
        <f t="shared" si="302"/>
        <v>124</v>
      </c>
    </row>
    <row r="791" spans="1:13" s="77" customFormat="1" ht="22.5" x14ac:dyDescent="0.2">
      <c r="A791" s="71" t="s">
        <v>451</v>
      </c>
      <c r="B791" s="75" t="s">
        <v>312</v>
      </c>
      <c r="C791" s="205">
        <v>10</v>
      </c>
      <c r="D791" s="75" t="s">
        <v>154</v>
      </c>
      <c r="E791" s="75" t="s">
        <v>562</v>
      </c>
      <c r="F791" s="205" t="s">
        <v>121</v>
      </c>
      <c r="G791" s="133">
        <f t="shared" si="302"/>
        <v>1</v>
      </c>
      <c r="H791" s="133">
        <f t="shared" si="302"/>
        <v>0</v>
      </c>
      <c r="I791" s="133">
        <f t="shared" si="284"/>
        <v>1</v>
      </c>
      <c r="J791" s="133">
        <f t="shared" si="302"/>
        <v>130</v>
      </c>
      <c r="K791" s="264">
        <f t="shared" si="302"/>
        <v>131</v>
      </c>
      <c r="L791" s="133">
        <f t="shared" si="302"/>
        <v>-7</v>
      </c>
      <c r="M791" s="133">
        <f t="shared" si="302"/>
        <v>124</v>
      </c>
    </row>
    <row r="792" spans="1:13" s="77" customFormat="1" ht="22.5" x14ac:dyDescent="0.2">
      <c r="A792" s="71" t="s">
        <v>122</v>
      </c>
      <c r="B792" s="92" t="s">
        <v>312</v>
      </c>
      <c r="C792" s="205">
        <v>10</v>
      </c>
      <c r="D792" s="75" t="s">
        <v>154</v>
      </c>
      <c r="E792" s="75" t="s">
        <v>562</v>
      </c>
      <c r="F792" s="205" t="s">
        <v>123</v>
      </c>
      <c r="G792" s="133">
        <f t="shared" si="302"/>
        <v>1</v>
      </c>
      <c r="H792" s="133">
        <f t="shared" si="302"/>
        <v>0</v>
      </c>
      <c r="I792" s="133">
        <f t="shared" si="284"/>
        <v>1</v>
      </c>
      <c r="J792" s="133">
        <f t="shared" si="302"/>
        <v>130</v>
      </c>
      <c r="K792" s="264">
        <f t="shared" si="302"/>
        <v>131</v>
      </c>
      <c r="L792" s="133">
        <f t="shared" si="302"/>
        <v>-7</v>
      </c>
      <c r="M792" s="133">
        <f t="shared" si="302"/>
        <v>124</v>
      </c>
    </row>
    <row r="793" spans="1:13" s="77" customFormat="1" x14ac:dyDescent="0.2">
      <c r="A793" s="98" t="s">
        <v>474</v>
      </c>
      <c r="B793" s="75" t="s">
        <v>312</v>
      </c>
      <c r="C793" s="205">
        <v>10</v>
      </c>
      <c r="D793" s="75" t="s">
        <v>154</v>
      </c>
      <c r="E793" s="75" t="s">
        <v>562</v>
      </c>
      <c r="F793" s="205" t="s">
        <v>125</v>
      </c>
      <c r="G793" s="144">
        <v>1</v>
      </c>
      <c r="H793" s="144"/>
      <c r="I793" s="133">
        <f t="shared" si="284"/>
        <v>1</v>
      </c>
      <c r="J793" s="144">
        <v>130</v>
      </c>
      <c r="K793" s="268">
        <f>I793+J793</f>
        <v>131</v>
      </c>
      <c r="L793" s="144">
        <v>-7</v>
      </c>
      <c r="M793" s="133">
        <f t="shared" ref="M793" si="303">K793+L793</f>
        <v>124</v>
      </c>
    </row>
    <row r="794" spans="1:13" s="77" customFormat="1" ht="22.5" x14ac:dyDescent="0.2">
      <c r="A794" s="191" t="s">
        <v>571</v>
      </c>
      <c r="B794" s="91" t="s">
        <v>312</v>
      </c>
      <c r="C794" s="89">
        <v>10</v>
      </c>
      <c r="D794" s="91" t="s">
        <v>154</v>
      </c>
      <c r="E794" s="75" t="s">
        <v>564</v>
      </c>
      <c r="F794" s="89"/>
      <c r="G794" s="132">
        <f t="shared" ref="G794:M796" si="304">G795</f>
        <v>105</v>
      </c>
      <c r="H794" s="132">
        <f t="shared" si="304"/>
        <v>-10</v>
      </c>
      <c r="I794" s="133">
        <f t="shared" si="284"/>
        <v>95</v>
      </c>
      <c r="J794" s="132">
        <f t="shared" si="304"/>
        <v>60</v>
      </c>
      <c r="K794" s="263">
        <f t="shared" si="304"/>
        <v>155</v>
      </c>
      <c r="L794" s="132">
        <f t="shared" si="304"/>
        <v>0</v>
      </c>
      <c r="M794" s="132">
        <f t="shared" si="304"/>
        <v>155</v>
      </c>
    </row>
    <row r="795" spans="1:13" s="77" customFormat="1" ht="22.5" x14ac:dyDescent="0.2">
      <c r="A795" s="71" t="s">
        <v>451</v>
      </c>
      <c r="B795" s="75" t="s">
        <v>312</v>
      </c>
      <c r="C795" s="205">
        <v>10</v>
      </c>
      <c r="D795" s="75" t="s">
        <v>154</v>
      </c>
      <c r="E795" s="75" t="s">
        <v>564</v>
      </c>
      <c r="F795" s="205" t="s">
        <v>121</v>
      </c>
      <c r="G795" s="133">
        <f t="shared" si="304"/>
        <v>105</v>
      </c>
      <c r="H795" s="133">
        <f t="shared" si="304"/>
        <v>-10</v>
      </c>
      <c r="I795" s="133">
        <f t="shared" si="284"/>
        <v>95</v>
      </c>
      <c r="J795" s="133">
        <f t="shared" si="304"/>
        <v>60</v>
      </c>
      <c r="K795" s="264">
        <f t="shared" si="304"/>
        <v>155</v>
      </c>
      <c r="L795" s="133">
        <f t="shared" si="304"/>
        <v>0</v>
      </c>
      <c r="M795" s="133">
        <f t="shared" si="304"/>
        <v>155</v>
      </c>
    </row>
    <row r="796" spans="1:13" s="77" customFormat="1" ht="22.5" x14ac:dyDescent="0.2">
      <c r="A796" s="71" t="s">
        <v>122</v>
      </c>
      <c r="B796" s="92" t="s">
        <v>312</v>
      </c>
      <c r="C796" s="205">
        <v>10</v>
      </c>
      <c r="D796" s="75" t="s">
        <v>154</v>
      </c>
      <c r="E796" s="75" t="s">
        <v>564</v>
      </c>
      <c r="F796" s="205" t="s">
        <v>123</v>
      </c>
      <c r="G796" s="133">
        <f t="shared" si="304"/>
        <v>105</v>
      </c>
      <c r="H796" s="133">
        <f t="shared" si="304"/>
        <v>-10</v>
      </c>
      <c r="I796" s="133">
        <f t="shared" si="284"/>
        <v>95</v>
      </c>
      <c r="J796" s="133">
        <f t="shared" si="304"/>
        <v>60</v>
      </c>
      <c r="K796" s="264">
        <f t="shared" si="304"/>
        <v>155</v>
      </c>
      <c r="L796" s="133">
        <f t="shared" si="304"/>
        <v>0</v>
      </c>
      <c r="M796" s="133">
        <f t="shared" si="304"/>
        <v>155</v>
      </c>
    </row>
    <row r="797" spans="1:13" s="77" customFormat="1" x14ac:dyDescent="0.2">
      <c r="A797" s="98" t="s">
        <v>474</v>
      </c>
      <c r="B797" s="75" t="s">
        <v>312</v>
      </c>
      <c r="C797" s="205">
        <v>10</v>
      </c>
      <c r="D797" s="75" t="s">
        <v>154</v>
      </c>
      <c r="E797" s="75" t="s">
        <v>564</v>
      </c>
      <c r="F797" s="205" t="s">
        <v>125</v>
      </c>
      <c r="G797" s="144">
        <v>105</v>
      </c>
      <c r="H797" s="144">
        <v>-10</v>
      </c>
      <c r="I797" s="133">
        <f t="shared" si="284"/>
        <v>95</v>
      </c>
      <c r="J797" s="144">
        <v>60</v>
      </c>
      <c r="K797" s="268">
        <f>I797+J797</f>
        <v>155</v>
      </c>
      <c r="L797" s="144"/>
      <c r="M797" s="133">
        <f t="shared" ref="M797" si="305">K797+L797</f>
        <v>155</v>
      </c>
    </row>
    <row r="798" spans="1:13" s="77" customFormat="1" ht="22.5" x14ac:dyDescent="0.2">
      <c r="A798" s="191" t="s">
        <v>566</v>
      </c>
      <c r="B798" s="91" t="s">
        <v>312</v>
      </c>
      <c r="C798" s="89">
        <v>10</v>
      </c>
      <c r="D798" s="91" t="s">
        <v>154</v>
      </c>
      <c r="E798" s="75" t="s">
        <v>565</v>
      </c>
      <c r="F798" s="89"/>
      <c r="G798" s="132">
        <f t="shared" ref="G798:M800" si="306">G799</f>
        <v>90</v>
      </c>
      <c r="H798" s="132">
        <f t="shared" si="306"/>
        <v>-10</v>
      </c>
      <c r="I798" s="133">
        <f t="shared" si="284"/>
        <v>80</v>
      </c>
      <c r="J798" s="132">
        <f t="shared" si="306"/>
        <v>-80</v>
      </c>
      <c r="K798" s="263">
        <f t="shared" si="306"/>
        <v>0</v>
      </c>
      <c r="L798" s="132">
        <f t="shared" si="306"/>
        <v>0</v>
      </c>
      <c r="M798" s="132">
        <f t="shared" si="306"/>
        <v>0</v>
      </c>
    </row>
    <row r="799" spans="1:13" s="77" customFormat="1" ht="22.5" x14ac:dyDescent="0.2">
      <c r="A799" s="71" t="s">
        <v>451</v>
      </c>
      <c r="B799" s="75" t="s">
        <v>312</v>
      </c>
      <c r="C799" s="205">
        <v>10</v>
      </c>
      <c r="D799" s="75" t="s">
        <v>154</v>
      </c>
      <c r="E799" s="75" t="s">
        <v>565</v>
      </c>
      <c r="F799" s="205" t="s">
        <v>121</v>
      </c>
      <c r="G799" s="133">
        <f t="shared" si="306"/>
        <v>90</v>
      </c>
      <c r="H799" s="133">
        <f t="shared" si="306"/>
        <v>-10</v>
      </c>
      <c r="I799" s="133">
        <f t="shared" si="284"/>
        <v>80</v>
      </c>
      <c r="J799" s="133">
        <f t="shared" si="306"/>
        <v>-80</v>
      </c>
      <c r="K799" s="264">
        <f t="shared" si="306"/>
        <v>0</v>
      </c>
      <c r="L799" s="133">
        <f t="shared" si="306"/>
        <v>0</v>
      </c>
      <c r="M799" s="133">
        <f t="shared" si="306"/>
        <v>0</v>
      </c>
    </row>
    <row r="800" spans="1:13" s="77" customFormat="1" ht="22.5" x14ac:dyDescent="0.2">
      <c r="A800" s="71" t="s">
        <v>122</v>
      </c>
      <c r="B800" s="92" t="s">
        <v>312</v>
      </c>
      <c r="C800" s="205">
        <v>10</v>
      </c>
      <c r="D800" s="75" t="s">
        <v>154</v>
      </c>
      <c r="E800" s="75" t="s">
        <v>565</v>
      </c>
      <c r="F800" s="205" t="s">
        <v>123</v>
      </c>
      <c r="G800" s="133">
        <f t="shared" si="306"/>
        <v>90</v>
      </c>
      <c r="H800" s="133">
        <f t="shared" si="306"/>
        <v>-10</v>
      </c>
      <c r="I800" s="133">
        <f t="shared" si="284"/>
        <v>80</v>
      </c>
      <c r="J800" s="133">
        <f t="shared" si="306"/>
        <v>-80</v>
      </c>
      <c r="K800" s="264">
        <f t="shared" si="306"/>
        <v>0</v>
      </c>
      <c r="L800" s="133">
        <f t="shared" si="306"/>
        <v>0</v>
      </c>
      <c r="M800" s="133">
        <f t="shared" si="306"/>
        <v>0</v>
      </c>
    </row>
    <row r="801" spans="1:13" s="77" customFormat="1" x14ac:dyDescent="0.2">
      <c r="A801" s="98" t="s">
        <v>474</v>
      </c>
      <c r="B801" s="75" t="s">
        <v>312</v>
      </c>
      <c r="C801" s="205">
        <v>10</v>
      </c>
      <c r="D801" s="75" t="s">
        <v>154</v>
      </c>
      <c r="E801" s="75" t="s">
        <v>565</v>
      </c>
      <c r="F801" s="205" t="s">
        <v>125</v>
      </c>
      <c r="G801" s="144">
        <v>90</v>
      </c>
      <c r="H801" s="144">
        <v>-10</v>
      </c>
      <c r="I801" s="133">
        <f t="shared" si="284"/>
        <v>80</v>
      </c>
      <c r="J801" s="144">
        <f>-60-20</f>
        <v>-80</v>
      </c>
      <c r="K801" s="268">
        <f>I801+J801</f>
        <v>0</v>
      </c>
      <c r="L801" s="144"/>
      <c r="M801" s="133">
        <f t="shared" ref="M801" si="307">K801+L801</f>
        <v>0</v>
      </c>
    </row>
    <row r="802" spans="1:13" s="77" customFormat="1" ht="22.5" x14ac:dyDescent="0.2">
      <c r="A802" s="191" t="s">
        <v>567</v>
      </c>
      <c r="B802" s="91" t="s">
        <v>312</v>
      </c>
      <c r="C802" s="89">
        <v>10</v>
      </c>
      <c r="D802" s="91" t="s">
        <v>154</v>
      </c>
      <c r="E802" s="75" t="s">
        <v>568</v>
      </c>
      <c r="F802" s="89"/>
      <c r="G802" s="132">
        <f t="shared" ref="G802:M804" si="308">G803</f>
        <v>20</v>
      </c>
      <c r="H802" s="132">
        <f t="shared" si="308"/>
        <v>0</v>
      </c>
      <c r="I802" s="133">
        <f t="shared" si="284"/>
        <v>20</v>
      </c>
      <c r="J802" s="132">
        <f t="shared" si="308"/>
        <v>0</v>
      </c>
      <c r="K802" s="263">
        <f t="shared" si="308"/>
        <v>20</v>
      </c>
      <c r="L802" s="132">
        <f t="shared" si="308"/>
        <v>0</v>
      </c>
      <c r="M802" s="132">
        <f t="shared" si="308"/>
        <v>20</v>
      </c>
    </row>
    <row r="803" spans="1:13" s="77" customFormat="1" ht="22.5" x14ac:dyDescent="0.2">
      <c r="A803" s="71" t="s">
        <v>451</v>
      </c>
      <c r="B803" s="75" t="s">
        <v>312</v>
      </c>
      <c r="C803" s="205">
        <v>10</v>
      </c>
      <c r="D803" s="75" t="s">
        <v>154</v>
      </c>
      <c r="E803" s="75" t="s">
        <v>568</v>
      </c>
      <c r="F803" s="205" t="s">
        <v>121</v>
      </c>
      <c r="G803" s="133">
        <f t="shared" si="308"/>
        <v>20</v>
      </c>
      <c r="H803" s="133">
        <f t="shared" si="308"/>
        <v>0</v>
      </c>
      <c r="I803" s="133">
        <f t="shared" si="284"/>
        <v>20</v>
      </c>
      <c r="J803" s="133">
        <f t="shared" si="308"/>
        <v>0</v>
      </c>
      <c r="K803" s="264">
        <f t="shared" si="308"/>
        <v>20</v>
      </c>
      <c r="L803" s="133">
        <f t="shared" si="308"/>
        <v>0</v>
      </c>
      <c r="M803" s="133">
        <f t="shared" si="308"/>
        <v>20</v>
      </c>
    </row>
    <row r="804" spans="1:13" s="77" customFormat="1" ht="22.5" x14ac:dyDescent="0.2">
      <c r="A804" s="71" t="s">
        <v>122</v>
      </c>
      <c r="B804" s="92" t="s">
        <v>312</v>
      </c>
      <c r="C804" s="205">
        <v>10</v>
      </c>
      <c r="D804" s="75" t="s">
        <v>154</v>
      </c>
      <c r="E804" s="75" t="s">
        <v>568</v>
      </c>
      <c r="F804" s="205" t="s">
        <v>123</v>
      </c>
      <c r="G804" s="133">
        <f t="shared" si="308"/>
        <v>20</v>
      </c>
      <c r="H804" s="133">
        <f t="shared" si="308"/>
        <v>0</v>
      </c>
      <c r="I804" s="133">
        <f t="shared" si="284"/>
        <v>20</v>
      </c>
      <c r="J804" s="133">
        <f t="shared" si="308"/>
        <v>0</v>
      </c>
      <c r="K804" s="264">
        <f t="shared" si="308"/>
        <v>20</v>
      </c>
      <c r="L804" s="133">
        <f t="shared" si="308"/>
        <v>0</v>
      </c>
      <c r="M804" s="133">
        <f t="shared" si="308"/>
        <v>20</v>
      </c>
    </row>
    <row r="805" spans="1:13" s="77" customFormat="1" x14ac:dyDescent="0.2">
      <c r="A805" s="98" t="s">
        <v>474</v>
      </c>
      <c r="B805" s="75" t="s">
        <v>312</v>
      </c>
      <c r="C805" s="205">
        <v>10</v>
      </c>
      <c r="D805" s="75" t="s">
        <v>154</v>
      </c>
      <c r="E805" s="75" t="s">
        <v>568</v>
      </c>
      <c r="F805" s="205" t="s">
        <v>125</v>
      </c>
      <c r="G805" s="144">
        <v>20</v>
      </c>
      <c r="H805" s="144"/>
      <c r="I805" s="133">
        <f t="shared" si="284"/>
        <v>20</v>
      </c>
      <c r="J805" s="144"/>
      <c r="K805" s="264">
        <f>I805+J805</f>
        <v>20</v>
      </c>
      <c r="L805" s="144"/>
      <c r="M805" s="133">
        <f t="shared" ref="M805" si="309">K805+L805</f>
        <v>20</v>
      </c>
    </row>
    <row r="806" spans="1:13" x14ac:dyDescent="0.2">
      <c r="A806" s="191" t="s">
        <v>570</v>
      </c>
      <c r="B806" s="91" t="s">
        <v>312</v>
      </c>
      <c r="C806" s="89">
        <v>10</v>
      </c>
      <c r="D806" s="91" t="s">
        <v>154</v>
      </c>
      <c r="E806" s="75" t="s">
        <v>569</v>
      </c>
      <c r="F806" s="89"/>
      <c r="G806" s="132">
        <f t="shared" ref="G806:M808" si="310">G807</f>
        <v>16</v>
      </c>
      <c r="H806" s="132">
        <f t="shared" si="310"/>
        <v>0</v>
      </c>
      <c r="I806" s="133">
        <f t="shared" si="284"/>
        <v>16</v>
      </c>
      <c r="J806" s="132">
        <f t="shared" si="310"/>
        <v>0</v>
      </c>
      <c r="K806" s="263">
        <f t="shared" si="310"/>
        <v>16</v>
      </c>
      <c r="L806" s="132">
        <f t="shared" si="310"/>
        <v>0</v>
      </c>
      <c r="M806" s="132">
        <f t="shared" si="310"/>
        <v>16</v>
      </c>
    </row>
    <row r="807" spans="1:13" ht="22.5" x14ac:dyDescent="0.2">
      <c r="A807" s="71" t="s">
        <v>451</v>
      </c>
      <c r="B807" s="75" t="s">
        <v>312</v>
      </c>
      <c r="C807" s="205">
        <v>10</v>
      </c>
      <c r="D807" s="75" t="s">
        <v>154</v>
      </c>
      <c r="E807" s="75" t="s">
        <v>569</v>
      </c>
      <c r="F807" s="205" t="s">
        <v>121</v>
      </c>
      <c r="G807" s="133">
        <f t="shared" si="310"/>
        <v>16</v>
      </c>
      <c r="H807" s="133">
        <f t="shared" si="310"/>
        <v>0</v>
      </c>
      <c r="I807" s="133">
        <f t="shared" si="284"/>
        <v>16</v>
      </c>
      <c r="J807" s="133">
        <f t="shared" si="310"/>
        <v>0</v>
      </c>
      <c r="K807" s="264">
        <f t="shared" si="310"/>
        <v>16</v>
      </c>
      <c r="L807" s="133">
        <f t="shared" si="310"/>
        <v>0</v>
      </c>
      <c r="M807" s="133">
        <f t="shared" si="310"/>
        <v>16</v>
      </c>
    </row>
    <row r="808" spans="1:13" ht="22.5" x14ac:dyDescent="0.2">
      <c r="A808" s="71" t="s">
        <v>122</v>
      </c>
      <c r="B808" s="92" t="s">
        <v>312</v>
      </c>
      <c r="C808" s="205">
        <v>10</v>
      </c>
      <c r="D808" s="75" t="s">
        <v>154</v>
      </c>
      <c r="E808" s="75" t="s">
        <v>569</v>
      </c>
      <c r="F808" s="205" t="s">
        <v>123</v>
      </c>
      <c r="G808" s="133">
        <f t="shared" si="310"/>
        <v>16</v>
      </c>
      <c r="H808" s="133">
        <f t="shared" si="310"/>
        <v>0</v>
      </c>
      <c r="I808" s="133">
        <f t="shared" si="284"/>
        <v>16</v>
      </c>
      <c r="J808" s="133">
        <f t="shared" si="310"/>
        <v>0</v>
      </c>
      <c r="K808" s="264">
        <f t="shared" si="310"/>
        <v>16</v>
      </c>
      <c r="L808" s="133">
        <f t="shared" si="310"/>
        <v>0</v>
      </c>
      <c r="M808" s="133">
        <f t="shared" si="310"/>
        <v>16</v>
      </c>
    </row>
    <row r="809" spans="1:13" x14ac:dyDescent="0.2">
      <c r="A809" s="98" t="s">
        <v>474</v>
      </c>
      <c r="B809" s="75" t="s">
        <v>312</v>
      </c>
      <c r="C809" s="205">
        <v>10</v>
      </c>
      <c r="D809" s="75" t="s">
        <v>154</v>
      </c>
      <c r="E809" s="75" t="s">
        <v>569</v>
      </c>
      <c r="F809" s="205" t="s">
        <v>125</v>
      </c>
      <c r="G809" s="144">
        <v>16</v>
      </c>
      <c r="H809" s="144"/>
      <c r="I809" s="133">
        <f t="shared" si="284"/>
        <v>16</v>
      </c>
      <c r="J809" s="144"/>
      <c r="K809" s="264">
        <f>I809+J809</f>
        <v>16</v>
      </c>
      <c r="L809" s="144"/>
      <c r="M809" s="133">
        <f t="shared" ref="M809" si="311">K809+L809</f>
        <v>16</v>
      </c>
    </row>
    <row r="810" spans="1:13" ht="31.5" x14ac:dyDescent="0.2">
      <c r="A810" s="99" t="s">
        <v>637</v>
      </c>
      <c r="B810" s="86" t="s">
        <v>312</v>
      </c>
      <c r="C810" s="84">
        <v>10</v>
      </c>
      <c r="D810" s="86" t="s">
        <v>154</v>
      </c>
      <c r="E810" s="86" t="s">
        <v>388</v>
      </c>
      <c r="F810" s="84"/>
      <c r="G810" s="143">
        <f>G811+G815</f>
        <v>3074</v>
      </c>
      <c r="H810" s="143">
        <f t="shared" ref="H810:M810" si="312">H811+H815</f>
        <v>3566.1731</v>
      </c>
      <c r="I810" s="143">
        <f t="shared" si="312"/>
        <v>6640.1731</v>
      </c>
      <c r="J810" s="143">
        <f t="shared" si="312"/>
        <v>-964.2731</v>
      </c>
      <c r="K810" s="266">
        <f t="shared" si="312"/>
        <v>5675.9</v>
      </c>
      <c r="L810" s="143">
        <f t="shared" si="312"/>
        <v>-3403.4</v>
      </c>
      <c r="M810" s="143">
        <f t="shared" si="312"/>
        <v>2272.5</v>
      </c>
    </row>
    <row r="811" spans="1:13" ht="22.5" x14ac:dyDescent="0.2">
      <c r="A811" s="100" t="s">
        <v>549</v>
      </c>
      <c r="B811" s="75" t="s">
        <v>312</v>
      </c>
      <c r="C811" s="205">
        <v>10</v>
      </c>
      <c r="D811" s="75" t="s">
        <v>154</v>
      </c>
      <c r="E811" s="75" t="s">
        <v>661</v>
      </c>
      <c r="F811" s="89"/>
      <c r="G811" s="145">
        <f t="shared" ref="G811:M813" si="313">G812</f>
        <v>3074</v>
      </c>
      <c r="H811" s="145">
        <f t="shared" si="313"/>
        <v>162.76100000000002</v>
      </c>
      <c r="I811" s="133">
        <f t="shared" si="284"/>
        <v>3236.761</v>
      </c>
      <c r="J811" s="145">
        <f t="shared" si="313"/>
        <v>-964.26099999999997</v>
      </c>
      <c r="K811" s="267">
        <f t="shared" si="313"/>
        <v>2272.5</v>
      </c>
      <c r="L811" s="145">
        <f t="shared" si="313"/>
        <v>0</v>
      </c>
      <c r="M811" s="145">
        <f t="shared" si="313"/>
        <v>2272.5</v>
      </c>
    </row>
    <row r="812" spans="1:13" x14ac:dyDescent="0.2">
      <c r="A812" s="66" t="s">
        <v>162</v>
      </c>
      <c r="B812" s="75" t="s">
        <v>312</v>
      </c>
      <c r="C812" s="205">
        <v>10</v>
      </c>
      <c r="D812" s="75" t="s">
        <v>154</v>
      </c>
      <c r="E812" s="75" t="s">
        <v>661</v>
      </c>
      <c r="F812" s="205">
        <v>300</v>
      </c>
      <c r="G812" s="144">
        <f t="shared" si="313"/>
        <v>3074</v>
      </c>
      <c r="H812" s="144">
        <f t="shared" si="313"/>
        <v>162.76100000000002</v>
      </c>
      <c r="I812" s="133">
        <f t="shared" ref="I812:I885" si="314">H812+G812</f>
        <v>3236.761</v>
      </c>
      <c r="J812" s="144">
        <f t="shared" si="313"/>
        <v>-964.26099999999997</v>
      </c>
      <c r="K812" s="268">
        <f t="shared" si="313"/>
        <v>2272.5</v>
      </c>
      <c r="L812" s="144">
        <f t="shared" si="313"/>
        <v>0</v>
      </c>
      <c r="M812" s="144">
        <f t="shared" si="313"/>
        <v>2272.5</v>
      </c>
    </row>
    <row r="813" spans="1:13" ht="45" x14ac:dyDescent="0.2">
      <c r="A813" s="71" t="s">
        <v>448</v>
      </c>
      <c r="B813" s="75" t="s">
        <v>312</v>
      </c>
      <c r="C813" s="205">
        <v>10</v>
      </c>
      <c r="D813" s="75" t="s">
        <v>154</v>
      </c>
      <c r="E813" s="75" t="s">
        <v>661</v>
      </c>
      <c r="F813" s="205">
        <v>320</v>
      </c>
      <c r="G813" s="144">
        <f t="shared" si="313"/>
        <v>3074</v>
      </c>
      <c r="H813" s="144">
        <f t="shared" si="313"/>
        <v>162.76100000000002</v>
      </c>
      <c r="I813" s="133">
        <f t="shared" si="314"/>
        <v>3236.761</v>
      </c>
      <c r="J813" s="144">
        <f t="shared" si="313"/>
        <v>-964.26099999999997</v>
      </c>
      <c r="K813" s="268">
        <f t="shared" si="313"/>
        <v>2272.5</v>
      </c>
      <c r="L813" s="144">
        <f t="shared" si="313"/>
        <v>0</v>
      </c>
      <c r="M813" s="144">
        <f t="shared" si="313"/>
        <v>2272.5</v>
      </c>
    </row>
    <row r="814" spans="1:13" x14ac:dyDescent="0.2">
      <c r="A814" s="71" t="s">
        <v>389</v>
      </c>
      <c r="B814" s="75" t="s">
        <v>312</v>
      </c>
      <c r="C814" s="205">
        <v>10</v>
      </c>
      <c r="D814" s="75" t="s">
        <v>154</v>
      </c>
      <c r="E814" s="276" t="s">
        <v>661</v>
      </c>
      <c r="F814" s="205">
        <v>322</v>
      </c>
      <c r="G814" s="144">
        <v>3074</v>
      </c>
      <c r="H814" s="144">
        <f>-250+412.761</f>
        <v>162.76100000000002</v>
      </c>
      <c r="I814" s="133">
        <f t="shared" si="314"/>
        <v>3236.761</v>
      </c>
      <c r="J814" s="144">
        <v>-964.26099999999997</v>
      </c>
      <c r="K814" s="264">
        <f>I814+J814</f>
        <v>2272.5</v>
      </c>
      <c r="L814" s="144"/>
      <c r="M814" s="133">
        <f t="shared" ref="M814" si="315">K814+L814</f>
        <v>2272.5</v>
      </c>
    </row>
    <row r="815" spans="1:13" ht="67.5" x14ac:dyDescent="0.2">
      <c r="A815" s="71" t="s">
        <v>707</v>
      </c>
      <c r="B815" s="75" t="s">
        <v>312</v>
      </c>
      <c r="C815" s="205">
        <v>10</v>
      </c>
      <c r="D815" s="75" t="s">
        <v>154</v>
      </c>
      <c r="E815" s="75" t="s">
        <v>708</v>
      </c>
      <c r="F815" s="205"/>
      <c r="G815" s="144">
        <f>G816</f>
        <v>0</v>
      </c>
      <c r="H815" s="144">
        <f t="shared" ref="H815:M817" si="316">H816</f>
        <v>3403.4121</v>
      </c>
      <c r="I815" s="144">
        <f t="shared" si="316"/>
        <v>3403.4121</v>
      </c>
      <c r="J815" s="144">
        <f t="shared" si="316"/>
        <v>-1.21E-2</v>
      </c>
      <c r="K815" s="268">
        <f t="shared" si="316"/>
        <v>3403.4</v>
      </c>
      <c r="L815" s="144">
        <f t="shared" si="316"/>
        <v>-3403.4</v>
      </c>
      <c r="M815" s="144">
        <f t="shared" si="316"/>
        <v>0</v>
      </c>
    </row>
    <row r="816" spans="1:13" x14ac:dyDescent="0.2">
      <c r="A816" s="66" t="s">
        <v>162</v>
      </c>
      <c r="B816" s="75" t="s">
        <v>312</v>
      </c>
      <c r="C816" s="205">
        <v>10</v>
      </c>
      <c r="D816" s="75" t="s">
        <v>154</v>
      </c>
      <c r="E816" s="75" t="s">
        <v>708</v>
      </c>
      <c r="F816" s="205">
        <v>300</v>
      </c>
      <c r="G816" s="144">
        <f>G817</f>
        <v>0</v>
      </c>
      <c r="H816" s="144">
        <f t="shared" si="316"/>
        <v>3403.4121</v>
      </c>
      <c r="I816" s="144">
        <f t="shared" si="316"/>
        <v>3403.4121</v>
      </c>
      <c r="J816" s="144">
        <f t="shared" si="316"/>
        <v>-1.21E-2</v>
      </c>
      <c r="K816" s="268">
        <f t="shared" si="316"/>
        <v>3403.4</v>
      </c>
      <c r="L816" s="144">
        <f t="shared" si="316"/>
        <v>-3403.4</v>
      </c>
      <c r="M816" s="144">
        <f t="shared" si="316"/>
        <v>0</v>
      </c>
    </row>
    <row r="817" spans="1:13" ht="45" x14ac:dyDescent="0.2">
      <c r="A817" s="71" t="s">
        <v>448</v>
      </c>
      <c r="B817" s="75" t="s">
        <v>312</v>
      </c>
      <c r="C817" s="205">
        <v>10</v>
      </c>
      <c r="D817" s="75" t="s">
        <v>154</v>
      </c>
      <c r="E817" s="75" t="s">
        <v>708</v>
      </c>
      <c r="F817" s="205">
        <v>320</v>
      </c>
      <c r="G817" s="144">
        <f>G818</f>
        <v>0</v>
      </c>
      <c r="H817" s="144">
        <f t="shared" si="316"/>
        <v>3403.4121</v>
      </c>
      <c r="I817" s="144">
        <f t="shared" si="316"/>
        <v>3403.4121</v>
      </c>
      <c r="J817" s="144">
        <f t="shared" si="316"/>
        <v>-1.21E-2</v>
      </c>
      <c r="K817" s="268">
        <f t="shared" si="316"/>
        <v>3403.4</v>
      </c>
      <c r="L817" s="144">
        <f t="shared" si="316"/>
        <v>-3403.4</v>
      </c>
      <c r="M817" s="144">
        <f t="shared" si="316"/>
        <v>0</v>
      </c>
    </row>
    <row r="818" spans="1:13" ht="22.5" x14ac:dyDescent="0.2">
      <c r="A818" s="66" t="s">
        <v>638</v>
      </c>
      <c r="B818" s="75" t="s">
        <v>312</v>
      </c>
      <c r="C818" s="205">
        <v>10</v>
      </c>
      <c r="D818" s="75" t="s">
        <v>154</v>
      </c>
      <c r="E818" s="75" t="s">
        <v>708</v>
      </c>
      <c r="F818" s="205">
        <v>321</v>
      </c>
      <c r="G818" s="144"/>
      <c r="H818" s="231">
        <v>3403.4121</v>
      </c>
      <c r="I818" s="233">
        <f>G818+H818</f>
        <v>3403.4121</v>
      </c>
      <c r="J818" s="232">
        <v>-1.21E-2</v>
      </c>
      <c r="K818" s="264">
        <f>I818+J818</f>
        <v>3403.4</v>
      </c>
      <c r="L818" s="232">
        <v>-3403.4</v>
      </c>
      <c r="M818" s="133">
        <f t="shared" ref="M818" si="317">K818+L818</f>
        <v>0</v>
      </c>
    </row>
    <row r="819" spans="1:13" ht="22.5" x14ac:dyDescent="0.2">
      <c r="A819" s="98" t="s">
        <v>725</v>
      </c>
      <c r="B819" s="75" t="s">
        <v>312</v>
      </c>
      <c r="C819" s="205">
        <v>10</v>
      </c>
      <c r="D819" s="75" t="s">
        <v>154</v>
      </c>
      <c r="E819" s="75" t="s">
        <v>724</v>
      </c>
      <c r="F819" s="205"/>
      <c r="G819" s="144">
        <f>G820</f>
        <v>0</v>
      </c>
      <c r="H819" s="144">
        <f t="shared" ref="H819:M821" si="318">H820</f>
        <v>0</v>
      </c>
      <c r="I819" s="144">
        <f t="shared" si="318"/>
        <v>0</v>
      </c>
      <c r="J819" s="144">
        <f t="shared" si="318"/>
        <v>40</v>
      </c>
      <c r="K819" s="268">
        <f t="shared" si="318"/>
        <v>40</v>
      </c>
      <c r="L819" s="144">
        <f t="shared" si="318"/>
        <v>0</v>
      </c>
      <c r="M819" s="144">
        <f t="shared" si="318"/>
        <v>40</v>
      </c>
    </row>
    <row r="820" spans="1:13" ht="22.5" x14ac:dyDescent="0.2">
      <c r="A820" s="71" t="s">
        <v>451</v>
      </c>
      <c r="B820" s="75" t="s">
        <v>312</v>
      </c>
      <c r="C820" s="205">
        <v>10</v>
      </c>
      <c r="D820" s="75" t="s">
        <v>154</v>
      </c>
      <c r="E820" s="75" t="s">
        <v>724</v>
      </c>
      <c r="F820" s="205" t="s">
        <v>121</v>
      </c>
      <c r="G820" s="133">
        <f>G821</f>
        <v>0</v>
      </c>
      <c r="H820" s="133">
        <f>H821</f>
        <v>0</v>
      </c>
      <c r="I820" s="133">
        <f t="shared" ref="I820:I822" si="319">H820+G820</f>
        <v>0</v>
      </c>
      <c r="J820" s="133">
        <f t="shared" si="318"/>
        <v>40</v>
      </c>
      <c r="K820" s="264">
        <f t="shared" si="318"/>
        <v>40</v>
      </c>
      <c r="L820" s="133">
        <f t="shared" si="318"/>
        <v>0</v>
      </c>
      <c r="M820" s="133">
        <f t="shared" si="318"/>
        <v>40</v>
      </c>
    </row>
    <row r="821" spans="1:13" ht="22.5" x14ac:dyDescent="0.2">
      <c r="A821" s="71" t="s">
        <v>122</v>
      </c>
      <c r="B821" s="92" t="s">
        <v>312</v>
      </c>
      <c r="C821" s="205">
        <v>10</v>
      </c>
      <c r="D821" s="75" t="s">
        <v>154</v>
      </c>
      <c r="E821" s="75" t="s">
        <v>724</v>
      </c>
      <c r="F821" s="205" t="s">
        <v>123</v>
      </c>
      <c r="G821" s="133">
        <f>G822</f>
        <v>0</v>
      </c>
      <c r="H821" s="133">
        <f>H822</f>
        <v>0</v>
      </c>
      <c r="I821" s="133">
        <f t="shared" si="319"/>
        <v>0</v>
      </c>
      <c r="J821" s="133">
        <f t="shared" si="318"/>
        <v>40</v>
      </c>
      <c r="K821" s="264">
        <f t="shared" si="318"/>
        <v>40</v>
      </c>
      <c r="L821" s="133">
        <f t="shared" si="318"/>
        <v>0</v>
      </c>
      <c r="M821" s="133">
        <f t="shared" si="318"/>
        <v>40</v>
      </c>
    </row>
    <row r="822" spans="1:13" x14ac:dyDescent="0.2">
      <c r="A822" s="98" t="s">
        <v>474</v>
      </c>
      <c r="B822" s="75" t="s">
        <v>312</v>
      </c>
      <c r="C822" s="205">
        <v>10</v>
      </c>
      <c r="D822" s="75" t="s">
        <v>154</v>
      </c>
      <c r="E822" s="75" t="s">
        <v>724</v>
      </c>
      <c r="F822" s="205" t="s">
        <v>125</v>
      </c>
      <c r="G822" s="144"/>
      <c r="H822" s="144"/>
      <c r="I822" s="133">
        <f t="shared" si="319"/>
        <v>0</v>
      </c>
      <c r="J822" s="144">
        <v>40</v>
      </c>
      <c r="K822" s="264">
        <f>I822+J822</f>
        <v>40</v>
      </c>
      <c r="L822" s="144"/>
      <c r="M822" s="133">
        <f t="shared" ref="M822" si="320">K822+L822</f>
        <v>40</v>
      </c>
    </row>
    <row r="823" spans="1:13" x14ac:dyDescent="0.2">
      <c r="A823" s="85" t="s">
        <v>390</v>
      </c>
      <c r="B823" s="86" t="s">
        <v>312</v>
      </c>
      <c r="C823" s="84" t="s">
        <v>391</v>
      </c>
      <c r="D823" s="86" t="s">
        <v>148</v>
      </c>
      <c r="E823" s="86" t="s">
        <v>149</v>
      </c>
      <c r="F823" s="84" t="s">
        <v>150</v>
      </c>
      <c r="G823" s="143">
        <f>G824</f>
        <v>266</v>
      </c>
      <c r="H823" s="143">
        <f>H824</f>
        <v>-36</v>
      </c>
      <c r="I823" s="133">
        <f t="shared" si="314"/>
        <v>230</v>
      </c>
      <c r="J823" s="143">
        <f>J824</f>
        <v>-50</v>
      </c>
      <c r="K823" s="266">
        <f>K824</f>
        <v>180</v>
      </c>
      <c r="L823" s="143">
        <f>L824</f>
        <v>-50</v>
      </c>
      <c r="M823" s="143">
        <f>M824</f>
        <v>130</v>
      </c>
    </row>
    <row r="824" spans="1:13" x14ac:dyDescent="0.2">
      <c r="A824" s="85" t="s">
        <v>392</v>
      </c>
      <c r="B824" s="93" t="s">
        <v>312</v>
      </c>
      <c r="C824" s="84" t="s">
        <v>391</v>
      </c>
      <c r="D824" s="86" t="s">
        <v>243</v>
      </c>
      <c r="E824" s="86" t="s">
        <v>149</v>
      </c>
      <c r="F824" s="84" t="s">
        <v>150</v>
      </c>
      <c r="G824" s="143">
        <f>G825+G838</f>
        <v>266</v>
      </c>
      <c r="H824" s="143">
        <f>H825+H838</f>
        <v>-36</v>
      </c>
      <c r="I824" s="133">
        <f t="shared" si="314"/>
        <v>230</v>
      </c>
      <c r="J824" s="143">
        <f>J825+J838</f>
        <v>-50</v>
      </c>
      <c r="K824" s="266">
        <f>K825+K838</f>
        <v>180</v>
      </c>
      <c r="L824" s="143">
        <f>L825+L838</f>
        <v>-50</v>
      </c>
      <c r="M824" s="143">
        <f>M825+M838</f>
        <v>130</v>
      </c>
    </row>
    <row r="825" spans="1:13" ht="42" x14ac:dyDescent="0.2">
      <c r="A825" s="85" t="s">
        <v>511</v>
      </c>
      <c r="B825" s="86" t="s">
        <v>312</v>
      </c>
      <c r="C825" s="84" t="s">
        <v>391</v>
      </c>
      <c r="D825" s="86" t="s">
        <v>243</v>
      </c>
      <c r="E825" s="86" t="s">
        <v>393</v>
      </c>
      <c r="F825" s="84"/>
      <c r="G825" s="143">
        <f>G826+G830+G834</f>
        <v>266</v>
      </c>
      <c r="H825" s="143">
        <f>H826+H830+H834</f>
        <v>-36</v>
      </c>
      <c r="I825" s="133">
        <f t="shared" si="314"/>
        <v>230</v>
      </c>
      <c r="J825" s="143">
        <f>J826+J830+J834</f>
        <v>-50</v>
      </c>
      <c r="K825" s="266">
        <f>K826+K830+K834</f>
        <v>180</v>
      </c>
      <c r="L825" s="143">
        <f>L826+L830+L834</f>
        <v>-50</v>
      </c>
      <c r="M825" s="143">
        <f>M826+M830+M834</f>
        <v>130</v>
      </c>
    </row>
    <row r="826" spans="1:13" ht="33.75" x14ac:dyDescent="0.2">
      <c r="A826" s="87" t="s">
        <v>394</v>
      </c>
      <c r="B826" s="91" t="s">
        <v>312</v>
      </c>
      <c r="C826" s="89" t="s">
        <v>391</v>
      </c>
      <c r="D826" s="91" t="s">
        <v>243</v>
      </c>
      <c r="E826" s="91" t="s">
        <v>395</v>
      </c>
      <c r="F826" s="89"/>
      <c r="G826" s="145">
        <f t="shared" ref="G826:M836" si="321">G827</f>
        <v>140</v>
      </c>
      <c r="H826" s="145">
        <f t="shared" si="321"/>
        <v>0</v>
      </c>
      <c r="I826" s="133">
        <f t="shared" si="314"/>
        <v>140</v>
      </c>
      <c r="J826" s="145">
        <f t="shared" si="321"/>
        <v>-40</v>
      </c>
      <c r="K826" s="267">
        <f t="shared" si="321"/>
        <v>100</v>
      </c>
      <c r="L826" s="145">
        <f t="shared" si="321"/>
        <v>-14</v>
      </c>
      <c r="M826" s="145">
        <f t="shared" si="321"/>
        <v>86</v>
      </c>
    </row>
    <row r="827" spans="1:13" ht="22.5" x14ac:dyDescent="0.2">
      <c r="A827" s="71" t="s">
        <v>451</v>
      </c>
      <c r="B827" s="75" t="s">
        <v>312</v>
      </c>
      <c r="C827" s="205" t="s">
        <v>391</v>
      </c>
      <c r="D827" s="75" t="s">
        <v>243</v>
      </c>
      <c r="E827" s="75" t="s">
        <v>395</v>
      </c>
      <c r="F827" s="205">
        <v>200</v>
      </c>
      <c r="G827" s="144">
        <f t="shared" si="321"/>
        <v>140</v>
      </c>
      <c r="H827" s="144">
        <f t="shared" si="321"/>
        <v>0</v>
      </c>
      <c r="I827" s="133">
        <f t="shared" si="314"/>
        <v>140</v>
      </c>
      <c r="J827" s="144">
        <f t="shared" si="321"/>
        <v>-40</v>
      </c>
      <c r="K827" s="268">
        <f t="shared" si="321"/>
        <v>100</v>
      </c>
      <c r="L827" s="144">
        <f t="shared" si="321"/>
        <v>-14</v>
      </c>
      <c r="M827" s="144">
        <f t="shared" si="321"/>
        <v>86</v>
      </c>
    </row>
    <row r="828" spans="1:13" ht="22.5" x14ac:dyDescent="0.2">
      <c r="A828" s="71" t="s">
        <v>122</v>
      </c>
      <c r="B828" s="92" t="s">
        <v>312</v>
      </c>
      <c r="C828" s="205" t="s">
        <v>391</v>
      </c>
      <c r="D828" s="75" t="s">
        <v>243</v>
      </c>
      <c r="E828" s="75" t="s">
        <v>395</v>
      </c>
      <c r="F828" s="205">
        <v>240</v>
      </c>
      <c r="G828" s="144">
        <f t="shared" si="321"/>
        <v>140</v>
      </c>
      <c r="H828" s="144">
        <f t="shared" si="321"/>
        <v>0</v>
      </c>
      <c r="I828" s="133">
        <f t="shared" si="314"/>
        <v>140</v>
      </c>
      <c r="J828" s="144">
        <f t="shared" si="321"/>
        <v>-40</v>
      </c>
      <c r="K828" s="268">
        <f t="shared" si="321"/>
        <v>100</v>
      </c>
      <c r="L828" s="144">
        <f t="shared" si="321"/>
        <v>-14</v>
      </c>
      <c r="M828" s="144">
        <f t="shared" si="321"/>
        <v>86</v>
      </c>
    </row>
    <row r="829" spans="1:13" x14ac:dyDescent="0.2">
      <c r="A829" s="98" t="s">
        <v>474</v>
      </c>
      <c r="B829" s="75" t="s">
        <v>312</v>
      </c>
      <c r="C829" s="205" t="s">
        <v>391</v>
      </c>
      <c r="D829" s="75" t="s">
        <v>243</v>
      </c>
      <c r="E829" s="75" t="s">
        <v>395</v>
      </c>
      <c r="F829" s="205">
        <v>244</v>
      </c>
      <c r="G829" s="144">
        <v>140</v>
      </c>
      <c r="H829" s="144"/>
      <c r="I829" s="133">
        <f t="shared" si="314"/>
        <v>140</v>
      </c>
      <c r="J829" s="144">
        <v>-40</v>
      </c>
      <c r="K829" s="268">
        <f>I829+J829</f>
        <v>100</v>
      </c>
      <c r="L829" s="144">
        <v>-14</v>
      </c>
      <c r="M829" s="133">
        <f t="shared" ref="M829" si="322">K829+L829</f>
        <v>86</v>
      </c>
    </row>
    <row r="830" spans="1:13" s="77" customFormat="1" ht="22.5" x14ac:dyDescent="0.2">
      <c r="A830" s="189" t="s">
        <v>546</v>
      </c>
      <c r="B830" s="75" t="s">
        <v>312</v>
      </c>
      <c r="C830" s="205" t="s">
        <v>391</v>
      </c>
      <c r="D830" s="75" t="s">
        <v>243</v>
      </c>
      <c r="E830" s="75" t="s">
        <v>544</v>
      </c>
      <c r="F830" s="205"/>
      <c r="G830" s="144">
        <f>G831</f>
        <v>126</v>
      </c>
      <c r="H830" s="144">
        <f>H831</f>
        <v>-36</v>
      </c>
      <c r="I830" s="133">
        <f t="shared" si="314"/>
        <v>90</v>
      </c>
      <c r="J830" s="144">
        <f>J831</f>
        <v>-10</v>
      </c>
      <c r="K830" s="268">
        <f>K831</f>
        <v>80</v>
      </c>
      <c r="L830" s="144">
        <f>L831</f>
        <v>-36</v>
      </c>
      <c r="M830" s="144">
        <f>M831</f>
        <v>44</v>
      </c>
    </row>
    <row r="831" spans="1:13" s="77" customFormat="1" ht="22.5" x14ac:dyDescent="0.2">
      <c r="A831" s="71" t="s">
        <v>451</v>
      </c>
      <c r="B831" s="75" t="s">
        <v>312</v>
      </c>
      <c r="C831" s="205" t="s">
        <v>391</v>
      </c>
      <c r="D831" s="75" t="s">
        <v>243</v>
      </c>
      <c r="E831" s="75" t="s">
        <v>544</v>
      </c>
      <c r="F831" s="205">
        <v>200</v>
      </c>
      <c r="G831" s="144">
        <f t="shared" si="321"/>
        <v>126</v>
      </c>
      <c r="H831" s="144">
        <f t="shared" si="321"/>
        <v>-36</v>
      </c>
      <c r="I831" s="133">
        <f t="shared" si="314"/>
        <v>90</v>
      </c>
      <c r="J831" s="144">
        <f t="shared" si="321"/>
        <v>-10</v>
      </c>
      <c r="K831" s="268">
        <f t="shared" si="321"/>
        <v>80</v>
      </c>
      <c r="L831" s="144">
        <f t="shared" si="321"/>
        <v>-36</v>
      </c>
      <c r="M831" s="144">
        <f t="shared" si="321"/>
        <v>44</v>
      </c>
    </row>
    <row r="832" spans="1:13" s="77" customFormat="1" ht="22.5" x14ac:dyDescent="0.2">
      <c r="A832" s="71" t="s">
        <v>122</v>
      </c>
      <c r="B832" s="92" t="s">
        <v>312</v>
      </c>
      <c r="C832" s="205" t="s">
        <v>391</v>
      </c>
      <c r="D832" s="75" t="s">
        <v>243</v>
      </c>
      <c r="E832" s="75" t="s">
        <v>544</v>
      </c>
      <c r="F832" s="205">
        <v>240</v>
      </c>
      <c r="G832" s="144">
        <f t="shared" si="321"/>
        <v>126</v>
      </c>
      <c r="H832" s="144">
        <f t="shared" si="321"/>
        <v>-36</v>
      </c>
      <c r="I832" s="133">
        <f t="shared" si="314"/>
        <v>90</v>
      </c>
      <c r="J832" s="144">
        <f t="shared" si="321"/>
        <v>-10</v>
      </c>
      <c r="K832" s="268">
        <f t="shared" si="321"/>
        <v>80</v>
      </c>
      <c r="L832" s="144">
        <f t="shared" si="321"/>
        <v>-36</v>
      </c>
      <c r="M832" s="144">
        <f t="shared" si="321"/>
        <v>44</v>
      </c>
    </row>
    <row r="833" spans="1:13" s="77" customFormat="1" x14ac:dyDescent="0.2">
      <c r="A833" s="98" t="s">
        <v>474</v>
      </c>
      <c r="B833" s="75" t="s">
        <v>312</v>
      </c>
      <c r="C833" s="205" t="s">
        <v>391</v>
      </c>
      <c r="D833" s="75" t="s">
        <v>243</v>
      </c>
      <c r="E833" s="75" t="s">
        <v>544</v>
      </c>
      <c r="F833" s="205">
        <v>244</v>
      </c>
      <c r="G833" s="144">
        <v>126</v>
      </c>
      <c r="H833" s="144">
        <v>-36</v>
      </c>
      <c r="I833" s="133">
        <f t="shared" si="314"/>
        <v>90</v>
      </c>
      <c r="J833" s="144">
        <v>-10</v>
      </c>
      <c r="K833" s="268">
        <f>I833+J833</f>
        <v>80</v>
      </c>
      <c r="L833" s="144">
        <v>-36</v>
      </c>
      <c r="M833" s="133">
        <f t="shared" ref="M833" si="323">K833+L833</f>
        <v>44</v>
      </c>
    </row>
    <row r="834" spans="1:13" s="77" customFormat="1" ht="22.5" x14ac:dyDescent="0.2">
      <c r="A834" s="191" t="s">
        <v>547</v>
      </c>
      <c r="B834" s="75" t="s">
        <v>312</v>
      </c>
      <c r="C834" s="205" t="s">
        <v>391</v>
      </c>
      <c r="D834" s="75" t="s">
        <v>243</v>
      </c>
      <c r="E834" s="75" t="s">
        <v>545</v>
      </c>
      <c r="F834" s="205"/>
      <c r="G834" s="144">
        <f>G835</f>
        <v>0</v>
      </c>
      <c r="H834" s="144">
        <f>H835</f>
        <v>0</v>
      </c>
      <c r="I834" s="133">
        <f t="shared" si="314"/>
        <v>0</v>
      </c>
      <c r="J834" s="144">
        <f>J835</f>
        <v>0</v>
      </c>
      <c r="K834" s="268">
        <f>K835</f>
        <v>0</v>
      </c>
      <c r="L834" s="144">
        <f>L835</f>
        <v>0</v>
      </c>
      <c r="M834" s="144">
        <f>M835</f>
        <v>0</v>
      </c>
    </row>
    <row r="835" spans="1:13" s="77" customFormat="1" ht="22.5" x14ac:dyDescent="0.2">
      <c r="A835" s="71" t="s">
        <v>451</v>
      </c>
      <c r="B835" s="75" t="s">
        <v>312</v>
      </c>
      <c r="C835" s="205" t="s">
        <v>391</v>
      </c>
      <c r="D835" s="75" t="s">
        <v>243</v>
      </c>
      <c r="E835" s="75" t="s">
        <v>545</v>
      </c>
      <c r="F835" s="205">
        <v>200</v>
      </c>
      <c r="G835" s="144">
        <f t="shared" si="321"/>
        <v>0</v>
      </c>
      <c r="H835" s="144">
        <f t="shared" si="321"/>
        <v>0</v>
      </c>
      <c r="I835" s="133">
        <f t="shared" si="314"/>
        <v>0</v>
      </c>
      <c r="J835" s="144">
        <f t="shared" si="321"/>
        <v>0</v>
      </c>
      <c r="K835" s="268">
        <f t="shared" si="321"/>
        <v>0</v>
      </c>
      <c r="L835" s="144">
        <f t="shared" si="321"/>
        <v>0</v>
      </c>
      <c r="M835" s="144">
        <f t="shared" si="321"/>
        <v>0</v>
      </c>
    </row>
    <row r="836" spans="1:13" s="77" customFormat="1" ht="22.5" x14ac:dyDescent="0.2">
      <c r="A836" s="71" t="s">
        <v>122</v>
      </c>
      <c r="B836" s="92" t="s">
        <v>312</v>
      </c>
      <c r="C836" s="205" t="s">
        <v>391</v>
      </c>
      <c r="D836" s="75" t="s">
        <v>243</v>
      </c>
      <c r="E836" s="75" t="s">
        <v>545</v>
      </c>
      <c r="F836" s="205">
        <v>240</v>
      </c>
      <c r="G836" s="144">
        <f t="shared" si="321"/>
        <v>0</v>
      </c>
      <c r="H836" s="144">
        <f t="shared" si="321"/>
        <v>0</v>
      </c>
      <c r="I836" s="133">
        <f t="shared" si="314"/>
        <v>0</v>
      </c>
      <c r="J836" s="144">
        <f t="shared" si="321"/>
        <v>0</v>
      </c>
      <c r="K836" s="268">
        <f t="shared" si="321"/>
        <v>0</v>
      </c>
      <c r="L836" s="144">
        <f t="shared" si="321"/>
        <v>0</v>
      </c>
      <c r="M836" s="144">
        <f t="shared" si="321"/>
        <v>0</v>
      </c>
    </row>
    <row r="837" spans="1:13" s="77" customFormat="1" x14ac:dyDescent="0.2">
      <c r="A837" s="98" t="s">
        <v>474</v>
      </c>
      <c r="B837" s="75" t="s">
        <v>312</v>
      </c>
      <c r="C837" s="205" t="s">
        <v>391</v>
      </c>
      <c r="D837" s="75" t="s">
        <v>243</v>
      </c>
      <c r="E837" s="75" t="s">
        <v>545</v>
      </c>
      <c r="F837" s="205">
        <v>244</v>
      </c>
      <c r="G837" s="144"/>
      <c r="H837" s="144"/>
      <c r="I837" s="133">
        <f t="shared" si="314"/>
        <v>0</v>
      </c>
      <c r="J837" s="144"/>
      <c r="K837" s="264">
        <f>I837+J837</f>
        <v>0</v>
      </c>
      <c r="L837" s="144"/>
      <c r="M837" s="133">
        <f t="shared" ref="M837" si="324">K837+L837</f>
        <v>0</v>
      </c>
    </row>
    <row r="838" spans="1:13" s="77" customFormat="1" ht="22.5" x14ac:dyDescent="0.2">
      <c r="A838" s="190" t="s">
        <v>548</v>
      </c>
      <c r="B838" s="75" t="s">
        <v>312</v>
      </c>
      <c r="C838" s="205" t="s">
        <v>391</v>
      </c>
      <c r="D838" s="75" t="s">
        <v>243</v>
      </c>
      <c r="E838" s="75" t="s">
        <v>625</v>
      </c>
      <c r="F838" s="205"/>
      <c r="G838" s="144">
        <f>G840</f>
        <v>0</v>
      </c>
      <c r="H838" s="144">
        <f>H840</f>
        <v>0</v>
      </c>
      <c r="I838" s="133">
        <f t="shared" si="314"/>
        <v>0</v>
      </c>
      <c r="J838" s="144">
        <f>J840</f>
        <v>0</v>
      </c>
      <c r="K838" s="268">
        <f>K840</f>
        <v>0</v>
      </c>
      <c r="L838" s="144">
        <f>L840</f>
        <v>0</v>
      </c>
      <c r="M838" s="144">
        <f>M840</f>
        <v>0</v>
      </c>
    </row>
    <row r="839" spans="1:13" s="77" customFormat="1" x14ac:dyDescent="0.2">
      <c r="A839" s="190" t="s">
        <v>554</v>
      </c>
      <c r="B839" s="75" t="s">
        <v>312</v>
      </c>
      <c r="C839" s="205" t="s">
        <v>391</v>
      </c>
      <c r="D839" s="75" t="s">
        <v>243</v>
      </c>
      <c r="E839" s="75" t="s">
        <v>626</v>
      </c>
      <c r="F839" s="205"/>
      <c r="G839" s="144">
        <f>G840</f>
        <v>0</v>
      </c>
      <c r="H839" s="144">
        <f>H840</f>
        <v>0</v>
      </c>
      <c r="I839" s="133">
        <f t="shared" si="314"/>
        <v>0</v>
      </c>
      <c r="J839" s="144">
        <f t="shared" ref="J839:M840" si="325">J840</f>
        <v>0</v>
      </c>
      <c r="K839" s="268">
        <f t="shared" si="325"/>
        <v>0</v>
      </c>
      <c r="L839" s="144">
        <f t="shared" si="325"/>
        <v>0</v>
      </c>
      <c r="M839" s="144">
        <f t="shared" si="325"/>
        <v>0</v>
      </c>
    </row>
    <row r="840" spans="1:13" s="77" customFormat="1" ht="22.5" x14ac:dyDescent="0.2">
      <c r="A840" s="71" t="s">
        <v>451</v>
      </c>
      <c r="B840" s="75" t="s">
        <v>312</v>
      </c>
      <c r="C840" s="205" t="s">
        <v>391</v>
      </c>
      <c r="D840" s="75" t="s">
        <v>243</v>
      </c>
      <c r="E840" s="75" t="s">
        <v>626</v>
      </c>
      <c r="F840" s="205">
        <v>200</v>
      </c>
      <c r="G840" s="144">
        <f>G841</f>
        <v>0</v>
      </c>
      <c r="H840" s="144">
        <f>H841</f>
        <v>0</v>
      </c>
      <c r="I840" s="133">
        <f t="shared" si="314"/>
        <v>0</v>
      </c>
      <c r="J840" s="144">
        <f t="shared" si="325"/>
        <v>0</v>
      </c>
      <c r="K840" s="268">
        <f t="shared" si="325"/>
        <v>0</v>
      </c>
      <c r="L840" s="144">
        <f t="shared" si="325"/>
        <v>0</v>
      </c>
      <c r="M840" s="144">
        <f t="shared" si="325"/>
        <v>0</v>
      </c>
    </row>
    <row r="841" spans="1:13" s="77" customFormat="1" ht="22.5" x14ac:dyDescent="0.2">
      <c r="A841" s="71" t="s">
        <v>122</v>
      </c>
      <c r="B841" s="92" t="s">
        <v>312</v>
      </c>
      <c r="C841" s="205" t="s">
        <v>391</v>
      </c>
      <c r="D841" s="75" t="s">
        <v>243</v>
      </c>
      <c r="E841" s="75" t="s">
        <v>626</v>
      </c>
      <c r="F841" s="205">
        <v>240</v>
      </c>
      <c r="G841" s="144">
        <f t="shared" ref="G841:M841" si="326">G842</f>
        <v>0</v>
      </c>
      <c r="H841" s="144">
        <f t="shared" si="326"/>
        <v>0</v>
      </c>
      <c r="I841" s="133">
        <f t="shared" si="314"/>
        <v>0</v>
      </c>
      <c r="J841" s="144">
        <f t="shared" si="326"/>
        <v>0</v>
      </c>
      <c r="K841" s="268">
        <f t="shared" si="326"/>
        <v>0</v>
      </c>
      <c r="L841" s="144">
        <f t="shared" si="326"/>
        <v>0</v>
      </c>
      <c r="M841" s="144">
        <f t="shared" si="326"/>
        <v>0</v>
      </c>
    </row>
    <row r="842" spans="1:13" s="77" customFormat="1" x14ac:dyDescent="0.2">
      <c r="A842" s="98" t="s">
        <v>474</v>
      </c>
      <c r="B842" s="75" t="s">
        <v>312</v>
      </c>
      <c r="C842" s="205" t="s">
        <v>391</v>
      </c>
      <c r="D842" s="75" t="s">
        <v>243</v>
      </c>
      <c r="E842" s="75" t="s">
        <v>626</v>
      </c>
      <c r="F842" s="205">
        <v>244</v>
      </c>
      <c r="G842" s="144"/>
      <c r="H842" s="144"/>
      <c r="I842" s="133">
        <f t="shared" si="314"/>
        <v>0</v>
      </c>
      <c r="J842" s="144"/>
      <c r="K842" s="264">
        <f>I842+J842</f>
        <v>0</v>
      </c>
      <c r="L842" s="144"/>
      <c r="M842" s="133">
        <f t="shared" ref="M842" si="327">K842+L842</f>
        <v>0</v>
      </c>
    </row>
    <row r="843" spans="1:13" s="77" customFormat="1" ht="21" x14ac:dyDescent="0.2">
      <c r="A843" s="85" t="s">
        <v>400</v>
      </c>
      <c r="B843" s="86" t="s">
        <v>401</v>
      </c>
      <c r="C843" s="84"/>
      <c r="D843" s="86"/>
      <c r="E843" s="86"/>
      <c r="F843" s="84"/>
      <c r="G843" s="131">
        <f>G844</f>
        <v>2185.6999999999998</v>
      </c>
      <c r="H843" s="131">
        <f>H844</f>
        <v>0</v>
      </c>
      <c r="I843" s="133">
        <f t="shared" si="314"/>
        <v>2185.6999999999998</v>
      </c>
      <c r="J843" s="131">
        <f>J844</f>
        <v>0</v>
      </c>
      <c r="K843" s="262">
        <f>K844</f>
        <v>2185.6999999999998</v>
      </c>
      <c r="L843" s="131">
        <f>L844</f>
        <v>0</v>
      </c>
      <c r="M843" s="131">
        <f>M844</f>
        <v>2185.6999999999998</v>
      </c>
    </row>
    <row r="844" spans="1:13" s="77" customFormat="1" x14ac:dyDescent="0.2">
      <c r="A844" s="85" t="s">
        <v>402</v>
      </c>
      <c r="B844" s="86" t="s">
        <v>401</v>
      </c>
      <c r="C844" s="84" t="s">
        <v>99</v>
      </c>
      <c r="D844" s="86" t="s">
        <v>148</v>
      </c>
      <c r="E844" s="86" t="s">
        <v>149</v>
      </c>
      <c r="F844" s="84" t="s">
        <v>150</v>
      </c>
      <c r="G844" s="131">
        <f>G845+G855</f>
        <v>2185.6999999999998</v>
      </c>
      <c r="H844" s="131">
        <f>H845+H855</f>
        <v>0</v>
      </c>
      <c r="I844" s="133">
        <f t="shared" si="314"/>
        <v>2185.6999999999998</v>
      </c>
      <c r="J844" s="131">
        <f>J845+J855</f>
        <v>0</v>
      </c>
      <c r="K844" s="262">
        <f>K845+K855</f>
        <v>2185.6999999999998</v>
      </c>
      <c r="L844" s="131">
        <f>L845+L855</f>
        <v>0</v>
      </c>
      <c r="M844" s="131">
        <f>M845+M855</f>
        <v>2185.6999999999998</v>
      </c>
    </row>
    <row r="845" spans="1:13" s="77" customFormat="1" ht="31.5" x14ac:dyDescent="0.2">
      <c r="A845" s="85" t="s">
        <v>403</v>
      </c>
      <c r="B845" s="86" t="s">
        <v>401</v>
      </c>
      <c r="C845" s="84" t="s">
        <v>99</v>
      </c>
      <c r="D845" s="86" t="s">
        <v>218</v>
      </c>
      <c r="E845" s="86" t="s">
        <v>149</v>
      </c>
      <c r="F845" s="84" t="s">
        <v>150</v>
      </c>
      <c r="G845" s="131">
        <f t="shared" ref="G845:M848" si="328">G846</f>
        <v>948.7</v>
      </c>
      <c r="H845" s="131">
        <f t="shared" si="328"/>
        <v>0</v>
      </c>
      <c r="I845" s="133">
        <f t="shared" si="314"/>
        <v>948.7</v>
      </c>
      <c r="J845" s="131">
        <f t="shared" si="328"/>
        <v>0</v>
      </c>
      <c r="K845" s="262">
        <f t="shared" si="328"/>
        <v>948.7</v>
      </c>
      <c r="L845" s="131">
        <f t="shared" si="328"/>
        <v>38.199359999999999</v>
      </c>
      <c r="M845" s="131">
        <f t="shared" si="328"/>
        <v>986.89936</v>
      </c>
    </row>
    <row r="846" spans="1:13" x14ac:dyDescent="0.2">
      <c r="A846" s="87" t="s">
        <v>404</v>
      </c>
      <c r="B846" s="91" t="s">
        <v>401</v>
      </c>
      <c r="C846" s="89" t="s">
        <v>99</v>
      </c>
      <c r="D846" s="91" t="s">
        <v>218</v>
      </c>
      <c r="E846" s="91" t="s">
        <v>405</v>
      </c>
      <c r="F846" s="89" t="s">
        <v>150</v>
      </c>
      <c r="G846" s="132">
        <f>G847+G852</f>
        <v>948.7</v>
      </c>
      <c r="H846" s="132">
        <f t="shared" ref="H846:M846" si="329">H847+H852</f>
        <v>0</v>
      </c>
      <c r="I846" s="132">
        <f t="shared" si="329"/>
        <v>948.7</v>
      </c>
      <c r="J846" s="132">
        <f t="shared" si="329"/>
        <v>0</v>
      </c>
      <c r="K846" s="132">
        <f t="shared" si="329"/>
        <v>948.7</v>
      </c>
      <c r="L846" s="132">
        <f t="shared" si="329"/>
        <v>38.199359999999999</v>
      </c>
      <c r="M846" s="132">
        <f t="shared" si="329"/>
        <v>986.89936</v>
      </c>
    </row>
    <row r="847" spans="1:13" ht="22.5" x14ac:dyDescent="0.2">
      <c r="A847" s="97" t="s">
        <v>195</v>
      </c>
      <c r="B847" s="75" t="s">
        <v>401</v>
      </c>
      <c r="C847" s="205" t="s">
        <v>99</v>
      </c>
      <c r="D847" s="75" t="s">
        <v>218</v>
      </c>
      <c r="E847" s="75" t="s">
        <v>406</v>
      </c>
      <c r="F847" s="205"/>
      <c r="G847" s="133">
        <f t="shared" si="328"/>
        <v>948.7</v>
      </c>
      <c r="H847" s="133">
        <f t="shared" si="328"/>
        <v>0</v>
      </c>
      <c r="I847" s="133">
        <f t="shared" si="314"/>
        <v>948.7</v>
      </c>
      <c r="J847" s="133">
        <f t="shared" si="328"/>
        <v>0</v>
      </c>
      <c r="K847" s="264">
        <f t="shared" si="328"/>
        <v>948.7</v>
      </c>
      <c r="L847" s="133">
        <f t="shared" si="328"/>
        <v>0</v>
      </c>
      <c r="M847" s="133">
        <f t="shared" si="328"/>
        <v>948.7</v>
      </c>
    </row>
    <row r="848" spans="1:13" ht="45" x14ac:dyDescent="0.2">
      <c r="A848" s="71" t="s">
        <v>112</v>
      </c>
      <c r="B848" s="75" t="s">
        <v>401</v>
      </c>
      <c r="C848" s="205" t="s">
        <v>99</v>
      </c>
      <c r="D848" s="75" t="s">
        <v>218</v>
      </c>
      <c r="E848" s="75" t="s">
        <v>406</v>
      </c>
      <c r="F848" s="205" t="s">
        <v>113</v>
      </c>
      <c r="G848" s="133">
        <f t="shared" si="328"/>
        <v>948.7</v>
      </c>
      <c r="H848" s="133">
        <f t="shared" si="328"/>
        <v>0</v>
      </c>
      <c r="I848" s="133">
        <f t="shared" si="314"/>
        <v>948.7</v>
      </c>
      <c r="J848" s="133">
        <f t="shared" si="328"/>
        <v>0</v>
      </c>
      <c r="K848" s="264">
        <f t="shared" si="328"/>
        <v>948.7</v>
      </c>
      <c r="L848" s="133">
        <f t="shared" si="328"/>
        <v>0</v>
      </c>
      <c r="M848" s="133">
        <f t="shared" si="328"/>
        <v>948.7</v>
      </c>
    </row>
    <row r="849" spans="1:15" ht="22.5" x14ac:dyDescent="0.2">
      <c r="A849" s="71" t="s">
        <v>134</v>
      </c>
      <c r="B849" s="75" t="s">
        <v>401</v>
      </c>
      <c r="C849" s="205" t="s">
        <v>99</v>
      </c>
      <c r="D849" s="75" t="s">
        <v>218</v>
      </c>
      <c r="E849" s="75" t="s">
        <v>406</v>
      </c>
      <c r="F849" s="205" t="s">
        <v>197</v>
      </c>
      <c r="G849" s="133">
        <f>G850+G851</f>
        <v>948.7</v>
      </c>
      <c r="H849" s="133">
        <f>H850+H851</f>
        <v>0</v>
      </c>
      <c r="I849" s="133">
        <f t="shared" si="314"/>
        <v>948.7</v>
      </c>
      <c r="J849" s="133">
        <f>J850+J851</f>
        <v>0</v>
      </c>
      <c r="K849" s="264">
        <f>K850+K851</f>
        <v>948.7</v>
      </c>
      <c r="L849" s="133">
        <f>L850+L851</f>
        <v>0</v>
      </c>
      <c r="M849" s="133">
        <f>M850+M851</f>
        <v>948.7</v>
      </c>
    </row>
    <row r="850" spans="1:15" ht="22.5" x14ac:dyDescent="0.2">
      <c r="A850" s="97" t="s">
        <v>135</v>
      </c>
      <c r="B850" s="75" t="s">
        <v>401</v>
      </c>
      <c r="C850" s="205" t="s">
        <v>99</v>
      </c>
      <c r="D850" s="75" t="s">
        <v>218</v>
      </c>
      <c r="E850" s="75" t="s">
        <v>406</v>
      </c>
      <c r="F850" s="205" t="s">
        <v>198</v>
      </c>
      <c r="G850" s="133">
        <v>728.7</v>
      </c>
      <c r="H850" s="133"/>
      <c r="I850" s="133">
        <f t="shared" si="314"/>
        <v>728.7</v>
      </c>
      <c r="J850" s="133"/>
      <c r="K850" s="264">
        <f t="shared" ref="K850:K851" si="330">I850+J850</f>
        <v>728.7</v>
      </c>
      <c r="L850" s="133">
        <v>-12.404999999999999</v>
      </c>
      <c r="M850" s="133">
        <f t="shared" ref="M850:M851" si="331">K850+L850</f>
        <v>716.29500000000007</v>
      </c>
    </row>
    <row r="851" spans="1:15" ht="33.75" x14ac:dyDescent="0.2">
      <c r="A851" s="97" t="s">
        <v>136</v>
      </c>
      <c r="B851" s="75" t="s">
        <v>401</v>
      </c>
      <c r="C851" s="205" t="s">
        <v>99</v>
      </c>
      <c r="D851" s="75" t="s">
        <v>218</v>
      </c>
      <c r="E851" s="75" t="s">
        <v>406</v>
      </c>
      <c r="F851" s="205">
        <v>129</v>
      </c>
      <c r="G851" s="133">
        <v>220</v>
      </c>
      <c r="H851" s="133"/>
      <c r="I851" s="133">
        <f t="shared" si="314"/>
        <v>220</v>
      </c>
      <c r="J851" s="133"/>
      <c r="K851" s="264">
        <f t="shared" si="330"/>
        <v>220</v>
      </c>
      <c r="L851" s="133">
        <v>12.404999999999999</v>
      </c>
      <c r="M851" s="133">
        <f t="shared" si="331"/>
        <v>232.405</v>
      </c>
    </row>
    <row r="852" spans="1:15" x14ac:dyDescent="0.2">
      <c r="A852" s="71" t="s">
        <v>654</v>
      </c>
      <c r="B852" s="75" t="s">
        <v>401</v>
      </c>
      <c r="C852" s="205" t="s">
        <v>99</v>
      </c>
      <c r="D852" s="75" t="s">
        <v>218</v>
      </c>
      <c r="E852" s="75" t="s">
        <v>772</v>
      </c>
      <c r="F852" s="205">
        <v>300</v>
      </c>
      <c r="G852" s="133">
        <f>G853</f>
        <v>0</v>
      </c>
      <c r="H852" s="133">
        <f t="shared" ref="H852:M853" si="332">H853</f>
        <v>0</v>
      </c>
      <c r="I852" s="133">
        <f t="shared" si="332"/>
        <v>0</v>
      </c>
      <c r="J852" s="133">
        <f t="shared" si="332"/>
        <v>0</v>
      </c>
      <c r="K852" s="264">
        <f t="shared" si="332"/>
        <v>0</v>
      </c>
      <c r="L852" s="133">
        <f t="shared" si="332"/>
        <v>38.199359999999999</v>
      </c>
      <c r="M852" s="133">
        <f t="shared" si="332"/>
        <v>38.199359999999999</v>
      </c>
      <c r="O852" s="217"/>
    </row>
    <row r="853" spans="1:15" ht="22.5" x14ac:dyDescent="0.2">
      <c r="A853" s="71" t="s">
        <v>655</v>
      </c>
      <c r="B853" s="75" t="s">
        <v>401</v>
      </c>
      <c r="C853" s="205" t="s">
        <v>99</v>
      </c>
      <c r="D853" s="75" t="s">
        <v>218</v>
      </c>
      <c r="E853" s="75" t="s">
        <v>772</v>
      </c>
      <c r="F853" s="205">
        <v>320</v>
      </c>
      <c r="G853" s="133">
        <f>G854</f>
        <v>0</v>
      </c>
      <c r="H853" s="133">
        <f t="shared" si="332"/>
        <v>0</v>
      </c>
      <c r="I853" s="133">
        <f t="shared" si="332"/>
        <v>0</v>
      </c>
      <c r="J853" s="133">
        <f t="shared" si="332"/>
        <v>0</v>
      </c>
      <c r="K853" s="264">
        <f t="shared" si="332"/>
        <v>0</v>
      </c>
      <c r="L853" s="133">
        <f t="shared" si="332"/>
        <v>38.199359999999999</v>
      </c>
      <c r="M853" s="133">
        <f t="shared" si="332"/>
        <v>38.199359999999999</v>
      </c>
      <c r="O853" s="217"/>
    </row>
    <row r="854" spans="1:15" ht="22.5" x14ac:dyDescent="0.2">
      <c r="A854" s="66" t="s">
        <v>638</v>
      </c>
      <c r="B854" s="75" t="s">
        <v>401</v>
      </c>
      <c r="C854" s="205" t="s">
        <v>99</v>
      </c>
      <c r="D854" s="75" t="s">
        <v>218</v>
      </c>
      <c r="E854" s="75" t="s">
        <v>772</v>
      </c>
      <c r="F854" s="205">
        <v>321</v>
      </c>
      <c r="G854" s="133">
        <v>0</v>
      </c>
      <c r="H854" s="133">
        <v>0</v>
      </c>
      <c r="I854" s="133">
        <v>0</v>
      </c>
      <c r="J854" s="133">
        <v>0</v>
      </c>
      <c r="K854" s="264">
        <v>0</v>
      </c>
      <c r="L854" s="133">
        <v>38.199359999999999</v>
      </c>
      <c r="M854" s="133">
        <f t="shared" ref="M854" si="333">K854+L854</f>
        <v>38.199359999999999</v>
      </c>
      <c r="O854" s="217"/>
    </row>
    <row r="855" spans="1:15" ht="31.5" x14ac:dyDescent="0.2">
      <c r="A855" s="85" t="s">
        <v>407</v>
      </c>
      <c r="B855" s="86" t="s">
        <v>401</v>
      </c>
      <c r="C855" s="84" t="s">
        <v>99</v>
      </c>
      <c r="D855" s="86" t="s">
        <v>154</v>
      </c>
      <c r="E855" s="86" t="s">
        <v>149</v>
      </c>
      <c r="F855" s="84" t="s">
        <v>150</v>
      </c>
      <c r="G855" s="131">
        <f>G856</f>
        <v>1237</v>
      </c>
      <c r="H855" s="131">
        <f>H856</f>
        <v>0</v>
      </c>
      <c r="I855" s="133">
        <f t="shared" si="314"/>
        <v>1237</v>
      </c>
      <c r="J855" s="131">
        <f>J856</f>
        <v>0</v>
      </c>
      <c r="K855" s="262">
        <f>K856</f>
        <v>1237</v>
      </c>
      <c r="L855" s="131">
        <f>L856</f>
        <v>-38.199359999999999</v>
      </c>
      <c r="M855" s="131">
        <f>M856</f>
        <v>1198.8006399999999</v>
      </c>
    </row>
    <row r="856" spans="1:15" ht="30" customHeight="1" x14ac:dyDescent="0.2">
      <c r="A856" s="87" t="s">
        <v>418</v>
      </c>
      <c r="B856" s="91" t="s">
        <v>401</v>
      </c>
      <c r="C856" s="89" t="s">
        <v>99</v>
      </c>
      <c r="D856" s="91" t="s">
        <v>154</v>
      </c>
      <c r="E856" s="91" t="s">
        <v>408</v>
      </c>
      <c r="F856" s="89" t="s">
        <v>150</v>
      </c>
      <c r="G856" s="132">
        <f>G857+G861+G864+G868</f>
        <v>1237</v>
      </c>
      <c r="H856" s="132">
        <f>H857+H861+H864+H868</f>
        <v>0</v>
      </c>
      <c r="I856" s="133">
        <f t="shared" si="314"/>
        <v>1237</v>
      </c>
      <c r="J856" s="132">
        <f>J857+J861+J864+J868</f>
        <v>0</v>
      </c>
      <c r="K856" s="263">
        <f>K857+K861+K864+K868</f>
        <v>1237</v>
      </c>
      <c r="L856" s="132">
        <f>L857+L861+L864+L868</f>
        <v>-38.199359999999999</v>
      </c>
      <c r="M856" s="132">
        <f>M857+M861+M864+M868</f>
        <v>1198.8006399999999</v>
      </c>
    </row>
    <row r="857" spans="1:15" ht="19.5" customHeight="1" x14ac:dyDescent="0.2">
      <c r="A857" s="71" t="s">
        <v>112</v>
      </c>
      <c r="B857" s="75" t="s">
        <v>401</v>
      </c>
      <c r="C857" s="205" t="s">
        <v>99</v>
      </c>
      <c r="D857" s="75" t="s">
        <v>154</v>
      </c>
      <c r="E857" s="75" t="s">
        <v>409</v>
      </c>
      <c r="F857" s="205" t="s">
        <v>113</v>
      </c>
      <c r="G857" s="133">
        <f>G858</f>
        <v>737</v>
      </c>
      <c r="H857" s="133">
        <f>H858</f>
        <v>0</v>
      </c>
      <c r="I857" s="133">
        <f t="shared" si="314"/>
        <v>737</v>
      </c>
      <c r="J857" s="133">
        <f>J858</f>
        <v>0</v>
      </c>
      <c r="K857" s="264">
        <f>K858</f>
        <v>737</v>
      </c>
      <c r="L857" s="133">
        <f>L858</f>
        <v>0</v>
      </c>
      <c r="M857" s="133">
        <f>M858</f>
        <v>737</v>
      </c>
    </row>
    <row r="858" spans="1:15" ht="14.25" customHeight="1" x14ac:dyDescent="0.2">
      <c r="A858" s="71" t="s">
        <v>134</v>
      </c>
      <c r="B858" s="75" t="s">
        <v>401</v>
      </c>
      <c r="C858" s="205" t="s">
        <v>99</v>
      </c>
      <c r="D858" s="75" t="s">
        <v>154</v>
      </c>
      <c r="E858" s="75" t="s">
        <v>409</v>
      </c>
      <c r="F858" s="205" t="s">
        <v>197</v>
      </c>
      <c r="G858" s="133">
        <f>G859+G860</f>
        <v>737</v>
      </c>
      <c r="H858" s="133">
        <f>H859+H860</f>
        <v>0</v>
      </c>
      <c r="I858" s="133">
        <f t="shared" si="314"/>
        <v>737</v>
      </c>
      <c r="J858" s="133">
        <f>J859+J860</f>
        <v>0</v>
      </c>
      <c r="K858" s="264">
        <f>K859+K860</f>
        <v>737</v>
      </c>
      <c r="L858" s="133">
        <f>L859+L860</f>
        <v>0</v>
      </c>
      <c r="M858" s="133">
        <f>M859+M860</f>
        <v>737</v>
      </c>
    </row>
    <row r="859" spans="1:15" ht="22.5" x14ac:dyDescent="0.2">
      <c r="A859" s="97" t="s">
        <v>135</v>
      </c>
      <c r="B859" s="75" t="s">
        <v>401</v>
      </c>
      <c r="C859" s="205" t="s">
        <v>99</v>
      </c>
      <c r="D859" s="75" t="s">
        <v>154</v>
      </c>
      <c r="E859" s="75" t="s">
        <v>409</v>
      </c>
      <c r="F859" s="205" t="s">
        <v>198</v>
      </c>
      <c r="G859" s="133">
        <v>566</v>
      </c>
      <c r="H859" s="133"/>
      <c r="I859" s="133">
        <f t="shared" si="314"/>
        <v>566</v>
      </c>
      <c r="J859" s="133"/>
      <c r="K859" s="264">
        <f t="shared" ref="K859:K860" si="334">I859+J859</f>
        <v>566</v>
      </c>
      <c r="L859" s="133">
        <v>-18.710999999999999</v>
      </c>
      <c r="M859" s="133">
        <f t="shared" ref="M859:M860" si="335">K859+L859</f>
        <v>547.28899999999999</v>
      </c>
    </row>
    <row r="860" spans="1:15" ht="33.75" x14ac:dyDescent="0.2">
      <c r="A860" s="97" t="s">
        <v>136</v>
      </c>
      <c r="B860" s="75" t="s">
        <v>401</v>
      </c>
      <c r="C860" s="205" t="s">
        <v>99</v>
      </c>
      <c r="D860" s="75" t="s">
        <v>154</v>
      </c>
      <c r="E860" s="75" t="s">
        <v>409</v>
      </c>
      <c r="F860" s="205">
        <v>129</v>
      </c>
      <c r="G860" s="133">
        <v>171</v>
      </c>
      <c r="H860" s="133"/>
      <c r="I860" s="133">
        <f t="shared" si="314"/>
        <v>171</v>
      </c>
      <c r="J860" s="133"/>
      <c r="K860" s="264">
        <f t="shared" si="334"/>
        <v>171</v>
      </c>
      <c r="L860" s="133">
        <v>18.710999999999999</v>
      </c>
      <c r="M860" s="133">
        <f t="shared" si="335"/>
        <v>189.71100000000001</v>
      </c>
    </row>
    <row r="861" spans="1:15" ht="45" x14ac:dyDescent="0.2">
      <c r="A861" s="71" t="s">
        <v>112</v>
      </c>
      <c r="B861" s="75" t="s">
        <v>401</v>
      </c>
      <c r="C861" s="205" t="s">
        <v>99</v>
      </c>
      <c r="D861" s="75" t="s">
        <v>154</v>
      </c>
      <c r="E861" s="75" t="s">
        <v>410</v>
      </c>
      <c r="F861" s="205">
        <v>100</v>
      </c>
      <c r="G861" s="133">
        <f>G862</f>
        <v>3.6</v>
      </c>
      <c r="H861" s="133">
        <f>H862</f>
        <v>0</v>
      </c>
      <c r="I861" s="133">
        <f t="shared" si="314"/>
        <v>3.6</v>
      </c>
      <c r="J861" s="133">
        <f t="shared" ref="J861:M862" si="336">J862</f>
        <v>0</v>
      </c>
      <c r="K861" s="264">
        <f t="shared" si="336"/>
        <v>3.6</v>
      </c>
      <c r="L861" s="133">
        <f t="shared" si="336"/>
        <v>0</v>
      </c>
      <c r="M861" s="133">
        <f t="shared" si="336"/>
        <v>3.6</v>
      </c>
    </row>
    <row r="862" spans="1:15" s="54" customFormat="1" ht="22.5" x14ac:dyDescent="0.2">
      <c r="A862" s="71" t="s">
        <v>134</v>
      </c>
      <c r="B862" s="75" t="s">
        <v>401</v>
      </c>
      <c r="C862" s="205" t="s">
        <v>99</v>
      </c>
      <c r="D862" s="75" t="s">
        <v>154</v>
      </c>
      <c r="E862" s="75" t="s">
        <v>410</v>
      </c>
      <c r="F862" s="205">
        <v>120</v>
      </c>
      <c r="G862" s="133">
        <f>G863</f>
        <v>3.6</v>
      </c>
      <c r="H862" s="133">
        <f>H863</f>
        <v>0</v>
      </c>
      <c r="I862" s="133">
        <f t="shared" si="314"/>
        <v>3.6</v>
      </c>
      <c r="J862" s="133">
        <f t="shared" si="336"/>
        <v>0</v>
      </c>
      <c r="K862" s="264">
        <f t="shared" si="336"/>
        <v>3.6</v>
      </c>
      <c r="L862" s="133">
        <f t="shared" si="336"/>
        <v>0</v>
      </c>
      <c r="M862" s="133">
        <f t="shared" si="336"/>
        <v>3.6</v>
      </c>
    </row>
    <row r="863" spans="1:15" ht="22.5" x14ac:dyDescent="0.2">
      <c r="A863" s="61" t="s">
        <v>249</v>
      </c>
      <c r="B863" s="75" t="s">
        <v>401</v>
      </c>
      <c r="C863" s="205" t="s">
        <v>99</v>
      </c>
      <c r="D863" s="75" t="s">
        <v>154</v>
      </c>
      <c r="E863" s="75" t="s">
        <v>410</v>
      </c>
      <c r="F863" s="205" t="s">
        <v>251</v>
      </c>
      <c r="G863" s="133">
        <v>3.6</v>
      </c>
      <c r="H863" s="133"/>
      <c r="I863" s="133">
        <f t="shared" si="314"/>
        <v>3.6</v>
      </c>
      <c r="J863" s="133"/>
      <c r="K863" s="264">
        <f>I863+J863</f>
        <v>3.6</v>
      </c>
      <c r="L863" s="133"/>
      <c r="M863" s="133">
        <f t="shared" ref="M863" si="337">K863+L863</f>
        <v>3.6</v>
      </c>
    </row>
    <row r="864" spans="1:15" ht="22.5" x14ac:dyDescent="0.2">
      <c r="A864" s="71" t="s">
        <v>451</v>
      </c>
      <c r="B864" s="75" t="s">
        <v>401</v>
      </c>
      <c r="C864" s="205" t="s">
        <v>99</v>
      </c>
      <c r="D864" s="75" t="s">
        <v>154</v>
      </c>
      <c r="E864" s="75" t="s">
        <v>410</v>
      </c>
      <c r="F864" s="205">
        <v>200</v>
      </c>
      <c r="G864" s="133">
        <f>G865</f>
        <v>494.4</v>
      </c>
      <c r="H864" s="133">
        <f>H865</f>
        <v>0</v>
      </c>
      <c r="I864" s="133">
        <f t="shared" si="314"/>
        <v>494.4</v>
      </c>
      <c r="J864" s="133">
        <f>J865</f>
        <v>0</v>
      </c>
      <c r="K864" s="264">
        <f>K865</f>
        <v>494.4</v>
      </c>
      <c r="L864" s="133">
        <f>L865</f>
        <v>-38.199359999999999</v>
      </c>
      <c r="M864" s="133">
        <f>M865</f>
        <v>456.20063999999996</v>
      </c>
    </row>
    <row r="865" spans="1:13" s="77" customFormat="1" ht="22.5" x14ac:dyDescent="0.2">
      <c r="A865" s="71" t="s">
        <v>122</v>
      </c>
      <c r="B865" s="75" t="s">
        <v>401</v>
      </c>
      <c r="C865" s="205" t="s">
        <v>99</v>
      </c>
      <c r="D865" s="75" t="s">
        <v>154</v>
      </c>
      <c r="E865" s="75" t="s">
        <v>410</v>
      </c>
      <c r="F865" s="205">
        <v>240</v>
      </c>
      <c r="G865" s="133">
        <f>G867+G866</f>
        <v>494.4</v>
      </c>
      <c r="H865" s="133">
        <f>H867+H866</f>
        <v>0</v>
      </c>
      <c r="I865" s="133">
        <f t="shared" si="314"/>
        <v>494.4</v>
      </c>
      <c r="J865" s="133">
        <f>J867+J866</f>
        <v>0</v>
      </c>
      <c r="K865" s="264">
        <f>K867+K866</f>
        <v>494.4</v>
      </c>
      <c r="L865" s="133">
        <f>L867+L866</f>
        <v>-38.199359999999999</v>
      </c>
      <c r="M865" s="133">
        <f>M867+M866</f>
        <v>456.20063999999996</v>
      </c>
    </row>
    <row r="866" spans="1:13" s="77" customFormat="1" ht="22.5" x14ac:dyDescent="0.2">
      <c r="A866" s="98" t="s">
        <v>137</v>
      </c>
      <c r="B866" s="75" t="s">
        <v>401</v>
      </c>
      <c r="C866" s="205" t="s">
        <v>99</v>
      </c>
      <c r="D866" s="75" t="s">
        <v>154</v>
      </c>
      <c r="E866" s="75" t="s">
        <v>410</v>
      </c>
      <c r="F866" s="205">
        <v>242</v>
      </c>
      <c r="G866" s="133">
        <v>0</v>
      </c>
      <c r="H866" s="133"/>
      <c r="I866" s="133">
        <f t="shared" si="314"/>
        <v>0</v>
      </c>
      <c r="J866" s="133"/>
      <c r="K866" s="264">
        <f t="shared" ref="K866:K867" si="338">I866+J866</f>
        <v>0</v>
      </c>
      <c r="L866" s="133"/>
      <c r="M866" s="133">
        <f t="shared" ref="M866:M867" si="339">K866+L866</f>
        <v>0</v>
      </c>
    </row>
    <row r="867" spans="1:13" s="77" customFormat="1" x14ac:dyDescent="0.2">
      <c r="A867" s="98" t="s">
        <v>474</v>
      </c>
      <c r="B867" s="75" t="s">
        <v>401</v>
      </c>
      <c r="C867" s="205" t="s">
        <v>99</v>
      </c>
      <c r="D867" s="75" t="s">
        <v>154</v>
      </c>
      <c r="E867" s="75" t="s">
        <v>410</v>
      </c>
      <c r="F867" s="205" t="s">
        <v>125</v>
      </c>
      <c r="G867" s="133">
        <v>494.4</v>
      </c>
      <c r="H867" s="133"/>
      <c r="I867" s="133">
        <f t="shared" si="314"/>
        <v>494.4</v>
      </c>
      <c r="J867" s="133"/>
      <c r="K867" s="264">
        <f t="shared" si="338"/>
        <v>494.4</v>
      </c>
      <c r="L867" s="133">
        <v>-38.199359999999999</v>
      </c>
      <c r="M867" s="133">
        <f t="shared" si="339"/>
        <v>456.20063999999996</v>
      </c>
    </row>
    <row r="868" spans="1:13" s="77" customFormat="1" x14ac:dyDescent="0.2">
      <c r="A868" s="98" t="s">
        <v>138</v>
      </c>
      <c r="B868" s="75" t="s">
        <v>401</v>
      </c>
      <c r="C868" s="205" t="s">
        <v>99</v>
      </c>
      <c r="D868" s="75" t="s">
        <v>154</v>
      </c>
      <c r="E868" s="75" t="s">
        <v>410</v>
      </c>
      <c r="F868" s="205" t="s">
        <v>200</v>
      </c>
      <c r="G868" s="133">
        <f>G869</f>
        <v>2</v>
      </c>
      <c r="H868" s="133">
        <f>H869</f>
        <v>0</v>
      </c>
      <c r="I868" s="133">
        <f t="shared" si="314"/>
        <v>2</v>
      </c>
      <c r="J868" s="133">
        <f t="shared" ref="J868:M869" si="340">J869</f>
        <v>0</v>
      </c>
      <c r="K868" s="264">
        <f t="shared" si="340"/>
        <v>2</v>
      </c>
      <c r="L868" s="133">
        <f t="shared" si="340"/>
        <v>0</v>
      </c>
      <c r="M868" s="133">
        <f t="shared" si="340"/>
        <v>2</v>
      </c>
    </row>
    <row r="869" spans="1:13" s="77" customFormat="1" x14ac:dyDescent="0.2">
      <c r="A869" s="98" t="s">
        <v>139</v>
      </c>
      <c r="B869" s="75" t="s">
        <v>401</v>
      </c>
      <c r="C869" s="205" t="s">
        <v>99</v>
      </c>
      <c r="D869" s="75" t="s">
        <v>154</v>
      </c>
      <c r="E869" s="75" t="s">
        <v>410</v>
      </c>
      <c r="F869" s="205" t="s">
        <v>140</v>
      </c>
      <c r="G869" s="133">
        <f>G870</f>
        <v>2</v>
      </c>
      <c r="H869" s="133">
        <f>H870</f>
        <v>0</v>
      </c>
      <c r="I869" s="133">
        <f t="shared" si="314"/>
        <v>2</v>
      </c>
      <c r="J869" s="133">
        <f t="shared" si="340"/>
        <v>0</v>
      </c>
      <c r="K869" s="264">
        <f t="shared" si="340"/>
        <v>2</v>
      </c>
      <c r="L869" s="133">
        <f t="shared" si="340"/>
        <v>0</v>
      </c>
      <c r="M869" s="133">
        <f t="shared" si="340"/>
        <v>2</v>
      </c>
    </row>
    <row r="870" spans="1:13" s="77" customFormat="1" x14ac:dyDescent="0.2">
      <c r="A870" s="62" t="s">
        <v>201</v>
      </c>
      <c r="B870" s="75" t="s">
        <v>401</v>
      </c>
      <c r="C870" s="205" t="s">
        <v>99</v>
      </c>
      <c r="D870" s="75" t="s">
        <v>154</v>
      </c>
      <c r="E870" s="75" t="s">
        <v>410</v>
      </c>
      <c r="F870" s="205">
        <v>852</v>
      </c>
      <c r="G870" s="133">
        <v>2</v>
      </c>
      <c r="H870" s="133"/>
      <c r="I870" s="133">
        <f t="shared" si="314"/>
        <v>2</v>
      </c>
      <c r="J870" s="133"/>
      <c r="K870" s="264">
        <f>I870+J870</f>
        <v>2</v>
      </c>
      <c r="L870" s="133"/>
      <c r="M870" s="133">
        <f t="shared" ref="M870" si="341">K870+L870</f>
        <v>2</v>
      </c>
    </row>
    <row r="871" spans="1:13" s="77" customFormat="1" ht="31.5" x14ac:dyDescent="0.2">
      <c r="A871" s="85" t="s">
        <v>411</v>
      </c>
      <c r="B871" s="93" t="s">
        <v>412</v>
      </c>
      <c r="C871" s="84"/>
      <c r="D871" s="86"/>
      <c r="E871" s="86"/>
      <c r="F871" s="84"/>
      <c r="G871" s="143">
        <f t="shared" ref="G871:M873" si="342">G872</f>
        <v>1820.8999999999999</v>
      </c>
      <c r="H871" s="143">
        <f t="shared" si="342"/>
        <v>0</v>
      </c>
      <c r="I871" s="133">
        <f t="shared" si="314"/>
        <v>1820.8999999999999</v>
      </c>
      <c r="J871" s="143">
        <f t="shared" si="342"/>
        <v>0</v>
      </c>
      <c r="K871" s="266">
        <f t="shared" si="342"/>
        <v>1820.8999999999999</v>
      </c>
      <c r="L871" s="143">
        <f t="shared" si="342"/>
        <v>20.501999999999999</v>
      </c>
      <c r="M871" s="143">
        <f t="shared" si="342"/>
        <v>1841.4019999999998</v>
      </c>
    </row>
    <row r="872" spans="1:13" s="77" customFormat="1" x14ac:dyDescent="0.2">
      <c r="A872" s="85" t="s">
        <v>402</v>
      </c>
      <c r="B872" s="86" t="s">
        <v>412</v>
      </c>
      <c r="C872" s="84" t="s">
        <v>99</v>
      </c>
      <c r="D872" s="86"/>
      <c r="E872" s="86"/>
      <c r="F872" s="84"/>
      <c r="G872" s="143">
        <f t="shared" si="342"/>
        <v>1820.8999999999999</v>
      </c>
      <c r="H872" s="143">
        <f t="shared" si="342"/>
        <v>0</v>
      </c>
      <c r="I872" s="133">
        <f t="shared" si="314"/>
        <v>1820.8999999999999</v>
      </c>
      <c r="J872" s="143">
        <f t="shared" si="342"/>
        <v>0</v>
      </c>
      <c r="K872" s="266">
        <f t="shared" si="342"/>
        <v>1820.8999999999999</v>
      </c>
      <c r="L872" s="143">
        <f t="shared" si="342"/>
        <v>20.501999999999999</v>
      </c>
      <c r="M872" s="143">
        <f t="shared" si="342"/>
        <v>1841.4019999999998</v>
      </c>
    </row>
    <row r="873" spans="1:13" s="77" customFormat="1" ht="31.5" x14ac:dyDescent="0.2">
      <c r="A873" s="85" t="s">
        <v>276</v>
      </c>
      <c r="B873" s="93" t="s">
        <v>412</v>
      </c>
      <c r="C873" s="84" t="s">
        <v>99</v>
      </c>
      <c r="D873" s="86" t="s">
        <v>187</v>
      </c>
      <c r="E873" s="86" t="s">
        <v>149</v>
      </c>
      <c r="F873" s="84" t="s">
        <v>150</v>
      </c>
      <c r="G873" s="131">
        <f t="shared" si="342"/>
        <v>1820.8999999999999</v>
      </c>
      <c r="H873" s="131">
        <f t="shared" si="342"/>
        <v>0</v>
      </c>
      <c r="I873" s="133">
        <f t="shared" si="314"/>
        <v>1820.8999999999999</v>
      </c>
      <c r="J873" s="131">
        <f t="shared" si="342"/>
        <v>0</v>
      </c>
      <c r="K873" s="262">
        <f t="shared" si="342"/>
        <v>1820.8999999999999</v>
      </c>
      <c r="L873" s="131">
        <f t="shared" si="342"/>
        <v>20.501999999999999</v>
      </c>
      <c r="M873" s="131">
        <f t="shared" si="342"/>
        <v>1841.4019999999998</v>
      </c>
    </row>
    <row r="874" spans="1:13" s="77" customFormat="1" x14ac:dyDescent="0.2">
      <c r="A874" s="96" t="s">
        <v>413</v>
      </c>
      <c r="B874" s="95" t="s">
        <v>412</v>
      </c>
      <c r="C874" s="89" t="s">
        <v>99</v>
      </c>
      <c r="D874" s="91" t="s">
        <v>187</v>
      </c>
      <c r="E874" s="91" t="s">
        <v>414</v>
      </c>
      <c r="F874" s="89" t="s">
        <v>150</v>
      </c>
      <c r="G874" s="132">
        <f>G875+G879+G882</f>
        <v>1820.8999999999999</v>
      </c>
      <c r="H874" s="132">
        <f>H875+H879+H882</f>
        <v>0</v>
      </c>
      <c r="I874" s="133">
        <f t="shared" si="314"/>
        <v>1820.8999999999999</v>
      </c>
      <c r="J874" s="132">
        <f>J875+J879+J882</f>
        <v>0</v>
      </c>
      <c r="K874" s="263">
        <f>K875+K879+K882</f>
        <v>1820.8999999999999</v>
      </c>
      <c r="L874" s="132">
        <f>L875+L879+L882</f>
        <v>20.501999999999999</v>
      </c>
      <c r="M874" s="132">
        <f>M875+M879+M882</f>
        <v>1841.4019999999998</v>
      </c>
    </row>
    <row r="875" spans="1:13" s="77" customFormat="1" ht="45" x14ac:dyDescent="0.2">
      <c r="A875" s="71" t="s">
        <v>112</v>
      </c>
      <c r="B875" s="92" t="s">
        <v>412</v>
      </c>
      <c r="C875" s="205" t="s">
        <v>99</v>
      </c>
      <c r="D875" s="75" t="s">
        <v>187</v>
      </c>
      <c r="E875" s="75" t="s">
        <v>415</v>
      </c>
      <c r="F875" s="205" t="s">
        <v>113</v>
      </c>
      <c r="G875" s="133">
        <f>G876</f>
        <v>1668.6</v>
      </c>
      <c r="H875" s="133">
        <f>H876</f>
        <v>0</v>
      </c>
      <c r="I875" s="133">
        <f t="shared" si="314"/>
        <v>1668.6</v>
      </c>
      <c r="J875" s="133">
        <f>J876</f>
        <v>0</v>
      </c>
      <c r="K875" s="264">
        <f>K876</f>
        <v>1668.6</v>
      </c>
      <c r="L875" s="133">
        <f>L876</f>
        <v>20.501999999999999</v>
      </c>
      <c r="M875" s="133">
        <f>M876</f>
        <v>1689.1019999999999</v>
      </c>
    </row>
    <row r="876" spans="1:13" s="77" customFormat="1" ht="22.5" x14ac:dyDescent="0.2">
      <c r="A876" s="71" t="s">
        <v>134</v>
      </c>
      <c r="B876" s="92" t="s">
        <v>412</v>
      </c>
      <c r="C876" s="205" t="s">
        <v>99</v>
      </c>
      <c r="D876" s="75" t="s">
        <v>187</v>
      </c>
      <c r="E876" s="75" t="s">
        <v>415</v>
      </c>
      <c r="F876" s="205" t="s">
        <v>197</v>
      </c>
      <c r="G876" s="133">
        <f>G877+G878</f>
        <v>1668.6</v>
      </c>
      <c r="H876" s="133">
        <f>H877+H878</f>
        <v>0</v>
      </c>
      <c r="I876" s="133">
        <f t="shared" si="314"/>
        <v>1668.6</v>
      </c>
      <c r="J876" s="133">
        <f>J877+J878</f>
        <v>0</v>
      </c>
      <c r="K876" s="264">
        <f>K877+K878</f>
        <v>1668.6</v>
      </c>
      <c r="L876" s="133">
        <f>L877+L878</f>
        <v>20.501999999999999</v>
      </c>
      <c r="M876" s="133">
        <f>M877+M878</f>
        <v>1689.1019999999999</v>
      </c>
    </row>
    <row r="877" spans="1:13" s="77" customFormat="1" ht="22.5" x14ac:dyDescent="0.2">
      <c r="A877" s="97" t="s">
        <v>135</v>
      </c>
      <c r="B877" s="92" t="s">
        <v>412</v>
      </c>
      <c r="C877" s="205" t="s">
        <v>99</v>
      </c>
      <c r="D877" s="75" t="s">
        <v>187</v>
      </c>
      <c r="E877" s="75" t="s">
        <v>415</v>
      </c>
      <c r="F877" s="205" t="s">
        <v>198</v>
      </c>
      <c r="G877" s="133">
        <v>1281.5999999999999</v>
      </c>
      <c r="H877" s="133"/>
      <c r="I877" s="133">
        <f t="shared" si="314"/>
        <v>1281.5999999999999</v>
      </c>
      <c r="J877" s="133"/>
      <c r="K877" s="264">
        <f t="shared" ref="K877:K878" si="343">I877+J877</f>
        <v>1281.5999999999999</v>
      </c>
      <c r="L877" s="133"/>
      <c r="M877" s="133">
        <f t="shared" ref="M877:M878" si="344">K877+L877</f>
        <v>1281.5999999999999</v>
      </c>
    </row>
    <row r="878" spans="1:13" s="77" customFormat="1" ht="33.75" x14ac:dyDescent="0.2">
      <c r="A878" s="97" t="s">
        <v>136</v>
      </c>
      <c r="B878" s="92" t="s">
        <v>412</v>
      </c>
      <c r="C878" s="205" t="s">
        <v>99</v>
      </c>
      <c r="D878" s="75" t="s">
        <v>187</v>
      </c>
      <c r="E878" s="75" t="s">
        <v>415</v>
      </c>
      <c r="F878" s="205">
        <v>129</v>
      </c>
      <c r="G878" s="133">
        <v>387</v>
      </c>
      <c r="H878" s="133"/>
      <c r="I878" s="133">
        <f t="shared" si="314"/>
        <v>387</v>
      </c>
      <c r="J878" s="133"/>
      <c r="K878" s="264">
        <f t="shared" si="343"/>
        <v>387</v>
      </c>
      <c r="L878" s="133">
        <v>20.501999999999999</v>
      </c>
      <c r="M878" s="133">
        <f t="shared" si="344"/>
        <v>407.50200000000001</v>
      </c>
    </row>
    <row r="879" spans="1:13" s="77" customFormat="1" ht="45" x14ac:dyDescent="0.2">
      <c r="A879" s="71" t="s">
        <v>112</v>
      </c>
      <c r="B879" s="92" t="s">
        <v>412</v>
      </c>
      <c r="C879" s="205" t="s">
        <v>99</v>
      </c>
      <c r="D879" s="75" t="s">
        <v>187</v>
      </c>
      <c r="E879" s="75" t="s">
        <v>416</v>
      </c>
      <c r="F879" s="205">
        <v>100</v>
      </c>
      <c r="G879" s="133">
        <f>G880</f>
        <v>24</v>
      </c>
      <c r="H879" s="133">
        <f>H880</f>
        <v>-15.6</v>
      </c>
      <c r="I879" s="133">
        <f t="shared" si="314"/>
        <v>8.4</v>
      </c>
      <c r="J879" s="133">
        <f t="shared" ref="J879:M880" si="345">J880</f>
        <v>-1.4</v>
      </c>
      <c r="K879" s="264">
        <f t="shared" si="345"/>
        <v>7</v>
      </c>
      <c r="L879" s="133">
        <f t="shared" si="345"/>
        <v>-7</v>
      </c>
      <c r="M879" s="133">
        <f t="shared" si="345"/>
        <v>0</v>
      </c>
    </row>
    <row r="880" spans="1:13" s="77" customFormat="1" ht="22.5" x14ac:dyDescent="0.2">
      <c r="A880" s="71" t="s">
        <v>134</v>
      </c>
      <c r="B880" s="92" t="s">
        <v>412</v>
      </c>
      <c r="C880" s="205" t="s">
        <v>99</v>
      </c>
      <c r="D880" s="75" t="s">
        <v>187</v>
      </c>
      <c r="E880" s="75" t="s">
        <v>416</v>
      </c>
      <c r="F880" s="205">
        <v>120</v>
      </c>
      <c r="G880" s="133">
        <f>G881</f>
        <v>24</v>
      </c>
      <c r="H880" s="133">
        <f>H881</f>
        <v>-15.6</v>
      </c>
      <c r="I880" s="133">
        <f t="shared" si="314"/>
        <v>8.4</v>
      </c>
      <c r="J880" s="133">
        <f t="shared" si="345"/>
        <v>-1.4</v>
      </c>
      <c r="K880" s="264">
        <f t="shared" si="345"/>
        <v>7</v>
      </c>
      <c r="L880" s="133">
        <f t="shared" si="345"/>
        <v>-7</v>
      </c>
      <c r="M880" s="133">
        <f t="shared" si="345"/>
        <v>0</v>
      </c>
    </row>
    <row r="881" spans="1:13" ht="22.5" x14ac:dyDescent="0.2">
      <c r="A881" s="61" t="s">
        <v>249</v>
      </c>
      <c r="B881" s="92" t="s">
        <v>412</v>
      </c>
      <c r="C881" s="205" t="s">
        <v>99</v>
      </c>
      <c r="D881" s="75" t="s">
        <v>187</v>
      </c>
      <c r="E881" s="75" t="s">
        <v>416</v>
      </c>
      <c r="F881" s="205">
        <v>122</v>
      </c>
      <c r="G881" s="133">
        <v>24</v>
      </c>
      <c r="H881" s="133">
        <v>-15.6</v>
      </c>
      <c r="I881" s="133">
        <f t="shared" si="314"/>
        <v>8.4</v>
      </c>
      <c r="J881" s="133">
        <v>-1.4</v>
      </c>
      <c r="K881" s="264">
        <f>I881+J881</f>
        <v>7</v>
      </c>
      <c r="L881" s="133">
        <v>-7</v>
      </c>
      <c r="M881" s="133">
        <f t="shared" ref="M881" si="346">K881+L881</f>
        <v>0</v>
      </c>
    </row>
    <row r="882" spans="1:13" ht="22.5" x14ac:dyDescent="0.2">
      <c r="A882" s="71" t="s">
        <v>451</v>
      </c>
      <c r="B882" s="92" t="s">
        <v>412</v>
      </c>
      <c r="C882" s="205" t="s">
        <v>99</v>
      </c>
      <c r="D882" s="75" t="s">
        <v>187</v>
      </c>
      <c r="E882" s="75" t="s">
        <v>416</v>
      </c>
      <c r="F882" s="205" t="s">
        <v>121</v>
      </c>
      <c r="G882" s="133">
        <f>G883</f>
        <v>128.30000000000001</v>
      </c>
      <c r="H882" s="133">
        <f>H883</f>
        <v>15.6</v>
      </c>
      <c r="I882" s="133">
        <f t="shared" si="314"/>
        <v>143.9</v>
      </c>
      <c r="J882" s="133">
        <f>J883</f>
        <v>1.4</v>
      </c>
      <c r="K882" s="264">
        <f>K883</f>
        <v>145.29999999999998</v>
      </c>
      <c r="L882" s="133">
        <f>L883</f>
        <v>7</v>
      </c>
      <c r="M882" s="133">
        <f>M883</f>
        <v>152.29999999999998</v>
      </c>
    </row>
    <row r="883" spans="1:13" ht="22.5" x14ac:dyDescent="0.2">
      <c r="A883" s="98" t="s">
        <v>122</v>
      </c>
      <c r="B883" s="92" t="s">
        <v>412</v>
      </c>
      <c r="C883" s="205" t="s">
        <v>99</v>
      </c>
      <c r="D883" s="75" t="s">
        <v>187</v>
      </c>
      <c r="E883" s="75" t="s">
        <v>416</v>
      </c>
      <c r="F883" s="205" t="s">
        <v>123</v>
      </c>
      <c r="G883" s="133">
        <f>G885+G884</f>
        <v>128.30000000000001</v>
      </c>
      <c r="H883" s="133">
        <f>H885+H884</f>
        <v>15.6</v>
      </c>
      <c r="I883" s="133">
        <f t="shared" si="314"/>
        <v>143.9</v>
      </c>
      <c r="J883" s="133">
        <f>J885+J884</f>
        <v>1.4</v>
      </c>
      <c r="K883" s="264">
        <f>K885+K884</f>
        <v>145.29999999999998</v>
      </c>
      <c r="L883" s="133">
        <f>L885+L884</f>
        <v>7</v>
      </c>
      <c r="M883" s="133">
        <f>M885+M884</f>
        <v>152.29999999999998</v>
      </c>
    </row>
    <row r="884" spans="1:13" ht="22.5" x14ac:dyDescent="0.2">
      <c r="A884" s="98" t="s">
        <v>137</v>
      </c>
      <c r="B884" s="92" t="s">
        <v>412</v>
      </c>
      <c r="C884" s="205" t="s">
        <v>99</v>
      </c>
      <c r="D884" s="75" t="s">
        <v>187</v>
      </c>
      <c r="E884" s="75" t="s">
        <v>416</v>
      </c>
      <c r="F884" s="205">
        <v>242</v>
      </c>
      <c r="G884" s="133">
        <v>105.2</v>
      </c>
      <c r="H884" s="133">
        <v>25.5275</v>
      </c>
      <c r="I884" s="133">
        <f t="shared" si="314"/>
        <v>130.72749999999999</v>
      </c>
      <c r="J884" s="133"/>
      <c r="K884" s="264">
        <f t="shared" ref="K884:K885" si="347">I884+J884</f>
        <v>130.72749999999999</v>
      </c>
      <c r="L884" s="133">
        <f>3.51+7</f>
        <v>10.51</v>
      </c>
      <c r="M884" s="133">
        <f t="shared" ref="M884:M885" si="348">K884+L884</f>
        <v>141.23749999999998</v>
      </c>
    </row>
    <row r="885" spans="1:13" x14ac:dyDescent="0.2">
      <c r="A885" s="98" t="s">
        <v>474</v>
      </c>
      <c r="B885" s="92" t="s">
        <v>412</v>
      </c>
      <c r="C885" s="205" t="s">
        <v>99</v>
      </c>
      <c r="D885" s="75" t="s">
        <v>187</v>
      </c>
      <c r="E885" s="75" t="s">
        <v>416</v>
      </c>
      <c r="F885" s="205" t="s">
        <v>125</v>
      </c>
      <c r="G885" s="133">
        <v>23.1</v>
      </c>
      <c r="H885" s="133">
        <v>-9.9275000000000002</v>
      </c>
      <c r="I885" s="133">
        <f t="shared" si="314"/>
        <v>13.172500000000001</v>
      </c>
      <c r="J885" s="133">
        <v>1.4</v>
      </c>
      <c r="K885" s="264">
        <f t="shared" si="347"/>
        <v>14.572500000000002</v>
      </c>
      <c r="L885" s="133">
        <v>-3.51</v>
      </c>
      <c r="M885" s="133">
        <f t="shared" si="348"/>
        <v>11.062500000000002</v>
      </c>
    </row>
    <row r="891" spans="1:13" s="54" customFormat="1" ht="11.25" x14ac:dyDescent="0.2">
      <c r="A891" s="50"/>
      <c r="B891" s="51"/>
      <c r="C891" s="55"/>
      <c r="D891" s="51"/>
      <c r="E891" s="51"/>
      <c r="F891" s="55"/>
      <c r="G891" s="48"/>
    </row>
    <row r="892" spans="1:13" s="54" customFormat="1" ht="11.25" x14ac:dyDescent="0.2">
      <c r="A892" s="50"/>
      <c r="B892" s="51"/>
      <c r="C892" s="55"/>
      <c r="D892" s="51"/>
      <c r="E892" s="51"/>
      <c r="F892" s="55"/>
      <c r="G892" s="48"/>
    </row>
    <row r="893" spans="1:13" s="54" customFormat="1" ht="11.25" x14ac:dyDescent="0.2">
      <c r="A893" s="50"/>
      <c r="B893" s="51"/>
      <c r="C893" s="55"/>
      <c r="D893" s="51"/>
      <c r="E893" s="51"/>
      <c r="F893" s="55"/>
      <c r="G893" s="48"/>
    </row>
    <row r="898" spans="1:7" s="54" customFormat="1" ht="11.25" x14ac:dyDescent="0.2">
      <c r="A898" s="50"/>
      <c r="B898" s="51"/>
      <c r="C898" s="55"/>
      <c r="D898" s="51"/>
      <c r="E898" s="51"/>
      <c r="F898" s="55"/>
      <c r="G898" s="48"/>
    </row>
    <row r="899" spans="1:7" s="54" customFormat="1" ht="11.25" x14ac:dyDescent="0.2">
      <c r="A899" s="50"/>
      <c r="B899" s="51"/>
      <c r="C899" s="55"/>
      <c r="D899" s="51"/>
      <c r="E899" s="51"/>
      <c r="F899" s="55"/>
      <c r="G899" s="48"/>
    </row>
    <row r="900" spans="1:7" s="54" customFormat="1" ht="11.25" x14ac:dyDescent="0.2">
      <c r="A900" s="50"/>
      <c r="B900" s="51"/>
      <c r="C900" s="55"/>
      <c r="D900" s="51"/>
      <c r="E900" s="51"/>
      <c r="F900" s="55"/>
      <c r="G900" s="48"/>
    </row>
    <row r="901" spans="1:7" s="54" customFormat="1" ht="11.25" x14ac:dyDescent="0.2">
      <c r="A901" s="50"/>
      <c r="B901" s="51"/>
      <c r="C901" s="55"/>
      <c r="D901" s="51"/>
      <c r="E901" s="51"/>
      <c r="F901" s="55"/>
      <c r="G901" s="48"/>
    </row>
  </sheetData>
  <autoFilter ref="A13:Q885"/>
  <mergeCells count="10">
    <mergeCell ref="B7:M7"/>
    <mergeCell ref="B8:M8"/>
    <mergeCell ref="B9:G9"/>
    <mergeCell ref="A11:G11"/>
    <mergeCell ref="B2:M2"/>
    <mergeCell ref="B1:M1"/>
    <mergeCell ref="B3:M3"/>
    <mergeCell ref="B4:M4"/>
    <mergeCell ref="B5:M5"/>
    <mergeCell ref="B6:M6"/>
  </mergeCells>
  <hyperlinks>
    <hyperlink ref="A656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664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433" r:id="rId3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0866141732283472" right="0.70866141732283472" top="0.74803149606299213" bottom="0.74803149606299213" header="0.31496062992125984" footer="0.31496062992125984"/>
  <pageSetup paperSize="9" scale="65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6"/>
  <sheetViews>
    <sheetView view="pageBreakPreview" zoomScale="80" zoomScaleNormal="90" zoomScaleSheetLayoutView="80" workbookViewId="0">
      <selection activeCell="A5" sqref="A5:C5"/>
    </sheetView>
  </sheetViews>
  <sheetFormatPr defaultRowHeight="12" x14ac:dyDescent="0.2"/>
  <cols>
    <col min="1" max="1" width="13.140625" style="111" customWidth="1"/>
    <col min="2" max="2" width="93.85546875" style="115" customWidth="1"/>
    <col min="3" max="3" width="14.85546875" style="186" hidden="1" customWidth="1"/>
    <col min="4" max="4" width="9.140625" style="111" hidden="1" customWidth="1"/>
    <col min="5" max="5" width="16.28515625" style="111" hidden="1" customWidth="1"/>
    <col min="6" max="6" width="0" style="111" hidden="1" customWidth="1"/>
    <col min="7" max="7" width="14" style="111" customWidth="1"/>
    <col min="8" max="8" width="9.140625" style="111"/>
    <col min="9" max="9" width="11.140625" style="111" bestFit="1" customWidth="1"/>
    <col min="10" max="10" width="11.42578125" style="111" customWidth="1"/>
    <col min="11" max="237" width="9.140625" style="111"/>
    <col min="238" max="238" width="4" style="111" customWidth="1"/>
    <col min="239" max="239" width="54.85546875" style="111" customWidth="1"/>
    <col min="240" max="240" width="106.7109375" style="111" customWidth="1"/>
    <col min="241" max="242" width="0" style="111" hidden="1" customWidth="1"/>
    <col min="243" max="243" width="16.28515625" style="111" customWidth="1"/>
    <col min="244" max="244" width="11.5703125" style="111" customWidth="1"/>
    <col min="245" max="245" width="16.28515625" style="111" customWidth="1"/>
    <col min="246" max="247" width="0" style="111" hidden="1" customWidth="1"/>
    <col min="248" max="493" width="9.140625" style="111"/>
    <col min="494" max="494" width="4" style="111" customWidth="1"/>
    <col min="495" max="495" width="54.85546875" style="111" customWidth="1"/>
    <col min="496" max="496" width="106.7109375" style="111" customWidth="1"/>
    <col min="497" max="498" width="0" style="111" hidden="1" customWidth="1"/>
    <col min="499" max="499" width="16.28515625" style="111" customWidth="1"/>
    <col min="500" max="500" width="11.5703125" style="111" customWidth="1"/>
    <col min="501" max="501" width="16.28515625" style="111" customWidth="1"/>
    <col min="502" max="503" width="0" style="111" hidden="1" customWidth="1"/>
    <col min="504" max="749" width="9.140625" style="111"/>
    <col min="750" max="750" width="4" style="111" customWidth="1"/>
    <col min="751" max="751" width="54.85546875" style="111" customWidth="1"/>
    <col min="752" max="752" width="106.7109375" style="111" customWidth="1"/>
    <col min="753" max="754" width="0" style="111" hidden="1" customWidth="1"/>
    <col min="755" max="755" width="16.28515625" style="111" customWidth="1"/>
    <col min="756" max="756" width="11.5703125" style="111" customWidth="1"/>
    <col min="757" max="757" width="16.28515625" style="111" customWidth="1"/>
    <col min="758" max="759" width="0" style="111" hidden="1" customWidth="1"/>
    <col min="760" max="1005" width="9.140625" style="111"/>
    <col min="1006" max="1006" width="4" style="111" customWidth="1"/>
    <col min="1007" max="1007" width="54.85546875" style="111" customWidth="1"/>
    <col min="1008" max="1008" width="106.7109375" style="111" customWidth="1"/>
    <col min="1009" max="1010" width="0" style="111" hidden="1" customWidth="1"/>
    <col min="1011" max="1011" width="16.28515625" style="111" customWidth="1"/>
    <col min="1012" max="1012" width="11.5703125" style="111" customWidth="1"/>
    <col min="1013" max="1013" width="16.28515625" style="111" customWidth="1"/>
    <col min="1014" max="1015" width="0" style="111" hidden="1" customWidth="1"/>
    <col min="1016" max="1261" width="9.140625" style="111"/>
    <col min="1262" max="1262" width="4" style="111" customWidth="1"/>
    <col min="1263" max="1263" width="54.85546875" style="111" customWidth="1"/>
    <col min="1264" max="1264" width="106.7109375" style="111" customWidth="1"/>
    <col min="1265" max="1266" width="0" style="111" hidden="1" customWidth="1"/>
    <col min="1267" max="1267" width="16.28515625" style="111" customWidth="1"/>
    <col min="1268" max="1268" width="11.5703125" style="111" customWidth="1"/>
    <col min="1269" max="1269" width="16.28515625" style="111" customWidth="1"/>
    <col min="1270" max="1271" width="0" style="111" hidden="1" customWidth="1"/>
    <col min="1272" max="1517" width="9.140625" style="111"/>
    <col min="1518" max="1518" width="4" style="111" customWidth="1"/>
    <col min="1519" max="1519" width="54.85546875" style="111" customWidth="1"/>
    <col min="1520" max="1520" width="106.7109375" style="111" customWidth="1"/>
    <col min="1521" max="1522" width="0" style="111" hidden="1" customWidth="1"/>
    <col min="1523" max="1523" width="16.28515625" style="111" customWidth="1"/>
    <col min="1524" max="1524" width="11.5703125" style="111" customWidth="1"/>
    <col min="1525" max="1525" width="16.28515625" style="111" customWidth="1"/>
    <col min="1526" max="1527" width="0" style="111" hidden="1" customWidth="1"/>
    <col min="1528" max="1773" width="9.140625" style="111"/>
    <col min="1774" max="1774" width="4" style="111" customWidth="1"/>
    <col min="1775" max="1775" width="54.85546875" style="111" customWidth="1"/>
    <col min="1776" max="1776" width="106.7109375" style="111" customWidth="1"/>
    <col min="1777" max="1778" width="0" style="111" hidden="1" customWidth="1"/>
    <col min="1779" max="1779" width="16.28515625" style="111" customWidth="1"/>
    <col min="1780" max="1780" width="11.5703125" style="111" customWidth="1"/>
    <col min="1781" max="1781" width="16.28515625" style="111" customWidth="1"/>
    <col min="1782" max="1783" width="0" style="111" hidden="1" customWidth="1"/>
    <col min="1784" max="2029" width="9.140625" style="111"/>
    <col min="2030" max="2030" width="4" style="111" customWidth="1"/>
    <col min="2031" max="2031" width="54.85546875" style="111" customWidth="1"/>
    <col min="2032" max="2032" width="106.7109375" style="111" customWidth="1"/>
    <col min="2033" max="2034" width="0" style="111" hidden="1" customWidth="1"/>
    <col min="2035" max="2035" width="16.28515625" style="111" customWidth="1"/>
    <col min="2036" max="2036" width="11.5703125" style="111" customWidth="1"/>
    <col min="2037" max="2037" width="16.28515625" style="111" customWidth="1"/>
    <col min="2038" max="2039" width="0" style="111" hidden="1" customWidth="1"/>
    <col min="2040" max="2285" width="9.140625" style="111"/>
    <col min="2286" max="2286" width="4" style="111" customWidth="1"/>
    <col min="2287" max="2287" width="54.85546875" style="111" customWidth="1"/>
    <col min="2288" max="2288" width="106.7109375" style="111" customWidth="1"/>
    <col min="2289" max="2290" width="0" style="111" hidden="1" customWidth="1"/>
    <col min="2291" max="2291" width="16.28515625" style="111" customWidth="1"/>
    <col min="2292" max="2292" width="11.5703125" style="111" customWidth="1"/>
    <col min="2293" max="2293" width="16.28515625" style="111" customWidth="1"/>
    <col min="2294" max="2295" width="0" style="111" hidden="1" customWidth="1"/>
    <col min="2296" max="2541" width="9.140625" style="111"/>
    <col min="2542" max="2542" width="4" style="111" customWidth="1"/>
    <col min="2543" max="2543" width="54.85546875" style="111" customWidth="1"/>
    <col min="2544" max="2544" width="106.7109375" style="111" customWidth="1"/>
    <col min="2545" max="2546" width="0" style="111" hidden="1" customWidth="1"/>
    <col min="2547" max="2547" width="16.28515625" style="111" customWidth="1"/>
    <col min="2548" max="2548" width="11.5703125" style="111" customWidth="1"/>
    <col min="2549" max="2549" width="16.28515625" style="111" customWidth="1"/>
    <col min="2550" max="2551" width="0" style="111" hidden="1" customWidth="1"/>
    <col min="2552" max="2797" width="9.140625" style="111"/>
    <col min="2798" max="2798" width="4" style="111" customWidth="1"/>
    <col min="2799" max="2799" width="54.85546875" style="111" customWidth="1"/>
    <col min="2800" max="2800" width="106.7109375" style="111" customWidth="1"/>
    <col min="2801" max="2802" width="0" style="111" hidden="1" customWidth="1"/>
    <col min="2803" max="2803" width="16.28515625" style="111" customWidth="1"/>
    <col min="2804" max="2804" width="11.5703125" style="111" customWidth="1"/>
    <col min="2805" max="2805" width="16.28515625" style="111" customWidth="1"/>
    <col min="2806" max="2807" width="0" style="111" hidden="1" customWidth="1"/>
    <col min="2808" max="3053" width="9.140625" style="111"/>
    <col min="3054" max="3054" width="4" style="111" customWidth="1"/>
    <col min="3055" max="3055" width="54.85546875" style="111" customWidth="1"/>
    <col min="3056" max="3056" width="106.7109375" style="111" customWidth="1"/>
    <col min="3057" max="3058" width="0" style="111" hidden="1" customWidth="1"/>
    <col min="3059" max="3059" width="16.28515625" style="111" customWidth="1"/>
    <col min="3060" max="3060" width="11.5703125" style="111" customWidth="1"/>
    <col min="3061" max="3061" width="16.28515625" style="111" customWidth="1"/>
    <col min="3062" max="3063" width="0" style="111" hidden="1" customWidth="1"/>
    <col min="3064" max="3309" width="9.140625" style="111"/>
    <col min="3310" max="3310" width="4" style="111" customWidth="1"/>
    <col min="3311" max="3311" width="54.85546875" style="111" customWidth="1"/>
    <col min="3312" max="3312" width="106.7109375" style="111" customWidth="1"/>
    <col min="3313" max="3314" width="0" style="111" hidden="1" customWidth="1"/>
    <col min="3315" max="3315" width="16.28515625" style="111" customWidth="1"/>
    <col min="3316" max="3316" width="11.5703125" style="111" customWidth="1"/>
    <col min="3317" max="3317" width="16.28515625" style="111" customWidth="1"/>
    <col min="3318" max="3319" width="0" style="111" hidden="1" customWidth="1"/>
    <col min="3320" max="3565" width="9.140625" style="111"/>
    <col min="3566" max="3566" width="4" style="111" customWidth="1"/>
    <col min="3567" max="3567" width="54.85546875" style="111" customWidth="1"/>
    <col min="3568" max="3568" width="106.7109375" style="111" customWidth="1"/>
    <col min="3569" max="3570" width="0" style="111" hidden="1" customWidth="1"/>
    <col min="3571" max="3571" width="16.28515625" style="111" customWidth="1"/>
    <col min="3572" max="3572" width="11.5703125" style="111" customWidth="1"/>
    <col min="3573" max="3573" width="16.28515625" style="111" customWidth="1"/>
    <col min="3574" max="3575" width="0" style="111" hidden="1" customWidth="1"/>
    <col min="3576" max="3821" width="9.140625" style="111"/>
    <col min="3822" max="3822" width="4" style="111" customWidth="1"/>
    <col min="3823" max="3823" width="54.85546875" style="111" customWidth="1"/>
    <col min="3824" max="3824" width="106.7109375" style="111" customWidth="1"/>
    <col min="3825" max="3826" width="0" style="111" hidden="1" customWidth="1"/>
    <col min="3827" max="3827" width="16.28515625" style="111" customWidth="1"/>
    <col min="3828" max="3828" width="11.5703125" style="111" customWidth="1"/>
    <col min="3829" max="3829" width="16.28515625" style="111" customWidth="1"/>
    <col min="3830" max="3831" width="0" style="111" hidden="1" customWidth="1"/>
    <col min="3832" max="4077" width="9.140625" style="111"/>
    <col min="4078" max="4078" width="4" style="111" customWidth="1"/>
    <col min="4079" max="4079" width="54.85546875" style="111" customWidth="1"/>
    <col min="4080" max="4080" width="106.7109375" style="111" customWidth="1"/>
    <col min="4081" max="4082" width="0" style="111" hidden="1" customWidth="1"/>
    <col min="4083" max="4083" width="16.28515625" style="111" customWidth="1"/>
    <col min="4084" max="4084" width="11.5703125" style="111" customWidth="1"/>
    <col min="4085" max="4085" width="16.28515625" style="111" customWidth="1"/>
    <col min="4086" max="4087" width="0" style="111" hidden="1" customWidth="1"/>
    <col min="4088" max="4333" width="9.140625" style="111"/>
    <col min="4334" max="4334" width="4" style="111" customWidth="1"/>
    <col min="4335" max="4335" width="54.85546875" style="111" customWidth="1"/>
    <col min="4336" max="4336" width="106.7109375" style="111" customWidth="1"/>
    <col min="4337" max="4338" width="0" style="111" hidden="1" customWidth="1"/>
    <col min="4339" max="4339" width="16.28515625" style="111" customWidth="1"/>
    <col min="4340" max="4340" width="11.5703125" style="111" customWidth="1"/>
    <col min="4341" max="4341" width="16.28515625" style="111" customWidth="1"/>
    <col min="4342" max="4343" width="0" style="111" hidden="1" customWidth="1"/>
    <col min="4344" max="4589" width="9.140625" style="111"/>
    <col min="4590" max="4590" width="4" style="111" customWidth="1"/>
    <col min="4591" max="4591" width="54.85546875" style="111" customWidth="1"/>
    <col min="4592" max="4592" width="106.7109375" style="111" customWidth="1"/>
    <col min="4593" max="4594" width="0" style="111" hidden="1" customWidth="1"/>
    <col min="4595" max="4595" width="16.28515625" style="111" customWidth="1"/>
    <col min="4596" max="4596" width="11.5703125" style="111" customWidth="1"/>
    <col min="4597" max="4597" width="16.28515625" style="111" customWidth="1"/>
    <col min="4598" max="4599" width="0" style="111" hidden="1" customWidth="1"/>
    <col min="4600" max="4845" width="9.140625" style="111"/>
    <col min="4846" max="4846" width="4" style="111" customWidth="1"/>
    <col min="4847" max="4847" width="54.85546875" style="111" customWidth="1"/>
    <col min="4848" max="4848" width="106.7109375" style="111" customWidth="1"/>
    <col min="4849" max="4850" width="0" style="111" hidden="1" customWidth="1"/>
    <col min="4851" max="4851" width="16.28515625" style="111" customWidth="1"/>
    <col min="4852" max="4852" width="11.5703125" style="111" customWidth="1"/>
    <col min="4853" max="4853" width="16.28515625" style="111" customWidth="1"/>
    <col min="4854" max="4855" width="0" style="111" hidden="1" customWidth="1"/>
    <col min="4856" max="5101" width="9.140625" style="111"/>
    <col min="5102" max="5102" width="4" style="111" customWidth="1"/>
    <col min="5103" max="5103" width="54.85546875" style="111" customWidth="1"/>
    <col min="5104" max="5104" width="106.7109375" style="111" customWidth="1"/>
    <col min="5105" max="5106" width="0" style="111" hidden="1" customWidth="1"/>
    <col min="5107" max="5107" width="16.28515625" style="111" customWidth="1"/>
    <col min="5108" max="5108" width="11.5703125" style="111" customWidth="1"/>
    <col min="5109" max="5109" width="16.28515625" style="111" customWidth="1"/>
    <col min="5110" max="5111" width="0" style="111" hidden="1" customWidth="1"/>
    <col min="5112" max="5357" width="9.140625" style="111"/>
    <col min="5358" max="5358" width="4" style="111" customWidth="1"/>
    <col min="5359" max="5359" width="54.85546875" style="111" customWidth="1"/>
    <col min="5360" max="5360" width="106.7109375" style="111" customWidth="1"/>
    <col min="5361" max="5362" width="0" style="111" hidden="1" customWidth="1"/>
    <col min="5363" max="5363" width="16.28515625" style="111" customWidth="1"/>
    <col min="5364" max="5364" width="11.5703125" style="111" customWidth="1"/>
    <col min="5365" max="5365" width="16.28515625" style="111" customWidth="1"/>
    <col min="5366" max="5367" width="0" style="111" hidden="1" customWidth="1"/>
    <col min="5368" max="5613" width="9.140625" style="111"/>
    <col min="5614" max="5614" width="4" style="111" customWidth="1"/>
    <col min="5615" max="5615" width="54.85546875" style="111" customWidth="1"/>
    <col min="5616" max="5616" width="106.7109375" style="111" customWidth="1"/>
    <col min="5617" max="5618" width="0" style="111" hidden="1" customWidth="1"/>
    <col min="5619" max="5619" width="16.28515625" style="111" customWidth="1"/>
    <col min="5620" max="5620" width="11.5703125" style="111" customWidth="1"/>
    <col min="5621" max="5621" width="16.28515625" style="111" customWidth="1"/>
    <col min="5622" max="5623" width="0" style="111" hidden="1" customWidth="1"/>
    <col min="5624" max="5869" width="9.140625" style="111"/>
    <col min="5870" max="5870" width="4" style="111" customWidth="1"/>
    <col min="5871" max="5871" width="54.85546875" style="111" customWidth="1"/>
    <col min="5872" max="5872" width="106.7109375" style="111" customWidth="1"/>
    <col min="5873" max="5874" width="0" style="111" hidden="1" customWidth="1"/>
    <col min="5875" max="5875" width="16.28515625" style="111" customWidth="1"/>
    <col min="5876" max="5876" width="11.5703125" style="111" customWidth="1"/>
    <col min="5877" max="5877" width="16.28515625" style="111" customWidth="1"/>
    <col min="5878" max="5879" width="0" style="111" hidden="1" customWidth="1"/>
    <col min="5880" max="6125" width="9.140625" style="111"/>
    <col min="6126" max="6126" width="4" style="111" customWidth="1"/>
    <col min="6127" max="6127" width="54.85546875" style="111" customWidth="1"/>
    <col min="6128" max="6128" width="106.7109375" style="111" customWidth="1"/>
    <col min="6129" max="6130" width="0" style="111" hidden="1" customWidth="1"/>
    <col min="6131" max="6131" width="16.28515625" style="111" customWidth="1"/>
    <col min="6132" max="6132" width="11.5703125" style="111" customWidth="1"/>
    <col min="6133" max="6133" width="16.28515625" style="111" customWidth="1"/>
    <col min="6134" max="6135" width="0" style="111" hidden="1" customWidth="1"/>
    <col min="6136" max="6381" width="9.140625" style="111"/>
    <col min="6382" max="6382" width="4" style="111" customWidth="1"/>
    <col min="6383" max="6383" width="54.85546875" style="111" customWidth="1"/>
    <col min="6384" max="6384" width="106.7109375" style="111" customWidth="1"/>
    <col min="6385" max="6386" width="0" style="111" hidden="1" customWidth="1"/>
    <col min="6387" max="6387" width="16.28515625" style="111" customWidth="1"/>
    <col min="6388" max="6388" width="11.5703125" style="111" customWidth="1"/>
    <col min="6389" max="6389" width="16.28515625" style="111" customWidth="1"/>
    <col min="6390" max="6391" width="0" style="111" hidden="1" customWidth="1"/>
    <col min="6392" max="6637" width="9.140625" style="111"/>
    <col min="6638" max="6638" width="4" style="111" customWidth="1"/>
    <col min="6639" max="6639" width="54.85546875" style="111" customWidth="1"/>
    <col min="6640" max="6640" width="106.7109375" style="111" customWidth="1"/>
    <col min="6641" max="6642" width="0" style="111" hidden="1" customWidth="1"/>
    <col min="6643" max="6643" width="16.28515625" style="111" customWidth="1"/>
    <col min="6644" max="6644" width="11.5703125" style="111" customWidth="1"/>
    <col min="6645" max="6645" width="16.28515625" style="111" customWidth="1"/>
    <col min="6646" max="6647" width="0" style="111" hidden="1" customWidth="1"/>
    <col min="6648" max="6893" width="9.140625" style="111"/>
    <col min="6894" max="6894" width="4" style="111" customWidth="1"/>
    <col min="6895" max="6895" width="54.85546875" style="111" customWidth="1"/>
    <col min="6896" max="6896" width="106.7109375" style="111" customWidth="1"/>
    <col min="6897" max="6898" width="0" style="111" hidden="1" customWidth="1"/>
    <col min="6899" max="6899" width="16.28515625" style="111" customWidth="1"/>
    <col min="6900" max="6900" width="11.5703125" style="111" customWidth="1"/>
    <col min="6901" max="6901" width="16.28515625" style="111" customWidth="1"/>
    <col min="6902" max="6903" width="0" style="111" hidden="1" customWidth="1"/>
    <col min="6904" max="7149" width="9.140625" style="111"/>
    <col min="7150" max="7150" width="4" style="111" customWidth="1"/>
    <col min="7151" max="7151" width="54.85546875" style="111" customWidth="1"/>
    <col min="7152" max="7152" width="106.7109375" style="111" customWidth="1"/>
    <col min="7153" max="7154" width="0" style="111" hidden="1" customWidth="1"/>
    <col min="7155" max="7155" width="16.28515625" style="111" customWidth="1"/>
    <col min="7156" max="7156" width="11.5703125" style="111" customWidth="1"/>
    <col min="7157" max="7157" width="16.28515625" style="111" customWidth="1"/>
    <col min="7158" max="7159" width="0" style="111" hidden="1" customWidth="1"/>
    <col min="7160" max="7405" width="9.140625" style="111"/>
    <col min="7406" max="7406" width="4" style="111" customWidth="1"/>
    <col min="7407" max="7407" width="54.85546875" style="111" customWidth="1"/>
    <col min="7408" max="7408" width="106.7109375" style="111" customWidth="1"/>
    <col min="7409" max="7410" width="0" style="111" hidden="1" customWidth="1"/>
    <col min="7411" max="7411" width="16.28515625" style="111" customWidth="1"/>
    <col min="7412" max="7412" width="11.5703125" style="111" customWidth="1"/>
    <col min="7413" max="7413" width="16.28515625" style="111" customWidth="1"/>
    <col min="7414" max="7415" width="0" style="111" hidden="1" customWidth="1"/>
    <col min="7416" max="7661" width="9.140625" style="111"/>
    <col min="7662" max="7662" width="4" style="111" customWidth="1"/>
    <col min="7663" max="7663" width="54.85546875" style="111" customWidth="1"/>
    <col min="7664" max="7664" width="106.7109375" style="111" customWidth="1"/>
    <col min="7665" max="7666" width="0" style="111" hidden="1" customWidth="1"/>
    <col min="7667" max="7667" width="16.28515625" style="111" customWidth="1"/>
    <col min="7668" max="7668" width="11.5703125" style="111" customWidth="1"/>
    <col min="7669" max="7669" width="16.28515625" style="111" customWidth="1"/>
    <col min="7670" max="7671" width="0" style="111" hidden="1" customWidth="1"/>
    <col min="7672" max="7917" width="9.140625" style="111"/>
    <col min="7918" max="7918" width="4" style="111" customWidth="1"/>
    <col min="7919" max="7919" width="54.85546875" style="111" customWidth="1"/>
    <col min="7920" max="7920" width="106.7109375" style="111" customWidth="1"/>
    <col min="7921" max="7922" width="0" style="111" hidden="1" customWidth="1"/>
    <col min="7923" max="7923" width="16.28515625" style="111" customWidth="1"/>
    <col min="7924" max="7924" width="11.5703125" style="111" customWidth="1"/>
    <col min="7925" max="7925" width="16.28515625" style="111" customWidth="1"/>
    <col min="7926" max="7927" width="0" style="111" hidden="1" customWidth="1"/>
    <col min="7928" max="8173" width="9.140625" style="111"/>
    <col min="8174" max="8174" width="4" style="111" customWidth="1"/>
    <col min="8175" max="8175" width="54.85546875" style="111" customWidth="1"/>
    <col min="8176" max="8176" width="106.7109375" style="111" customWidth="1"/>
    <col min="8177" max="8178" width="0" style="111" hidden="1" customWidth="1"/>
    <col min="8179" max="8179" width="16.28515625" style="111" customWidth="1"/>
    <col min="8180" max="8180" width="11.5703125" style="111" customWidth="1"/>
    <col min="8181" max="8181" width="16.28515625" style="111" customWidth="1"/>
    <col min="8182" max="8183" width="0" style="111" hidden="1" customWidth="1"/>
    <col min="8184" max="8429" width="9.140625" style="111"/>
    <col min="8430" max="8430" width="4" style="111" customWidth="1"/>
    <col min="8431" max="8431" width="54.85546875" style="111" customWidth="1"/>
    <col min="8432" max="8432" width="106.7109375" style="111" customWidth="1"/>
    <col min="8433" max="8434" width="0" style="111" hidden="1" customWidth="1"/>
    <col min="8435" max="8435" width="16.28515625" style="111" customWidth="1"/>
    <col min="8436" max="8436" width="11.5703125" style="111" customWidth="1"/>
    <col min="8437" max="8437" width="16.28515625" style="111" customWidth="1"/>
    <col min="8438" max="8439" width="0" style="111" hidden="1" customWidth="1"/>
    <col min="8440" max="8685" width="9.140625" style="111"/>
    <col min="8686" max="8686" width="4" style="111" customWidth="1"/>
    <col min="8687" max="8687" width="54.85546875" style="111" customWidth="1"/>
    <col min="8688" max="8688" width="106.7109375" style="111" customWidth="1"/>
    <col min="8689" max="8690" width="0" style="111" hidden="1" customWidth="1"/>
    <col min="8691" max="8691" width="16.28515625" style="111" customWidth="1"/>
    <col min="8692" max="8692" width="11.5703125" style="111" customWidth="1"/>
    <col min="8693" max="8693" width="16.28515625" style="111" customWidth="1"/>
    <col min="8694" max="8695" width="0" style="111" hidden="1" customWidth="1"/>
    <col min="8696" max="8941" width="9.140625" style="111"/>
    <col min="8942" max="8942" width="4" style="111" customWidth="1"/>
    <col min="8943" max="8943" width="54.85546875" style="111" customWidth="1"/>
    <col min="8944" max="8944" width="106.7109375" style="111" customWidth="1"/>
    <col min="8945" max="8946" width="0" style="111" hidden="1" customWidth="1"/>
    <col min="8947" max="8947" width="16.28515625" style="111" customWidth="1"/>
    <col min="8948" max="8948" width="11.5703125" style="111" customWidth="1"/>
    <col min="8949" max="8949" width="16.28515625" style="111" customWidth="1"/>
    <col min="8950" max="8951" width="0" style="111" hidden="1" customWidth="1"/>
    <col min="8952" max="9197" width="9.140625" style="111"/>
    <col min="9198" max="9198" width="4" style="111" customWidth="1"/>
    <col min="9199" max="9199" width="54.85546875" style="111" customWidth="1"/>
    <col min="9200" max="9200" width="106.7109375" style="111" customWidth="1"/>
    <col min="9201" max="9202" width="0" style="111" hidden="1" customWidth="1"/>
    <col min="9203" max="9203" width="16.28515625" style="111" customWidth="1"/>
    <col min="9204" max="9204" width="11.5703125" style="111" customWidth="1"/>
    <col min="9205" max="9205" width="16.28515625" style="111" customWidth="1"/>
    <col min="9206" max="9207" width="0" style="111" hidden="1" customWidth="1"/>
    <col min="9208" max="9453" width="9.140625" style="111"/>
    <col min="9454" max="9454" width="4" style="111" customWidth="1"/>
    <col min="9455" max="9455" width="54.85546875" style="111" customWidth="1"/>
    <col min="9456" max="9456" width="106.7109375" style="111" customWidth="1"/>
    <col min="9457" max="9458" width="0" style="111" hidden="1" customWidth="1"/>
    <col min="9459" max="9459" width="16.28515625" style="111" customWidth="1"/>
    <col min="9460" max="9460" width="11.5703125" style="111" customWidth="1"/>
    <col min="9461" max="9461" width="16.28515625" style="111" customWidth="1"/>
    <col min="9462" max="9463" width="0" style="111" hidden="1" customWidth="1"/>
    <col min="9464" max="9709" width="9.140625" style="111"/>
    <col min="9710" max="9710" width="4" style="111" customWidth="1"/>
    <col min="9711" max="9711" width="54.85546875" style="111" customWidth="1"/>
    <col min="9712" max="9712" width="106.7109375" style="111" customWidth="1"/>
    <col min="9713" max="9714" width="0" style="111" hidden="1" customWidth="1"/>
    <col min="9715" max="9715" width="16.28515625" style="111" customWidth="1"/>
    <col min="9716" max="9716" width="11.5703125" style="111" customWidth="1"/>
    <col min="9717" max="9717" width="16.28515625" style="111" customWidth="1"/>
    <col min="9718" max="9719" width="0" style="111" hidden="1" customWidth="1"/>
    <col min="9720" max="9965" width="9.140625" style="111"/>
    <col min="9966" max="9966" width="4" style="111" customWidth="1"/>
    <col min="9967" max="9967" width="54.85546875" style="111" customWidth="1"/>
    <col min="9968" max="9968" width="106.7109375" style="111" customWidth="1"/>
    <col min="9969" max="9970" width="0" style="111" hidden="1" customWidth="1"/>
    <col min="9971" max="9971" width="16.28515625" style="111" customWidth="1"/>
    <col min="9972" max="9972" width="11.5703125" style="111" customWidth="1"/>
    <col min="9973" max="9973" width="16.28515625" style="111" customWidth="1"/>
    <col min="9974" max="9975" width="0" style="111" hidden="1" customWidth="1"/>
    <col min="9976" max="10221" width="9.140625" style="111"/>
    <col min="10222" max="10222" width="4" style="111" customWidth="1"/>
    <col min="10223" max="10223" width="54.85546875" style="111" customWidth="1"/>
    <col min="10224" max="10224" width="106.7109375" style="111" customWidth="1"/>
    <col min="10225" max="10226" width="0" style="111" hidden="1" customWidth="1"/>
    <col min="10227" max="10227" width="16.28515625" style="111" customWidth="1"/>
    <col min="10228" max="10228" width="11.5703125" style="111" customWidth="1"/>
    <col min="10229" max="10229" width="16.28515625" style="111" customWidth="1"/>
    <col min="10230" max="10231" width="0" style="111" hidden="1" customWidth="1"/>
    <col min="10232" max="10477" width="9.140625" style="111"/>
    <col min="10478" max="10478" width="4" style="111" customWidth="1"/>
    <col min="10479" max="10479" width="54.85546875" style="111" customWidth="1"/>
    <col min="10480" max="10480" width="106.7109375" style="111" customWidth="1"/>
    <col min="10481" max="10482" width="0" style="111" hidden="1" customWidth="1"/>
    <col min="10483" max="10483" width="16.28515625" style="111" customWidth="1"/>
    <col min="10484" max="10484" width="11.5703125" style="111" customWidth="1"/>
    <col min="10485" max="10485" width="16.28515625" style="111" customWidth="1"/>
    <col min="10486" max="10487" width="0" style="111" hidden="1" customWidth="1"/>
    <col min="10488" max="10733" width="9.140625" style="111"/>
    <col min="10734" max="10734" width="4" style="111" customWidth="1"/>
    <col min="10735" max="10735" width="54.85546875" style="111" customWidth="1"/>
    <col min="10736" max="10736" width="106.7109375" style="111" customWidth="1"/>
    <col min="10737" max="10738" width="0" style="111" hidden="1" customWidth="1"/>
    <col min="10739" max="10739" width="16.28515625" style="111" customWidth="1"/>
    <col min="10740" max="10740" width="11.5703125" style="111" customWidth="1"/>
    <col min="10741" max="10741" width="16.28515625" style="111" customWidth="1"/>
    <col min="10742" max="10743" width="0" style="111" hidden="1" customWidth="1"/>
    <col min="10744" max="10989" width="9.140625" style="111"/>
    <col min="10990" max="10990" width="4" style="111" customWidth="1"/>
    <col min="10991" max="10991" width="54.85546875" style="111" customWidth="1"/>
    <col min="10992" max="10992" width="106.7109375" style="111" customWidth="1"/>
    <col min="10993" max="10994" width="0" style="111" hidden="1" customWidth="1"/>
    <col min="10995" max="10995" width="16.28515625" style="111" customWidth="1"/>
    <col min="10996" max="10996" width="11.5703125" style="111" customWidth="1"/>
    <col min="10997" max="10997" width="16.28515625" style="111" customWidth="1"/>
    <col min="10998" max="10999" width="0" style="111" hidden="1" customWidth="1"/>
    <col min="11000" max="11245" width="9.140625" style="111"/>
    <col min="11246" max="11246" width="4" style="111" customWidth="1"/>
    <col min="11247" max="11247" width="54.85546875" style="111" customWidth="1"/>
    <col min="11248" max="11248" width="106.7109375" style="111" customWidth="1"/>
    <col min="11249" max="11250" width="0" style="111" hidden="1" customWidth="1"/>
    <col min="11251" max="11251" width="16.28515625" style="111" customWidth="1"/>
    <col min="11252" max="11252" width="11.5703125" style="111" customWidth="1"/>
    <col min="11253" max="11253" width="16.28515625" style="111" customWidth="1"/>
    <col min="11254" max="11255" width="0" style="111" hidden="1" customWidth="1"/>
    <col min="11256" max="11501" width="9.140625" style="111"/>
    <col min="11502" max="11502" width="4" style="111" customWidth="1"/>
    <col min="11503" max="11503" width="54.85546875" style="111" customWidth="1"/>
    <col min="11504" max="11504" width="106.7109375" style="111" customWidth="1"/>
    <col min="11505" max="11506" width="0" style="111" hidden="1" customWidth="1"/>
    <col min="11507" max="11507" width="16.28515625" style="111" customWidth="1"/>
    <col min="11508" max="11508" width="11.5703125" style="111" customWidth="1"/>
    <col min="11509" max="11509" width="16.28515625" style="111" customWidth="1"/>
    <col min="11510" max="11511" width="0" style="111" hidden="1" customWidth="1"/>
    <col min="11512" max="11757" width="9.140625" style="111"/>
    <col min="11758" max="11758" width="4" style="111" customWidth="1"/>
    <col min="11759" max="11759" width="54.85546875" style="111" customWidth="1"/>
    <col min="11760" max="11760" width="106.7109375" style="111" customWidth="1"/>
    <col min="11761" max="11762" width="0" style="111" hidden="1" customWidth="1"/>
    <col min="11763" max="11763" width="16.28515625" style="111" customWidth="1"/>
    <col min="11764" max="11764" width="11.5703125" style="111" customWidth="1"/>
    <col min="11765" max="11765" width="16.28515625" style="111" customWidth="1"/>
    <col min="11766" max="11767" width="0" style="111" hidden="1" customWidth="1"/>
    <col min="11768" max="12013" width="9.140625" style="111"/>
    <col min="12014" max="12014" width="4" style="111" customWidth="1"/>
    <col min="12015" max="12015" width="54.85546875" style="111" customWidth="1"/>
    <col min="12016" max="12016" width="106.7109375" style="111" customWidth="1"/>
    <col min="12017" max="12018" width="0" style="111" hidden="1" customWidth="1"/>
    <col min="12019" max="12019" width="16.28515625" style="111" customWidth="1"/>
    <col min="12020" max="12020" width="11.5703125" style="111" customWidth="1"/>
    <col min="12021" max="12021" width="16.28515625" style="111" customWidth="1"/>
    <col min="12022" max="12023" width="0" style="111" hidden="1" customWidth="1"/>
    <col min="12024" max="12269" width="9.140625" style="111"/>
    <col min="12270" max="12270" width="4" style="111" customWidth="1"/>
    <col min="12271" max="12271" width="54.85546875" style="111" customWidth="1"/>
    <col min="12272" max="12272" width="106.7109375" style="111" customWidth="1"/>
    <col min="12273" max="12274" width="0" style="111" hidden="1" customWidth="1"/>
    <col min="12275" max="12275" width="16.28515625" style="111" customWidth="1"/>
    <col min="12276" max="12276" width="11.5703125" style="111" customWidth="1"/>
    <col min="12277" max="12277" width="16.28515625" style="111" customWidth="1"/>
    <col min="12278" max="12279" width="0" style="111" hidden="1" customWidth="1"/>
    <col min="12280" max="12525" width="9.140625" style="111"/>
    <col min="12526" max="12526" width="4" style="111" customWidth="1"/>
    <col min="12527" max="12527" width="54.85546875" style="111" customWidth="1"/>
    <col min="12528" max="12528" width="106.7109375" style="111" customWidth="1"/>
    <col min="12529" max="12530" width="0" style="111" hidden="1" customWidth="1"/>
    <col min="12531" max="12531" width="16.28515625" style="111" customWidth="1"/>
    <col min="12532" max="12532" width="11.5703125" style="111" customWidth="1"/>
    <col min="12533" max="12533" width="16.28515625" style="111" customWidth="1"/>
    <col min="12534" max="12535" width="0" style="111" hidden="1" customWidth="1"/>
    <col min="12536" max="12781" width="9.140625" style="111"/>
    <col min="12782" max="12782" width="4" style="111" customWidth="1"/>
    <col min="12783" max="12783" width="54.85546875" style="111" customWidth="1"/>
    <col min="12784" max="12784" width="106.7109375" style="111" customWidth="1"/>
    <col min="12785" max="12786" width="0" style="111" hidden="1" customWidth="1"/>
    <col min="12787" max="12787" width="16.28515625" style="111" customWidth="1"/>
    <col min="12788" max="12788" width="11.5703125" style="111" customWidth="1"/>
    <col min="12789" max="12789" width="16.28515625" style="111" customWidth="1"/>
    <col min="12790" max="12791" width="0" style="111" hidden="1" customWidth="1"/>
    <col min="12792" max="13037" width="9.140625" style="111"/>
    <col min="13038" max="13038" width="4" style="111" customWidth="1"/>
    <col min="13039" max="13039" width="54.85546875" style="111" customWidth="1"/>
    <col min="13040" max="13040" width="106.7109375" style="111" customWidth="1"/>
    <col min="13041" max="13042" width="0" style="111" hidden="1" customWidth="1"/>
    <col min="13043" max="13043" width="16.28515625" style="111" customWidth="1"/>
    <col min="13044" max="13044" width="11.5703125" style="111" customWidth="1"/>
    <col min="13045" max="13045" width="16.28515625" style="111" customWidth="1"/>
    <col min="13046" max="13047" width="0" style="111" hidden="1" customWidth="1"/>
    <col min="13048" max="13293" width="9.140625" style="111"/>
    <col min="13294" max="13294" width="4" style="111" customWidth="1"/>
    <col min="13295" max="13295" width="54.85546875" style="111" customWidth="1"/>
    <col min="13296" max="13296" width="106.7109375" style="111" customWidth="1"/>
    <col min="13297" max="13298" width="0" style="111" hidden="1" customWidth="1"/>
    <col min="13299" max="13299" width="16.28515625" style="111" customWidth="1"/>
    <col min="13300" max="13300" width="11.5703125" style="111" customWidth="1"/>
    <col min="13301" max="13301" width="16.28515625" style="111" customWidth="1"/>
    <col min="13302" max="13303" width="0" style="111" hidden="1" customWidth="1"/>
    <col min="13304" max="13549" width="9.140625" style="111"/>
    <col min="13550" max="13550" width="4" style="111" customWidth="1"/>
    <col min="13551" max="13551" width="54.85546875" style="111" customWidth="1"/>
    <col min="13552" max="13552" width="106.7109375" style="111" customWidth="1"/>
    <col min="13553" max="13554" width="0" style="111" hidden="1" customWidth="1"/>
    <col min="13555" max="13555" width="16.28515625" style="111" customWidth="1"/>
    <col min="13556" max="13556" width="11.5703125" style="111" customWidth="1"/>
    <col min="13557" max="13557" width="16.28515625" style="111" customWidth="1"/>
    <col min="13558" max="13559" width="0" style="111" hidden="1" customWidth="1"/>
    <col min="13560" max="13805" width="9.140625" style="111"/>
    <col min="13806" max="13806" width="4" style="111" customWidth="1"/>
    <col min="13807" max="13807" width="54.85546875" style="111" customWidth="1"/>
    <col min="13808" max="13808" width="106.7109375" style="111" customWidth="1"/>
    <col min="13809" max="13810" width="0" style="111" hidden="1" customWidth="1"/>
    <col min="13811" max="13811" width="16.28515625" style="111" customWidth="1"/>
    <col min="13812" max="13812" width="11.5703125" style="111" customWidth="1"/>
    <col min="13813" max="13813" width="16.28515625" style="111" customWidth="1"/>
    <col min="13814" max="13815" width="0" style="111" hidden="1" customWidth="1"/>
    <col min="13816" max="14061" width="9.140625" style="111"/>
    <col min="14062" max="14062" width="4" style="111" customWidth="1"/>
    <col min="14063" max="14063" width="54.85546875" style="111" customWidth="1"/>
    <col min="14064" max="14064" width="106.7109375" style="111" customWidth="1"/>
    <col min="14065" max="14066" width="0" style="111" hidden="1" customWidth="1"/>
    <col min="14067" max="14067" width="16.28515625" style="111" customWidth="1"/>
    <col min="14068" max="14068" width="11.5703125" style="111" customWidth="1"/>
    <col min="14069" max="14069" width="16.28515625" style="111" customWidth="1"/>
    <col min="14070" max="14071" width="0" style="111" hidden="1" customWidth="1"/>
    <col min="14072" max="14317" width="9.140625" style="111"/>
    <col min="14318" max="14318" width="4" style="111" customWidth="1"/>
    <col min="14319" max="14319" width="54.85546875" style="111" customWidth="1"/>
    <col min="14320" max="14320" width="106.7109375" style="111" customWidth="1"/>
    <col min="14321" max="14322" width="0" style="111" hidden="1" customWidth="1"/>
    <col min="14323" max="14323" width="16.28515625" style="111" customWidth="1"/>
    <col min="14324" max="14324" width="11.5703125" style="111" customWidth="1"/>
    <col min="14325" max="14325" width="16.28515625" style="111" customWidth="1"/>
    <col min="14326" max="14327" width="0" style="111" hidden="1" customWidth="1"/>
    <col min="14328" max="14573" width="9.140625" style="111"/>
    <col min="14574" max="14574" width="4" style="111" customWidth="1"/>
    <col min="14575" max="14575" width="54.85546875" style="111" customWidth="1"/>
    <col min="14576" max="14576" width="106.7109375" style="111" customWidth="1"/>
    <col min="14577" max="14578" width="0" style="111" hidden="1" customWidth="1"/>
    <col min="14579" max="14579" width="16.28515625" style="111" customWidth="1"/>
    <col min="14580" max="14580" width="11.5703125" style="111" customWidth="1"/>
    <col min="14581" max="14581" width="16.28515625" style="111" customWidth="1"/>
    <col min="14582" max="14583" width="0" style="111" hidden="1" customWidth="1"/>
    <col min="14584" max="14829" width="9.140625" style="111"/>
    <col min="14830" max="14830" width="4" style="111" customWidth="1"/>
    <col min="14831" max="14831" width="54.85546875" style="111" customWidth="1"/>
    <col min="14832" max="14832" width="106.7109375" style="111" customWidth="1"/>
    <col min="14833" max="14834" width="0" style="111" hidden="1" customWidth="1"/>
    <col min="14835" max="14835" width="16.28515625" style="111" customWidth="1"/>
    <col min="14836" max="14836" width="11.5703125" style="111" customWidth="1"/>
    <col min="14837" max="14837" width="16.28515625" style="111" customWidth="1"/>
    <col min="14838" max="14839" width="0" style="111" hidden="1" customWidth="1"/>
    <col min="14840" max="15085" width="9.140625" style="111"/>
    <col min="15086" max="15086" width="4" style="111" customWidth="1"/>
    <col min="15087" max="15087" width="54.85546875" style="111" customWidth="1"/>
    <col min="15088" max="15088" width="106.7109375" style="111" customWidth="1"/>
    <col min="15089" max="15090" width="0" style="111" hidden="1" customWidth="1"/>
    <col min="15091" max="15091" width="16.28515625" style="111" customWidth="1"/>
    <col min="15092" max="15092" width="11.5703125" style="111" customWidth="1"/>
    <col min="15093" max="15093" width="16.28515625" style="111" customWidth="1"/>
    <col min="15094" max="15095" width="0" style="111" hidden="1" customWidth="1"/>
    <col min="15096" max="15341" width="9.140625" style="111"/>
    <col min="15342" max="15342" width="4" style="111" customWidth="1"/>
    <col min="15343" max="15343" width="54.85546875" style="111" customWidth="1"/>
    <col min="15344" max="15344" width="106.7109375" style="111" customWidth="1"/>
    <col min="15345" max="15346" width="0" style="111" hidden="1" customWidth="1"/>
    <col min="15347" max="15347" width="16.28515625" style="111" customWidth="1"/>
    <col min="15348" max="15348" width="11.5703125" style="111" customWidth="1"/>
    <col min="15349" max="15349" width="16.28515625" style="111" customWidth="1"/>
    <col min="15350" max="15351" width="0" style="111" hidden="1" customWidth="1"/>
    <col min="15352" max="15597" width="9.140625" style="111"/>
    <col min="15598" max="15598" width="4" style="111" customWidth="1"/>
    <col min="15599" max="15599" width="54.85546875" style="111" customWidth="1"/>
    <col min="15600" max="15600" width="106.7109375" style="111" customWidth="1"/>
    <col min="15601" max="15602" width="0" style="111" hidden="1" customWidth="1"/>
    <col min="15603" max="15603" width="16.28515625" style="111" customWidth="1"/>
    <col min="15604" max="15604" width="11.5703125" style="111" customWidth="1"/>
    <col min="15605" max="15605" width="16.28515625" style="111" customWidth="1"/>
    <col min="15606" max="15607" width="0" style="111" hidden="1" customWidth="1"/>
    <col min="15608" max="15853" width="9.140625" style="111"/>
    <col min="15854" max="15854" width="4" style="111" customWidth="1"/>
    <col min="15855" max="15855" width="54.85546875" style="111" customWidth="1"/>
    <col min="15856" max="15856" width="106.7109375" style="111" customWidth="1"/>
    <col min="15857" max="15858" width="0" style="111" hidden="1" customWidth="1"/>
    <col min="15859" max="15859" width="16.28515625" style="111" customWidth="1"/>
    <col min="15860" max="15860" width="11.5703125" style="111" customWidth="1"/>
    <col min="15861" max="15861" width="16.28515625" style="111" customWidth="1"/>
    <col min="15862" max="15863" width="0" style="111" hidden="1" customWidth="1"/>
    <col min="15864" max="16109" width="9.140625" style="111"/>
    <col min="16110" max="16110" width="4" style="111" customWidth="1"/>
    <col min="16111" max="16111" width="54.85546875" style="111" customWidth="1"/>
    <col min="16112" max="16112" width="106.7109375" style="111" customWidth="1"/>
    <col min="16113" max="16114" width="0" style="111" hidden="1" customWidth="1"/>
    <col min="16115" max="16115" width="16.28515625" style="111" customWidth="1"/>
    <col min="16116" max="16116" width="11.5703125" style="111" customWidth="1"/>
    <col min="16117" max="16117" width="16.28515625" style="111" customWidth="1"/>
    <col min="16118" max="16119" width="0" style="111" hidden="1" customWidth="1"/>
    <col min="16120" max="16384" width="9.140625" style="111"/>
  </cols>
  <sheetData>
    <row r="1" spans="1:10" ht="12" customHeight="1" x14ac:dyDescent="0.2">
      <c r="A1" s="304" t="s">
        <v>469</v>
      </c>
      <c r="B1" s="304"/>
      <c r="C1" s="304"/>
    </row>
    <row r="2" spans="1:10" ht="12" customHeight="1" x14ac:dyDescent="0.2">
      <c r="A2" s="304" t="s">
        <v>776</v>
      </c>
      <c r="B2" s="304"/>
      <c r="C2" s="304"/>
    </row>
    <row r="3" spans="1:10" ht="12" customHeight="1" x14ac:dyDescent="0.2">
      <c r="A3" s="304" t="s">
        <v>85</v>
      </c>
      <c r="B3" s="304"/>
      <c r="C3" s="304"/>
    </row>
    <row r="4" spans="1:10" ht="12" customHeight="1" x14ac:dyDescent="0.2">
      <c r="A4" s="304" t="s">
        <v>86</v>
      </c>
      <c r="B4" s="304"/>
      <c r="C4" s="304"/>
    </row>
    <row r="5" spans="1:10" ht="12" customHeight="1" x14ac:dyDescent="0.2">
      <c r="A5" s="304" t="s">
        <v>781</v>
      </c>
      <c r="B5" s="304"/>
      <c r="C5" s="304"/>
    </row>
    <row r="6" spans="1:10" ht="12" customHeight="1" x14ac:dyDescent="0.2">
      <c r="A6" s="304" t="s">
        <v>643</v>
      </c>
      <c r="B6" s="304"/>
      <c r="C6" s="304"/>
    </row>
    <row r="7" spans="1:10" ht="12" customHeight="1" x14ac:dyDescent="0.2">
      <c r="A7" s="304" t="s">
        <v>86</v>
      </c>
      <c r="B7" s="304"/>
      <c r="C7" s="304"/>
    </row>
    <row r="8" spans="1:10" ht="12" customHeight="1" x14ac:dyDescent="0.2">
      <c r="A8" s="304" t="s">
        <v>681</v>
      </c>
      <c r="B8" s="304"/>
      <c r="C8" s="304"/>
    </row>
    <row r="9" spans="1:10" ht="12.75" x14ac:dyDescent="0.2">
      <c r="A9" s="312"/>
      <c r="B9" s="312"/>
      <c r="C9" s="175"/>
    </row>
    <row r="10" spans="1:10" x14ac:dyDescent="0.2">
      <c r="A10" s="307" t="s">
        <v>424</v>
      </c>
      <c r="B10" s="307"/>
      <c r="C10" s="307"/>
    </row>
    <row r="11" spans="1:10" x14ac:dyDescent="0.2">
      <c r="A11" s="307" t="s">
        <v>680</v>
      </c>
      <c r="B11" s="307"/>
      <c r="C11" s="307"/>
    </row>
    <row r="12" spans="1:10" x14ac:dyDescent="0.2">
      <c r="A12" s="307"/>
      <c r="B12" s="307"/>
      <c r="C12" s="307"/>
    </row>
    <row r="13" spans="1:10" x14ac:dyDescent="0.2">
      <c r="A13" s="112"/>
      <c r="B13" s="309"/>
      <c r="C13" s="309"/>
    </row>
    <row r="14" spans="1:10" ht="12" customHeight="1" x14ac:dyDescent="0.2">
      <c r="A14" s="310" t="s">
        <v>425</v>
      </c>
      <c r="B14" s="310" t="s">
        <v>426</v>
      </c>
      <c r="C14" s="311" t="s">
        <v>662</v>
      </c>
      <c r="D14" s="317" t="s">
        <v>698</v>
      </c>
      <c r="E14" s="311" t="s">
        <v>662</v>
      </c>
      <c r="F14" s="317" t="s">
        <v>698</v>
      </c>
      <c r="G14" s="311" t="s">
        <v>662</v>
      </c>
      <c r="H14" s="317" t="s">
        <v>698</v>
      </c>
      <c r="I14" s="288" t="s">
        <v>699</v>
      </c>
    </row>
    <row r="15" spans="1:10" s="113" customFormat="1" ht="16.5" customHeight="1" x14ac:dyDescent="0.2">
      <c r="A15" s="310"/>
      <c r="B15" s="310"/>
      <c r="C15" s="311" t="s">
        <v>427</v>
      </c>
      <c r="D15" s="317"/>
      <c r="E15" s="311" t="s">
        <v>427</v>
      </c>
      <c r="F15" s="317"/>
      <c r="G15" s="311" t="s">
        <v>427</v>
      </c>
      <c r="H15" s="317"/>
      <c r="I15" s="289"/>
    </row>
    <row r="16" spans="1:10" x14ac:dyDescent="0.2">
      <c r="A16" s="308"/>
      <c r="B16" s="308"/>
      <c r="C16" s="176">
        <f>C17+C26+C34+C39+C43+C46+C48+C51+C52+C53+C54+C55+C56+C57+C58+C59+C60+C61+C62+C63+C33+C24</f>
        <v>588774.59999999986</v>
      </c>
      <c r="D16" s="176">
        <f t="shared" ref="D16:I16" si="0">D17+D26+D34+D39+D43+D46+D48+D51+D52+D53+D54+D55+D56+D57+D58+D59+D60+D61+D62+D63+D33+D24</f>
        <v>16738.63625</v>
      </c>
      <c r="E16" s="176">
        <f t="shared" si="0"/>
        <v>605513.23624999973</v>
      </c>
      <c r="F16" s="176">
        <f t="shared" si="0"/>
        <v>62471.185830000009</v>
      </c>
      <c r="G16" s="176">
        <f t="shared" si="0"/>
        <v>667984.42207999981</v>
      </c>
      <c r="H16" s="176">
        <f t="shared" si="0"/>
        <v>37779.376409999997</v>
      </c>
      <c r="I16" s="176">
        <f t="shared" si="0"/>
        <v>687598.42498999974</v>
      </c>
      <c r="J16" s="260"/>
    </row>
    <row r="17" spans="1:10" s="113" customFormat="1" ht="33.75" customHeight="1" x14ac:dyDescent="0.2">
      <c r="A17" s="313" t="s">
        <v>204</v>
      </c>
      <c r="B17" s="170" t="s">
        <v>598</v>
      </c>
      <c r="C17" s="177">
        <f>C18+C19+C20+C21+C22+C23</f>
        <v>401805.69999999995</v>
      </c>
      <c r="D17" s="177">
        <f t="shared" ref="D17:I17" si="1">D18+D19+D20+D21+D22+D23</f>
        <v>29.999999999999989</v>
      </c>
      <c r="E17" s="177">
        <f t="shared" si="1"/>
        <v>401835.7</v>
      </c>
      <c r="F17" s="177">
        <f t="shared" si="1"/>
        <v>5246.8559999999998</v>
      </c>
      <c r="G17" s="177">
        <f t="shared" si="1"/>
        <v>407082.55599999998</v>
      </c>
      <c r="H17" s="177">
        <f t="shared" si="1"/>
        <v>3695.5239300000003</v>
      </c>
      <c r="I17" s="177">
        <f t="shared" si="1"/>
        <v>392612.7064299999</v>
      </c>
      <c r="J17" s="261"/>
    </row>
    <row r="18" spans="1:10" x14ac:dyDescent="0.2">
      <c r="A18" s="313"/>
      <c r="B18" s="114" t="s">
        <v>428</v>
      </c>
      <c r="C18" s="178">
        <f>'Пр 5 функ'!F383+'Пр 5 функ'!F384+'Пр 5 функ'!F387+'Пр 5 функ'!F388+'Пр 5 функ'!F391+'Пр 5 функ'!F394+'Пр 5 функ'!F395+'Пр 5 функ'!F399+'Пр 5 функ'!F400+'Пр 5 функ'!F403+'Пр 5 функ'!F406+'Пр 5 функ'!F764</f>
        <v>114449.5</v>
      </c>
      <c r="D18" s="178">
        <f>'Пр 5 функ'!G383+'Пр 5 функ'!G384+'Пр 5 функ'!G387+'Пр 5 функ'!G388+'Пр 5 функ'!G391+'Пр 5 функ'!G394+'Пр 5 функ'!G395+'Пр 5 функ'!G399+'Пр 5 функ'!G400+'Пр 5 функ'!G403+'Пр 5 функ'!G406+'Пр 5 функ'!G764</f>
        <v>-28.71</v>
      </c>
      <c r="E18" s="178">
        <f>'Пр 5 функ'!H383+'Пр 5 функ'!H384+'Пр 5 функ'!H387+'Пр 5 функ'!H388+'Пр 5 функ'!H391+'Пр 5 функ'!H394+'Пр 5 функ'!H395+'Пр 5 функ'!H399+'Пр 5 функ'!H400+'Пр 5 функ'!H403+'Пр 5 функ'!H406+'Пр 5 функ'!H764</f>
        <v>114420.79</v>
      </c>
      <c r="F18" s="178">
        <f>'Пр 5 функ'!I383+'Пр 5 функ'!I384+'Пр 5 функ'!I387+'Пр 5 функ'!I388+'Пр 5 функ'!I391+'Пр 5 функ'!I394+'Пр 5 функ'!I395+'Пр 5 функ'!I399+'Пр 5 функ'!I400+'Пр 5 функ'!I403+'Пр 5 функ'!I406+'Пр 5 функ'!I764</f>
        <v>-457.3485</v>
      </c>
      <c r="G18" s="178">
        <f>'Пр 5 функ'!J383+'Пр 5 функ'!J384+'Пр 5 функ'!J387+'Пр 5 функ'!J388+'Пр 5 функ'!J391+'Пр 5 функ'!J394+'Пр 5 функ'!J395+'Пр 5 функ'!J399+'Пр 5 функ'!J400+'Пр 5 функ'!J403+'Пр 5 функ'!J406+'Пр 5 функ'!J764</f>
        <v>113963.4415</v>
      </c>
      <c r="H18" s="178">
        <f>'Пр 5 функ'!K383+'Пр 5 функ'!K384+'Пр 5 функ'!K387+'Пр 5 функ'!K388+'Пр 5 функ'!K391+'Пр 5 функ'!K394+'Пр 5 функ'!K395+'Пр 5 функ'!K399+'Пр 5 функ'!K400+'Пр 5 функ'!K403+'Пр 5 функ'!K406+'Пр 5 функ'!K764</f>
        <v>-724.51149999999996</v>
      </c>
      <c r="I18" s="178">
        <f>'Пр 5 функ'!L383+'Пр 5 функ'!L384+'Пр 5 функ'!L387+'Пр 5 функ'!L388+'Пр 5 функ'!L391+'Пр 5 функ'!L394+'Пр 5 функ'!L395+'Пр 5 функ'!L399+'Пр 5 функ'!L400+'Пр 5 функ'!L403+'Пр 5 функ'!L406+'Пр 5 функ'!L764</f>
        <v>113238.93000000001</v>
      </c>
    </row>
    <row r="19" spans="1:10" x14ac:dyDescent="0.2">
      <c r="A19" s="313"/>
      <c r="B19" s="114" t="s">
        <v>429</v>
      </c>
      <c r="C19" s="178">
        <f>'Пр 5 функ'!F416</f>
        <v>228513.8</v>
      </c>
      <c r="D19" s="178">
        <f>'Пр 5 функ'!G416</f>
        <v>22.3</v>
      </c>
      <c r="E19" s="178">
        <f>'Пр 5 функ'!H416</f>
        <v>228536.1</v>
      </c>
      <c r="F19" s="178">
        <f>'Пр 5 функ'!I416</f>
        <v>7341.1559999999999</v>
      </c>
      <c r="G19" s="178">
        <f>'Пр 5 функ'!J416</f>
        <v>235877.25599999999</v>
      </c>
      <c r="H19" s="178">
        <f>'Пр 5 функ'!K416</f>
        <v>4466.9092600000004</v>
      </c>
      <c r="I19" s="178">
        <f>'Пр 5 функ'!L416</f>
        <v>240344.16525999998</v>
      </c>
    </row>
    <row r="20" spans="1:10" x14ac:dyDescent="0.2">
      <c r="A20" s="313"/>
      <c r="B20" s="114" t="s">
        <v>475</v>
      </c>
      <c r="C20" s="178">
        <f>'Пр 5 функ'!F479</f>
        <v>37020.1</v>
      </c>
      <c r="D20" s="178">
        <f>'Пр 5 функ'!G479</f>
        <v>1.2899999999999991</v>
      </c>
      <c r="E20" s="178">
        <f>'Пр 5 функ'!H479</f>
        <v>37021.39</v>
      </c>
      <c r="F20" s="178">
        <f>'Пр 5 функ'!I479</f>
        <v>-7.7050000000000001</v>
      </c>
      <c r="G20" s="178">
        <f>'Пр 5 функ'!J479</f>
        <v>37013.684999999998</v>
      </c>
      <c r="H20" s="178">
        <f>'Пр 5 функ'!K479</f>
        <v>115.41500000000001</v>
      </c>
      <c r="I20" s="178">
        <f>'Пр 5 функ'!L479</f>
        <v>37129.1</v>
      </c>
    </row>
    <row r="21" spans="1:10" x14ac:dyDescent="0.2">
      <c r="A21" s="313"/>
      <c r="B21" s="114" t="s">
        <v>430</v>
      </c>
      <c r="C21" s="178">
        <f>'Пр 5 функ'!F497+'Пр 5 функ'!F500+'Пр 5 функ'!F502</f>
        <v>3375</v>
      </c>
      <c r="D21" s="178">
        <f>'Пр 5 функ'!G497+'Пр 5 функ'!G500+'Пр 5 функ'!G502</f>
        <v>0</v>
      </c>
      <c r="E21" s="178">
        <f>'Пр 5 функ'!H497+'Пр 5 функ'!H500+'Пр 5 функ'!H502</f>
        <v>3375</v>
      </c>
      <c r="F21" s="178">
        <f>'Пр 5 функ'!I497+'Пр 5 функ'!I500+'Пр 5 функ'!I502</f>
        <v>-1491.3</v>
      </c>
      <c r="G21" s="178">
        <f>'Пр 5 функ'!J497+'Пр 5 функ'!J500+'Пр 5 функ'!J502</f>
        <v>1883.7</v>
      </c>
      <c r="H21" s="178">
        <f>'Пр 5 функ'!K497+'Пр 5 функ'!K500+'Пр 5 функ'!K502</f>
        <v>-162.28882999999999</v>
      </c>
      <c r="I21" s="178">
        <f>'Пр 5 функ'!L497+'Пр 5 функ'!L500+'Пр 5 функ'!L502</f>
        <v>1721.4111700000001</v>
      </c>
    </row>
    <row r="22" spans="1:10" ht="22.5" x14ac:dyDescent="0.2">
      <c r="A22" s="313"/>
      <c r="B22" s="114" t="s">
        <v>476</v>
      </c>
      <c r="C22" s="178">
        <f>'Пр 6 вед '!G328</f>
        <v>179.1</v>
      </c>
      <c r="D22" s="178">
        <f>'Пр 6 вед '!H328</f>
        <v>0</v>
      </c>
      <c r="E22" s="178">
        <f>'Пр 6 вед '!I328</f>
        <v>179.1</v>
      </c>
      <c r="F22" s="178">
        <f>'Пр 6 вед '!J328</f>
        <v>0</v>
      </c>
      <c r="G22" s="178">
        <f>'Пр 6 вед '!K328</f>
        <v>179.1</v>
      </c>
      <c r="H22" s="178">
        <f>'Пр 6 вед '!L328</f>
        <v>0</v>
      </c>
      <c r="I22" s="178">
        <f>'Пр 6 вед '!M328</f>
        <v>179.1</v>
      </c>
    </row>
    <row r="23" spans="1:10" ht="34.5" customHeight="1" x14ac:dyDescent="0.2">
      <c r="A23" s="313"/>
      <c r="B23" s="114" t="s">
        <v>477</v>
      </c>
      <c r="C23" s="178">
        <f>'Пр 5 функ'!F509</f>
        <v>18268.2</v>
      </c>
      <c r="D23" s="178">
        <f>'Пр 5 функ'!G509</f>
        <v>35.11999999999999</v>
      </c>
      <c r="E23" s="178">
        <f>'Пр 5 функ'!H509</f>
        <v>18303.32</v>
      </c>
      <c r="F23" s="178">
        <f>'Пр 5 функ'!I509</f>
        <v>-137.94650000000001</v>
      </c>
      <c r="G23" s="178">
        <f>'Пр 5 функ'!J509</f>
        <v>18165.373499999998</v>
      </c>
      <c r="H23" s="252"/>
      <c r="I23" s="252"/>
    </row>
    <row r="24" spans="1:10" ht="27" customHeight="1" x14ac:dyDescent="0.2">
      <c r="A24" s="314" t="s">
        <v>431</v>
      </c>
      <c r="B24" s="170" t="s">
        <v>598</v>
      </c>
      <c r="C24" s="176">
        <f>C25</f>
        <v>79.2</v>
      </c>
      <c r="D24" s="176">
        <f t="shared" ref="D24:I24" si="2">D25</f>
        <v>0</v>
      </c>
      <c r="E24" s="176">
        <f t="shared" si="2"/>
        <v>79.2</v>
      </c>
      <c r="F24" s="176">
        <f t="shared" si="2"/>
        <v>0</v>
      </c>
      <c r="G24" s="176">
        <f t="shared" si="2"/>
        <v>79.2</v>
      </c>
      <c r="H24" s="176">
        <f t="shared" si="2"/>
        <v>0</v>
      </c>
      <c r="I24" s="176">
        <f t="shared" si="2"/>
        <v>79.2</v>
      </c>
    </row>
    <row r="25" spans="1:10" ht="24.75" customHeight="1" x14ac:dyDescent="0.2">
      <c r="A25" s="315"/>
      <c r="B25" s="114" t="s">
        <v>476</v>
      </c>
      <c r="C25" s="178">
        <f>'Пр 6 вед '!G28</f>
        <v>79.2</v>
      </c>
      <c r="D25" s="178">
        <f>'Пр 6 вед '!H28</f>
        <v>0</v>
      </c>
      <c r="E25" s="178">
        <f>'Пр 6 вед '!I28</f>
        <v>79.2</v>
      </c>
      <c r="F25" s="178">
        <f>'Пр 6 вед '!J28</f>
        <v>0</v>
      </c>
      <c r="G25" s="178">
        <f>'Пр 6 вед '!K28</f>
        <v>79.2</v>
      </c>
      <c r="H25" s="178">
        <f>'Пр 6 вед '!L28</f>
        <v>0</v>
      </c>
      <c r="I25" s="178">
        <f>'Пр 6 вед '!M28</f>
        <v>79.2</v>
      </c>
      <c r="J25" s="261"/>
    </row>
    <row r="26" spans="1:10" s="113" customFormat="1" ht="23.25" customHeight="1" x14ac:dyDescent="0.2">
      <c r="A26" s="315"/>
      <c r="B26" s="169" t="s">
        <v>599</v>
      </c>
      <c r="C26" s="179">
        <f>C27+C28+C30+C31+C32+C29</f>
        <v>60302.399999999994</v>
      </c>
      <c r="D26" s="179">
        <f t="shared" ref="D26:I26" si="3">D27+D28+D30+D31+D32+D29</f>
        <v>341.65359000000001</v>
      </c>
      <c r="E26" s="179">
        <f t="shared" si="3"/>
        <v>60644.053589999996</v>
      </c>
      <c r="F26" s="179">
        <f t="shared" si="3"/>
        <v>0</v>
      </c>
      <c r="G26" s="179">
        <f t="shared" si="3"/>
        <v>60644.053589999996</v>
      </c>
      <c r="H26" s="179">
        <f t="shared" si="3"/>
        <v>398.505</v>
      </c>
      <c r="I26" s="179">
        <f t="shared" si="3"/>
        <v>61042.558589999993</v>
      </c>
      <c r="J26" s="261"/>
    </row>
    <row r="27" spans="1:10" x14ac:dyDescent="0.2">
      <c r="A27" s="315"/>
      <c r="B27" s="105" t="s">
        <v>432</v>
      </c>
      <c r="C27" s="180">
        <f>'Пр 5 функ'!F552</f>
        <v>10391.6</v>
      </c>
      <c r="D27" s="180">
        <f>'Пр 5 функ'!G552</f>
        <v>-1.7</v>
      </c>
      <c r="E27" s="180">
        <f>'Пр 5 функ'!H552</f>
        <v>10389.9</v>
      </c>
      <c r="F27" s="180">
        <f>'Пр 5 функ'!I552</f>
        <v>0</v>
      </c>
      <c r="G27" s="180">
        <f>'Пр 5 функ'!J552</f>
        <v>10389.9</v>
      </c>
      <c r="H27" s="180">
        <f>'Пр 5 функ'!K552</f>
        <v>0</v>
      </c>
      <c r="I27" s="180">
        <f>'Пр 5 функ'!L552</f>
        <v>10389.9</v>
      </c>
    </row>
    <row r="28" spans="1:10" x14ac:dyDescent="0.2">
      <c r="A28" s="315"/>
      <c r="B28" s="105" t="s">
        <v>433</v>
      </c>
      <c r="C28" s="180">
        <f>'Пр 5 функ'!F553</f>
        <v>17693.400000000001</v>
      </c>
      <c r="D28" s="180">
        <f>'Пр 5 функ'!G553</f>
        <v>0</v>
      </c>
      <c r="E28" s="180">
        <f>'Пр 5 функ'!H553</f>
        <v>17693.400000000001</v>
      </c>
      <c r="F28" s="180">
        <f>'Пр 5 функ'!I553</f>
        <v>96</v>
      </c>
      <c r="G28" s="180">
        <f>'Пр 5 функ'!J553</f>
        <v>17789.400000000001</v>
      </c>
      <c r="H28" s="180">
        <f>'Пр 5 функ'!K553</f>
        <v>-55.748999999999995</v>
      </c>
      <c r="I28" s="180">
        <f>'Пр 5 функ'!L553</f>
        <v>17733.651000000002</v>
      </c>
    </row>
    <row r="29" spans="1:10" x14ac:dyDescent="0.2">
      <c r="A29" s="315"/>
      <c r="B29" s="162" t="s">
        <v>693</v>
      </c>
      <c r="C29" s="180">
        <f>'Пр 5 функ'!F490</f>
        <v>15943.7</v>
      </c>
      <c r="D29" s="180">
        <f>'Пр 5 функ'!G490</f>
        <v>440.35359</v>
      </c>
      <c r="E29" s="180">
        <f>'Пр 5 функ'!H490</f>
        <v>16384.05359</v>
      </c>
      <c r="F29" s="180">
        <f>'Пр 5 функ'!I490</f>
        <v>0</v>
      </c>
      <c r="G29" s="180">
        <f>'Пр 5 функ'!J490</f>
        <v>16384.05359</v>
      </c>
      <c r="H29" s="180">
        <f>'Пр 5 функ'!K490</f>
        <v>65.3</v>
      </c>
      <c r="I29" s="180">
        <f>'Пр 5 функ'!L490</f>
        <v>16449.353589999999</v>
      </c>
    </row>
    <row r="30" spans="1:10" x14ac:dyDescent="0.2">
      <c r="A30" s="315"/>
      <c r="B30" s="105" t="s">
        <v>434</v>
      </c>
      <c r="C30" s="180">
        <f>'Пр 5 функ'!F567+'Пр 5 функ'!F591</f>
        <v>16028.500000000002</v>
      </c>
      <c r="D30" s="180">
        <f>'Пр 5 функ'!G567+'Пр 5 функ'!G591</f>
        <v>-97</v>
      </c>
      <c r="E30" s="180">
        <f>'Пр 5 функ'!H567+'Пр 5 функ'!H591</f>
        <v>15931.500000000002</v>
      </c>
      <c r="F30" s="180">
        <f>'Пр 5 функ'!I567+'Пр 5 функ'!I591</f>
        <v>-96</v>
      </c>
      <c r="G30" s="180">
        <f>'Пр 5 функ'!J567+'Пр 5 функ'!J591</f>
        <v>15835.500000000002</v>
      </c>
      <c r="H30" s="180">
        <f>'Пр 5 функ'!K567+'Пр 5 функ'!K591</f>
        <v>399.66800000000001</v>
      </c>
      <c r="I30" s="180">
        <f>'Пр 5 функ'!L567+'Пр 5 функ'!L591</f>
        <v>16235.168000000001</v>
      </c>
    </row>
    <row r="31" spans="1:10" ht="26.25" customHeight="1" x14ac:dyDescent="0.2">
      <c r="A31" s="315"/>
      <c r="B31" s="162" t="s">
        <v>596</v>
      </c>
      <c r="C31" s="180">
        <f>'Пр 5 функ'!F575+'Пр 5 функ'!F563</f>
        <v>145.19999999999999</v>
      </c>
      <c r="D31" s="180">
        <f>'Пр 5 функ'!G575+'Пр 5 функ'!G563</f>
        <v>0</v>
      </c>
      <c r="E31" s="180">
        <f>'Пр 5 функ'!H575+'Пр 5 функ'!H563</f>
        <v>145.19999999999999</v>
      </c>
      <c r="F31" s="180">
        <f>'Пр 5 функ'!I575+'Пр 5 функ'!I563</f>
        <v>0</v>
      </c>
      <c r="G31" s="180">
        <f>'Пр 5 функ'!J575+'Пр 5 функ'!J563</f>
        <v>145.19999999999999</v>
      </c>
      <c r="H31" s="180">
        <f>'Пр 5 функ'!K575+'Пр 5 функ'!K563</f>
        <v>0</v>
      </c>
      <c r="I31" s="180">
        <f>'Пр 5 функ'!L575+'Пр 5 функ'!L563</f>
        <v>145.19999999999999</v>
      </c>
    </row>
    <row r="32" spans="1:10" ht="16.5" customHeight="1" x14ac:dyDescent="0.2">
      <c r="A32" s="315"/>
      <c r="B32" s="105" t="s">
        <v>597</v>
      </c>
      <c r="C32" s="180">
        <f>'Пр 5 функ'!F818</f>
        <v>100</v>
      </c>
      <c r="D32" s="180">
        <f>'Пр 5 функ'!G818</f>
        <v>0</v>
      </c>
      <c r="E32" s="180">
        <f>'Пр 5 функ'!H818</f>
        <v>100</v>
      </c>
      <c r="F32" s="180">
        <f>'Пр 5 функ'!I818</f>
        <v>0</v>
      </c>
      <c r="G32" s="180">
        <f>'Пр 5 функ'!J818</f>
        <v>100</v>
      </c>
      <c r="H32" s="180">
        <f>'Пр 5 функ'!K818</f>
        <v>-10.714</v>
      </c>
      <c r="I32" s="180">
        <f>'Пр 5 функ'!L818</f>
        <v>89.286000000000001</v>
      </c>
    </row>
    <row r="33" spans="1:12" ht="29.25" customHeight="1" x14ac:dyDescent="0.2">
      <c r="A33" s="316"/>
      <c r="B33" s="169" t="s">
        <v>686</v>
      </c>
      <c r="C33" s="179">
        <f>'Пр 5 функ'!F588+'Пр 5 функ'!F590</f>
        <v>500</v>
      </c>
      <c r="D33" s="179">
        <f>'Пр 5 функ'!G588+'Пр 5 функ'!G590</f>
        <v>0</v>
      </c>
      <c r="E33" s="179">
        <f>'Пр 5 функ'!H588+'Пр 5 функ'!H590</f>
        <v>500</v>
      </c>
      <c r="F33" s="179">
        <f>'Пр 5 функ'!I588+'Пр 5 функ'!I590</f>
        <v>0</v>
      </c>
      <c r="G33" s="179">
        <f>'Пр 5 функ'!J588+'Пр 5 функ'!J590</f>
        <v>500</v>
      </c>
      <c r="H33" s="179">
        <f>'Пр 5 функ'!K588+'Пр 5 функ'!K590</f>
        <v>0</v>
      </c>
      <c r="I33" s="179">
        <f>'Пр 5 функ'!L588+'Пр 5 функ'!L590</f>
        <v>500</v>
      </c>
      <c r="J33" s="261"/>
    </row>
    <row r="34" spans="1:12" s="113" customFormat="1" ht="22.5" customHeight="1" x14ac:dyDescent="0.2">
      <c r="A34" s="313" t="s">
        <v>435</v>
      </c>
      <c r="B34" s="169" t="s">
        <v>600</v>
      </c>
      <c r="C34" s="179">
        <f>C35+C36+C37+C38</f>
        <v>7497</v>
      </c>
      <c r="D34" s="179">
        <f t="shared" ref="D34:I34" si="4">D35+D36+D37+D38</f>
        <v>-3371.3</v>
      </c>
      <c r="E34" s="179">
        <f t="shared" si="4"/>
        <v>4125.7</v>
      </c>
      <c r="F34" s="179">
        <f t="shared" si="4"/>
        <v>1320</v>
      </c>
      <c r="G34" s="179">
        <f t="shared" si="4"/>
        <v>5445.7</v>
      </c>
      <c r="H34" s="179">
        <f t="shared" si="4"/>
        <v>42.027999999999992</v>
      </c>
      <c r="I34" s="179">
        <f t="shared" si="4"/>
        <v>5487.7279999999992</v>
      </c>
      <c r="J34" s="261"/>
    </row>
    <row r="35" spans="1:12" x14ac:dyDescent="0.2">
      <c r="A35" s="313"/>
      <c r="B35" s="105" t="s">
        <v>436</v>
      </c>
      <c r="C35" s="180">
        <f>'Пр 5 функ'!F249</f>
        <v>405</v>
      </c>
      <c r="D35" s="180">
        <f>'Пр 5 функ'!G249</f>
        <v>-62</v>
      </c>
      <c r="E35" s="180">
        <f>'Пр 5 функ'!H249</f>
        <v>343</v>
      </c>
      <c r="F35" s="180">
        <f>'Пр 5 функ'!I249</f>
        <v>-75</v>
      </c>
      <c r="G35" s="180">
        <f>'Пр 5 функ'!J249</f>
        <v>268</v>
      </c>
      <c r="H35" s="180">
        <f>'Пр 5 функ'!K249</f>
        <v>-78</v>
      </c>
      <c r="I35" s="180">
        <f>'Пр 5 функ'!L249</f>
        <v>190</v>
      </c>
    </row>
    <row r="36" spans="1:12" x14ac:dyDescent="0.2">
      <c r="A36" s="313"/>
      <c r="B36" s="105" t="s">
        <v>478</v>
      </c>
      <c r="C36" s="180">
        <f>'Пр 5 функ'!F270+'Пр 5 функ'!F214</f>
        <v>705</v>
      </c>
      <c r="D36" s="180">
        <f>'Пр 5 функ'!G270+'Пр 5 функ'!G214</f>
        <v>0</v>
      </c>
      <c r="E36" s="180">
        <f>'Пр 5 функ'!H270+'Пр 5 функ'!H214</f>
        <v>705</v>
      </c>
      <c r="F36" s="180">
        <f>'Пр 5 функ'!I270+'Пр 5 функ'!I214</f>
        <v>1650</v>
      </c>
      <c r="G36" s="180">
        <f>'Пр 5 функ'!J270+'Пр 5 функ'!J214</f>
        <v>2355</v>
      </c>
      <c r="H36" s="180">
        <f>'Пр 5 функ'!K270+'Пр 5 функ'!K214</f>
        <v>45</v>
      </c>
      <c r="I36" s="180">
        <f>'Пр 5 функ'!L270+'Пр 5 функ'!L214</f>
        <v>2400</v>
      </c>
    </row>
    <row r="37" spans="1:12" x14ac:dyDescent="0.2">
      <c r="A37" s="313"/>
      <c r="B37" s="105" t="s">
        <v>479</v>
      </c>
      <c r="C37" s="180">
        <f>'Пр 5 функ'!F626</f>
        <v>3671.3</v>
      </c>
      <c r="D37" s="180">
        <f>'Пр 5 функ'!G626</f>
        <v>-3371.3</v>
      </c>
      <c r="E37" s="180">
        <f>'Пр 5 функ'!H626</f>
        <v>300</v>
      </c>
      <c r="F37" s="180">
        <f>'Пр 5 функ'!I626</f>
        <v>-300</v>
      </c>
      <c r="G37" s="180">
        <f>'Пр 5 функ'!J626</f>
        <v>0</v>
      </c>
      <c r="H37" s="180">
        <f>'Пр 5 функ'!K626</f>
        <v>0</v>
      </c>
      <c r="I37" s="180">
        <f>'Пр 5 функ'!L626</f>
        <v>0</v>
      </c>
    </row>
    <row r="38" spans="1:12" ht="35.25" customHeight="1" x14ac:dyDescent="0.2">
      <c r="A38" s="313"/>
      <c r="B38" s="105" t="s">
        <v>437</v>
      </c>
      <c r="C38" s="180">
        <f>'Пр 5 функ'!F215</f>
        <v>2715.7</v>
      </c>
      <c r="D38" s="180">
        <f>'Пр 5 функ'!G215</f>
        <v>62</v>
      </c>
      <c r="E38" s="180">
        <f>'Пр 5 функ'!H215</f>
        <v>2777.7</v>
      </c>
      <c r="F38" s="180">
        <f>'Пр 5 функ'!I215</f>
        <v>45</v>
      </c>
      <c r="G38" s="180">
        <f>'Пр 5 функ'!J215</f>
        <v>2822.7</v>
      </c>
      <c r="H38" s="180">
        <f>'Пр 5 функ'!K215</f>
        <v>75.027999999999992</v>
      </c>
      <c r="I38" s="180">
        <f>'Пр 5 функ'!L215</f>
        <v>2897.7279999999996</v>
      </c>
    </row>
    <row r="39" spans="1:12" s="113" customFormat="1" ht="33.75" customHeight="1" x14ac:dyDescent="0.2">
      <c r="A39" s="313" t="s">
        <v>146</v>
      </c>
      <c r="B39" s="169" t="s">
        <v>601</v>
      </c>
      <c r="C39" s="181">
        <f>C40+C41+C42</f>
        <v>96781.900000000009</v>
      </c>
      <c r="D39" s="181">
        <f t="shared" ref="D39:I39" si="5">D40+D41+D42</f>
        <v>3924.8999999999996</v>
      </c>
      <c r="E39" s="181">
        <f t="shared" si="5"/>
        <v>100706.8</v>
      </c>
      <c r="F39" s="181">
        <f t="shared" si="5"/>
        <v>55039.292930000003</v>
      </c>
      <c r="G39" s="181">
        <f t="shared" si="5"/>
        <v>155746.09293000001</v>
      </c>
      <c r="H39" s="181">
        <f t="shared" si="5"/>
        <v>33341.01511</v>
      </c>
      <c r="I39" s="181">
        <f t="shared" si="5"/>
        <v>189087.10804000002</v>
      </c>
      <c r="J39" s="261"/>
      <c r="K39" s="259"/>
      <c r="L39" s="259"/>
    </row>
    <row r="40" spans="1:12" ht="22.5" x14ac:dyDescent="0.2">
      <c r="A40" s="313"/>
      <c r="B40" s="105" t="s">
        <v>438</v>
      </c>
      <c r="C40" s="182">
        <f>'Пр 5 функ'!F628+'Пр 5 функ'!F737+'Пр 5 функ'!F749+'Пр 5 функ'!F753+'Пр 5 функ'!F766+'Пр 5 функ'!F745+'Пр 5 функ'!F757+'Пр 5 функ'!F741</f>
        <v>82741.400000000009</v>
      </c>
      <c r="D40" s="182">
        <f>'Пр 5 функ'!G628+'Пр 5 функ'!G737+'Пр 5 функ'!G749+'Пр 5 функ'!G753+'Пр 5 функ'!G766+'Пр 5 функ'!G745+'Пр 5 функ'!G757+'Пр 5 функ'!G741</f>
        <v>3924.8999999999996</v>
      </c>
      <c r="E40" s="182">
        <f>'Пр 5 функ'!H628+'Пр 5 функ'!H737+'Пр 5 функ'!H749+'Пр 5 функ'!H753+'Пр 5 функ'!H766+'Пр 5 функ'!H745+'Пр 5 функ'!H757+'Пр 5 функ'!H741</f>
        <v>86666.3</v>
      </c>
      <c r="F40" s="182">
        <f>'Пр 5 функ'!I628+'Пр 5 функ'!I737+'Пр 5 функ'!I749+'Пр 5 функ'!I753+'Пр 5 функ'!I766+'Пр 5 функ'!I745+'Пр 5 функ'!I757+'Пр 5 функ'!I741</f>
        <v>55039.292930000003</v>
      </c>
      <c r="G40" s="182">
        <f>'Пр 5 функ'!J628+'Пр 5 функ'!J737+'Пр 5 функ'!J749+'Пр 5 функ'!J753+'Пр 5 функ'!J766+'Пр 5 функ'!J745+'Пр 5 функ'!J757+'Пр 5 функ'!J741</f>
        <v>141705.59293000001</v>
      </c>
      <c r="H40" s="182">
        <f>'Пр 5 функ'!K628+'Пр 5 функ'!K737+'Пр 5 функ'!K749+'Пр 5 функ'!K753+'Пр 5 функ'!K766+'Пр 5 функ'!K745+'Пр 5 функ'!K757+'Пр 5 функ'!K741</f>
        <v>33014.836110000004</v>
      </c>
      <c r="I40" s="182">
        <f>'Пр 5 функ'!L628+'Пр 5 функ'!L737+'Пр 5 функ'!L749+'Пр 5 функ'!L753+'Пр 5 функ'!L766+'Пр 5 функ'!L745+'Пр 5 функ'!L757+'Пр 5 функ'!L741</f>
        <v>174720.42904000002</v>
      </c>
    </row>
    <row r="41" spans="1:12" ht="22.5" x14ac:dyDescent="0.2">
      <c r="A41" s="313"/>
      <c r="B41" s="105" t="s">
        <v>439</v>
      </c>
      <c r="C41" s="182">
        <f>'Пр 5 функ'!F652</f>
        <v>10701</v>
      </c>
      <c r="D41" s="182">
        <f>'Пр 5 функ'!G652</f>
        <v>0</v>
      </c>
      <c r="E41" s="182">
        <f>'Пр 5 функ'!H652</f>
        <v>10701</v>
      </c>
      <c r="F41" s="182">
        <f>'Пр 5 функ'!I652</f>
        <v>0</v>
      </c>
      <c r="G41" s="182">
        <f>'Пр 5 функ'!J652</f>
        <v>10701</v>
      </c>
      <c r="H41" s="182">
        <f>'Пр 5 функ'!K652</f>
        <v>0</v>
      </c>
      <c r="I41" s="182">
        <f>'Пр 5 функ'!L652</f>
        <v>10701</v>
      </c>
    </row>
    <row r="42" spans="1:12" ht="61.5" customHeight="1" x14ac:dyDescent="0.2">
      <c r="A42" s="313"/>
      <c r="B42" s="105" t="s">
        <v>440</v>
      </c>
      <c r="C42" s="182">
        <f>'Пр 5 функ'!F774</f>
        <v>3339.5000000000005</v>
      </c>
      <c r="D42" s="182">
        <f>'Пр 5 функ'!G774</f>
        <v>0</v>
      </c>
      <c r="E42" s="182">
        <f>'Пр 5 функ'!H774</f>
        <v>3339.5000000000005</v>
      </c>
      <c r="F42" s="182">
        <f>'Пр 5 функ'!I774</f>
        <v>0</v>
      </c>
      <c r="G42" s="182">
        <f>'Пр 5 функ'!J774</f>
        <v>3339.5000000000005</v>
      </c>
      <c r="H42" s="182">
        <f>'Пр 5 функ'!K774</f>
        <v>326.17899999999997</v>
      </c>
      <c r="I42" s="182">
        <f>'Пр 5 функ'!L774</f>
        <v>3665.6790000000005</v>
      </c>
    </row>
    <row r="43" spans="1:12" s="113" customFormat="1" ht="12" customHeight="1" x14ac:dyDescent="0.2">
      <c r="A43" s="314" t="s">
        <v>441</v>
      </c>
      <c r="B43" s="168" t="s">
        <v>602</v>
      </c>
      <c r="C43" s="179">
        <f>C44+C45</f>
        <v>6253.6</v>
      </c>
      <c r="D43" s="179">
        <f t="shared" ref="D43:I43" si="6">D44+D45</f>
        <v>0</v>
      </c>
      <c r="E43" s="179">
        <f t="shared" si="6"/>
        <v>6253.6</v>
      </c>
      <c r="F43" s="179">
        <f t="shared" si="6"/>
        <v>-742.11857000000009</v>
      </c>
      <c r="G43" s="179">
        <f t="shared" si="6"/>
        <v>5511.4814299999998</v>
      </c>
      <c r="H43" s="179">
        <f t="shared" si="6"/>
        <v>686.91657000000009</v>
      </c>
      <c r="I43" s="179">
        <f t="shared" si="6"/>
        <v>6198.3980000000001</v>
      </c>
      <c r="J43" s="261"/>
    </row>
    <row r="44" spans="1:12" ht="88.5" customHeight="1" x14ac:dyDescent="0.2">
      <c r="A44" s="315"/>
      <c r="B44" s="106" t="s">
        <v>480</v>
      </c>
      <c r="C44" s="180">
        <f>'Пр 5 функ'!F73</f>
        <v>5253.6</v>
      </c>
      <c r="D44" s="180">
        <f>'Пр 5 функ'!G73</f>
        <v>0</v>
      </c>
      <c r="E44" s="180">
        <f>'Пр 5 функ'!H73</f>
        <v>5253.6</v>
      </c>
      <c r="F44" s="180">
        <f>'Пр 5 функ'!I73</f>
        <v>0</v>
      </c>
      <c r="G44" s="180">
        <f>'Пр 5 функ'!J73</f>
        <v>5253.6</v>
      </c>
      <c r="H44" s="180">
        <f>'Пр 5 функ'!K73</f>
        <v>829.16100000000006</v>
      </c>
      <c r="I44" s="180">
        <f>'Пр 5 функ'!L73</f>
        <v>6082.7610000000004</v>
      </c>
    </row>
    <row r="45" spans="1:12" ht="27.75" customHeight="1" x14ac:dyDescent="0.2">
      <c r="A45" s="316"/>
      <c r="B45" s="97" t="s">
        <v>697</v>
      </c>
      <c r="C45" s="180">
        <f>'Пр 5 функ'!F351+'Пр 5 функ'!F354</f>
        <v>1000</v>
      </c>
      <c r="D45" s="180">
        <f>'Пр 5 функ'!G351+'Пр 5 функ'!G354</f>
        <v>0</v>
      </c>
      <c r="E45" s="180">
        <f>'Пр 5 функ'!H351+'Пр 5 функ'!H354</f>
        <v>1000</v>
      </c>
      <c r="F45" s="180">
        <f>'Пр 5 функ'!I351+'Пр 5 функ'!I354</f>
        <v>-742.11857000000009</v>
      </c>
      <c r="G45" s="180">
        <f>'Пр 5 функ'!J351+'Пр 5 функ'!J354</f>
        <v>257.88142999999991</v>
      </c>
      <c r="H45" s="180">
        <f>'Пр 5 функ'!K351+'Пр 5 функ'!K354</f>
        <v>-142.24443000000002</v>
      </c>
      <c r="I45" s="180">
        <f>'Пр 5 функ'!L351+'Пр 5 функ'!L354</f>
        <v>115.637</v>
      </c>
    </row>
    <row r="46" spans="1:12" s="113" customFormat="1" ht="12.75" customHeight="1" x14ac:dyDescent="0.2">
      <c r="A46" s="313" t="s">
        <v>442</v>
      </c>
      <c r="B46" s="167" t="s">
        <v>603</v>
      </c>
      <c r="C46" s="183">
        <f>C47</f>
        <v>250</v>
      </c>
      <c r="D46" s="183">
        <f t="shared" ref="D46:I46" si="7">D47</f>
        <v>0</v>
      </c>
      <c r="E46" s="183">
        <f t="shared" si="7"/>
        <v>250</v>
      </c>
      <c r="F46" s="183">
        <f t="shared" si="7"/>
        <v>0</v>
      </c>
      <c r="G46" s="183">
        <f t="shared" si="7"/>
        <v>250</v>
      </c>
      <c r="H46" s="183">
        <f t="shared" si="7"/>
        <v>0</v>
      </c>
      <c r="I46" s="183">
        <f t="shared" si="7"/>
        <v>250</v>
      </c>
      <c r="J46" s="261"/>
    </row>
    <row r="47" spans="1:12" ht="22.5" x14ac:dyDescent="0.2">
      <c r="A47" s="313"/>
      <c r="B47" s="163" t="s">
        <v>618</v>
      </c>
      <c r="C47" s="182">
        <f>'Пр 5 функ'!F619</f>
        <v>250</v>
      </c>
      <c r="D47" s="182">
        <f>'Пр 5 функ'!G619</f>
        <v>0</v>
      </c>
      <c r="E47" s="182">
        <f>'Пр 5 функ'!H619</f>
        <v>250</v>
      </c>
      <c r="F47" s="182">
        <f>'Пр 5 функ'!I619</f>
        <v>0</v>
      </c>
      <c r="G47" s="182">
        <f>'Пр 5 функ'!J619</f>
        <v>250</v>
      </c>
      <c r="H47" s="182">
        <f>'Пр 5 функ'!K619</f>
        <v>0</v>
      </c>
      <c r="I47" s="182">
        <f>'Пр 5 функ'!L619</f>
        <v>250</v>
      </c>
    </row>
    <row r="48" spans="1:12" s="113" customFormat="1" ht="15.75" customHeight="1" x14ac:dyDescent="0.2">
      <c r="A48" s="313"/>
      <c r="B48" s="166" t="s">
        <v>604</v>
      </c>
      <c r="C48" s="183">
        <f>C49+C50</f>
        <v>400</v>
      </c>
      <c r="D48" s="183">
        <f t="shared" ref="D48:I48" si="8">D49+D50</f>
        <v>2141</v>
      </c>
      <c r="E48" s="183">
        <f t="shared" si="8"/>
        <v>2541</v>
      </c>
      <c r="F48" s="183">
        <f t="shared" si="8"/>
        <v>0</v>
      </c>
      <c r="G48" s="183">
        <f t="shared" si="8"/>
        <v>2541</v>
      </c>
      <c r="H48" s="183">
        <f t="shared" si="8"/>
        <v>-985.46219999999994</v>
      </c>
      <c r="I48" s="183">
        <f t="shared" si="8"/>
        <v>1555.5378000000001</v>
      </c>
      <c r="J48" s="261"/>
    </row>
    <row r="49" spans="1:10" x14ac:dyDescent="0.2">
      <c r="A49" s="313"/>
      <c r="B49" s="160" t="s">
        <v>619</v>
      </c>
      <c r="C49" s="182">
        <f>'Пр 5 функ'!F277</f>
        <v>100</v>
      </c>
      <c r="D49" s="182">
        <f>'Пр 5 функ'!G277</f>
        <v>0</v>
      </c>
      <c r="E49" s="182">
        <f>'Пр 5 функ'!H277</f>
        <v>100</v>
      </c>
      <c r="F49" s="182">
        <f>'Пр 5 функ'!I277</f>
        <v>0</v>
      </c>
      <c r="G49" s="182">
        <f>'Пр 5 функ'!J277</f>
        <v>100</v>
      </c>
      <c r="H49" s="182">
        <f>'Пр 5 функ'!K277</f>
        <v>0</v>
      </c>
      <c r="I49" s="182">
        <f>'Пр 5 функ'!L277</f>
        <v>100</v>
      </c>
    </row>
    <row r="50" spans="1:10" x14ac:dyDescent="0.2">
      <c r="A50" s="313"/>
      <c r="B50" s="164" t="s">
        <v>620</v>
      </c>
      <c r="C50" s="182">
        <f>'Пр 5 функ'!F285</f>
        <v>300</v>
      </c>
      <c r="D50" s="182">
        <f>'Пр 5 функ'!G285</f>
        <v>2141</v>
      </c>
      <c r="E50" s="182">
        <f>'Пр 5 функ'!H285</f>
        <v>2441</v>
      </c>
      <c r="F50" s="182">
        <f>'Пр 5 функ'!I285</f>
        <v>0</v>
      </c>
      <c r="G50" s="182">
        <f>'Пр 5 функ'!J285</f>
        <v>2441</v>
      </c>
      <c r="H50" s="182">
        <f>'Пр 5 функ'!K285</f>
        <v>-985.46219999999994</v>
      </c>
      <c r="I50" s="182">
        <f>'Пр 5 функ'!L285</f>
        <v>1455.5378000000001</v>
      </c>
    </row>
    <row r="51" spans="1:10" s="113" customFormat="1" ht="22.5" x14ac:dyDescent="0.2">
      <c r="A51" s="313"/>
      <c r="B51" s="165" t="s">
        <v>605</v>
      </c>
      <c r="C51" s="184">
        <f>'Пр 5 функ'!F177</f>
        <v>289.2</v>
      </c>
      <c r="D51" s="184">
        <f>'Пр 5 функ'!G177</f>
        <v>0</v>
      </c>
      <c r="E51" s="184">
        <f>'Пр 5 функ'!H177</f>
        <v>289.2</v>
      </c>
      <c r="F51" s="184">
        <f>'Пр 5 функ'!I177</f>
        <v>0</v>
      </c>
      <c r="G51" s="184">
        <f>'Пр 5 функ'!J177</f>
        <v>289.2</v>
      </c>
      <c r="H51" s="184">
        <f>'Пр 5 функ'!K177</f>
        <v>0</v>
      </c>
      <c r="I51" s="184">
        <f>'Пр 5 функ'!L177</f>
        <v>289.2</v>
      </c>
      <c r="J51" s="261"/>
    </row>
    <row r="52" spans="1:10" s="113" customFormat="1" ht="24" customHeight="1" x14ac:dyDescent="0.2">
      <c r="A52" s="313"/>
      <c r="B52" s="171" t="s">
        <v>606</v>
      </c>
      <c r="C52" s="184">
        <f>'Пр 5 функ'!F199</f>
        <v>328</v>
      </c>
      <c r="D52" s="184">
        <f>'Пр 5 функ'!G199</f>
        <v>0</v>
      </c>
      <c r="E52" s="184">
        <f>'Пр 5 функ'!H199</f>
        <v>328</v>
      </c>
      <c r="F52" s="184">
        <f>'Пр 5 функ'!I199</f>
        <v>0</v>
      </c>
      <c r="G52" s="184">
        <f>'Пр 5 функ'!J199</f>
        <v>328</v>
      </c>
      <c r="H52" s="184">
        <f>'Пр 5 функ'!K199</f>
        <v>-36</v>
      </c>
      <c r="I52" s="184">
        <f>'Пр 5 функ'!L199</f>
        <v>292</v>
      </c>
      <c r="J52" s="261"/>
    </row>
    <row r="53" spans="1:10" ht="22.5" x14ac:dyDescent="0.2">
      <c r="A53" s="313"/>
      <c r="B53" s="168" t="s">
        <v>607</v>
      </c>
      <c r="C53" s="180">
        <f>'Пр 5 функ'!F306</f>
        <v>2626.6</v>
      </c>
      <c r="D53" s="180">
        <f>'Пр 5 функ'!G306</f>
        <v>-285</v>
      </c>
      <c r="E53" s="180">
        <f>'Пр 5 функ'!H306</f>
        <v>2341.6</v>
      </c>
      <c r="F53" s="180">
        <f>'Пр 5 функ'!I306</f>
        <v>0</v>
      </c>
      <c r="G53" s="180">
        <f>'Пр 5 функ'!J306</f>
        <v>2341.6</v>
      </c>
      <c r="H53" s="180">
        <f>'Пр 5 функ'!K306</f>
        <v>0</v>
      </c>
      <c r="I53" s="180">
        <f>'Пр 5 функ'!L306</f>
        <v>2341.6</v>
      </c>
      <c r="J53" s="261"/>
    </row>
    <row r="54" spans="1:10" x14ac:dyDescent="0.2">
      <c r="A54" s="313"/>
      <c r="B54" s="169" t="s">
        <v>608</v>
      </c>
      <c r="C54" s="180">
        <f>'Пр 5 функ'!F503</f>
        <v>80</v>
      </c>
      <c r="D54" s="180">
        <f>'Пр 5 функ'!G503</f>
        <v>-10</v>
      </c>
      <c r="E54" s="180">
        <f>'Пр 5 функ'!H503</f>
        <v>70</v>
      </c>
      <c r="F54" s="180">
        <f>'Пр 5 функ'!I503</f>
        <v>-30</v>
      </c>
      <c r="G54" s="180">
        <f>'Пр 5 функ'!J503</f>
        <v>40</v>
      </c>
      <c r="H54" s="180">
        <f>'Пр 5 функ'!K503</f>
        <v>0</v>
      </c>
      <c r="I54" s="180">
        <f>'Пр 5 функ'!L503</f>
        <v>40</v>
      </c>
      <c r="J54" s="261"/>
    </row>
    <row r="55" spans="1:10" ht="22.5" x14ac:dyDescent="0.2">
      <c r="A55" s="313"/>
      <c r="B55" s="172" t="s">
        <v>609</v>
      </c>
      <c r="C55" s="180">
        <f>'Пр 5 функ'!F798</f>
        <v>266</v>
      </c>
      <c r="D55" s="180">
        <f>'Пр 5 функ'!G798</f>
        <v>-36</v>
      </c>
      <c r="E55" s="180">
        <f>'Пр 5 функ'!H798</f>
        <v>230</v>
      </c>
      <c r="F55" s="180">
        <f>'Пр 5 функ'!I798</f>
        <v>-50</v>
      </c>
      <c r="G55" s="180">
        <f>'Пр 5 функ'!J798</f>
        <v>180</v>
      </c>
      <c r="H55" s="180">
        <f>'Пр 5 функ'!K798</f>
        <v>-50</v>
      </c>
      <c r="I55" s="180">
        <f>'Пр 5 функ'!L798</f>
        <v>130</v>
      </c>
      <c r="J55" s="261"/>
    </row>
    <row r="56" spans="1:10" x14ac:dyDescent="0.2">
      <c r="A56" s="313"/>
      <c r="B56" s="171" t="s">
        <v>610</v>
      </c>
      <c r="C56" s="180">
        <f>'Пр 5 функ'!F678</f>
        <v>466</v>
      </c>
      <c r="D56" s="180">
        <f>'Пр 5 функ'!G678</f>
        <v>-55</v>
      </c>
      <c r="E56" s="180">
        <f>'Пр 5 функ'!H678</f>
        <v>411</v>
      </c>
      <c r="F56" s="180">
        <f>'Пр 5 функ'!I678</f>
        <v>80</v>
      </c>
      <c r="G56" s="180">
        <f>'Пр 5 функ'!J678</f>
        <v>491</v>
      </c>
      <c r="H56" s="180">
        <f>'Пр 5 функ'!K678</f>
        <v>-62</v>
      </c>
      <c r="I56" s="180">
        <f>'Пр 5 функ'!L678</f>
        <v>429</v>
      </c>
      <c r="J56" s="261"/>
    </row>
    <row r="57" spans="1:10" ht="22.5" x14ac:dyDescent="0.2">
      <c r="A57" s="313"/>
      <c r="B57" s="171" t="s">
        <v>611</v>
      </c>
      <c r="C57" s="180">
        <f>'Пр 5 функ'!F242</f>
        <v>5576</v>
      </c>
      <c r="D57" s="180">
        <f>'Пр 5 функ'!G242</f>
        <v>949.74093000000005</v>
      </c>
      <c r="E57" s="180">
        <f>'Пр 5 функ'!H242</f>
        <v>6525.7409299999999</v>
      </c>
      <c r="F57" s="180">
        <f>'Пр 5 функ'!I242</f>
        <v>0</v>
      </c>
      <c r="G57" s="180">
        <f>'Пр 5 функ'!J242</f>
        <v>6525.7409299999999</v>
      </c>
      <c r="H57" s="180">
        <f>'Пр 5 функ'!K242</f>
        <v>0</v>
      </c>
      <c r="I57" s="180">
        <f>'Пр 5 функ'!L242</f>
        <v>6525.7409299999999</v>
      </c>
      <c r="J57" s="261"/>
    </row>
    <row r="58" spans="1:10" x14ac:dyDescent="0.2">
      <c r="A58" s="313"/>
      <c r="B58" s="171" t="s">
        <v>612</v>
      </c>
      <c r="C58" s="180">
        <f>'Пр 5 функ'!F355</f>
        <v>798</v>
      </c>
      <c r="D58" s="180">
        <f>'Пр 5 функ'!G355</f>
        <v>9515</v>
      </c>
      <c r="E58" s="180">
        <f>'Пр 5 функ'!H355</f>
        <v>10313</v>
      </c>
      <c r="F58" s="180">
        <f>'Пр 5 функ'!I355</f>
        <v>2571.42857</v>
      </c>
      <c r="G58" s="180">
        <f>'Пр 5 функ'!J355</f>
        <v>12884.42857</v>
      </c>
      <c r="H58" s="180">
        <f>'Пр 5 функ'!K355</f>
        <v>0</v>
      </c>
      <c r="I58" s="180">
        <f>'Пр 5 функ'!L355</f>
        <v>12884.42857</v>
      </c>
      <c r="J58" s="261"/>
    </row>
    <row r="59" spans="1:10" x14ac:dyDescent="0.2">
      <c r="A59" s="313"/>
      <c r="B59" s="172" t="s">
        <v>613</v>
      </c>
      <c r="C59" s="182">
        <f>'Пр 5 функ'!F312</f>
        <v>231.2</v>
      </c>
      <c r="D59" s="182">
        <f>'Пр 5 функ'!G312</f>
        <v>-73</v>
      </c>
      <c r="E59" s="182">
        <f>'Пр 5 функ'!H312</f>
        <v>158.19999999999999</v>
      </c>
      <c r="F59" s="182">
        <f>'Пр 5 функ'!I312</f>
        <v>0</v>
      </c>
      <c r="G59" s="182">
        <f>'Пр 5 функ'!J312</f>
        <v>158.19999999999999</v>
      </c>
      <c r="H59" s="182">
        <f>'Пр 5 функ'!K312</f>
        <v>0</v>
      </c>
      <c r="I59" s="182">
        <f>'Пр 5 функ'!L312</f>
        <v>158.19999999999999</v>
      </c>
      <c r="J59" s="261"/>
    </row>
    <row r="60" spans="1:10" x14ac:dyDescent="0.2">
      <c r="A60" s="313"/>
      <c r="B60" s="172" t="s">
        <v>614</v>
      </c>
      <c r="C60" s="185">
        <f>'Пр 5 функ'!F118</f>
        <v>379.8</v>
      </c>
      <c r="D60" s="185">
        <f>'Пр 5 функ'!G118</f>
        <v>29.368629999999996</v>
      </c>
      <c r="E60" s="185">
        <f>'Пр 5 функ'!H118</f>
        <v>409.16863000000001</v>
      </c>
      <c r="F60" s="185">
        <f>'Пр 5 функ'!I118</f>
        <v>0</v>
      </c>
      <c r="G60" s="185">
        <f>'Пр 5 функ'!J118</f>
        <v>409.16863000000001</v>
      </c>
      <c r="H60" s="185">
        <f>'Пр 5 функ'!K118</f>
        <v>-23</v>
      </c>
      <c r="I60" s="185">
        <f>'Пр 5 функ'!L118</f>
        <v>386.16863000000001</v>
      </c>
      <c r="J60" s="261"/>
    </row>
    <row r="61" spans="1:10" x14ac:dyDescent="0.2">
      <c r="A61" s="313"/>
      <c r="B61" s="173" t="s">
        <v>615</v>
      </c>
      <c r="C61" s="185">
        <f>'Пр 5 функ'!F719+'Пр 5 функ'!F346</f>
        <v>3074</v>
      </c>
      <c r="D61" s="185">
        <f>'Пр 5 функ'!G719+'Пр 5 функ'!G346</f>
        <v>3566.1731</v>
      </c>
      <c r="E61" s="185">
        <f>'Пр 5 функ'!H719+'Пр 5 функ'!H346</f>
        <v>6640.1731</v>
      </c>
      <c r="F61" s="185">
        <f>'Пр 5 функ'!I719+'Пр 5 функ'!I346</f>
        <v>-964.2731</v>
      </c>
      <c r="G61" s="185">
        <f>'Пр 5 функ'!J719+'Пр 5 функ'!J346</f>
        <v>5675.9</v>
      </c>
      <c r="H61" s="185">
        <f>'Пр 5 функ'!K719+'Пр 5 функ'!K346</f>
        <v>850.84999999999991</v>
      </c>
      <c r="I61" s="185">
        <f>'Пр 5 функ'!L719+'Пр 5 функ'!L346</f>
        <v>6526.75</v>
      </c>
      <c r="J61" s="261"/>
    </row>
    <row r="62" spans="1:10" ht="22.5" customHeight="1" x14ac:dyDescent="0.2">
      <c r="A62" s="313"/>
      <c r="B62" s="173" t="s">
        <v>616</v>
      </c>
      <c r="C62" s="185">
        <f>'Пр 5 функ'!F325</f>
        <v>500</v>
      </c>
      <c r="D62" s="185">
        <f>'Пр 5 функ'!G325</f>
        <v>0</v>
      </c>
      <c r="E62" s="185">
        <f>'Пр 5 функ'!H325</f>
        <v>500</v>
      </c>
      <c r="F62" s="185">
        <f>'Пр 5 функ'!I325</f>
        <v>0</v>
      </c>
      <c r="G62" s="185">
        <f>'Пр 5 функ'!J325</f>
        <v>500</v>
      </c>
      <c r="H62" s="185">
        <f>'Пр 5 функ'!K325</f>
        <v>0</v>
      </c>
      <c r="I62" s="185">
        <f>'Пр 5 функ'!L325</f>
        <v>500</v>
      </c>
      <c r="J62" s="261"/>
    </row>
    <row r="63" spans="1:10" x14ac:dyDescent="0.2">
      <c r="A63" s="313"/>
      <c r="B63" s="174" t="s">
        <v>617</v>
      </c>
      <c r="C63" s="185">
        <f>'Пр 5 функ'!F335</f>
        <v>290</v>
      </c>
      <c r="D63" s="185">
        <f>'Пр 5 функ'!G335</f>
        <v>71.099999999999994</v>
      </c>
      <c r="E63" s="185">
        <f>'Пр 5 функ'!H335</f>
        <v>361.1</v>
      </c>
      <c r="F63" s="185">
        <f>'Пр 5 функ'!I335</f>
        <v>0</v>
      </c>
      <c r="G63" s="185">
        <f>'Пр 5 функ'!J335</f>
        <v>361.1</v>
      </c>
      <c r="H63" s="185">
        <f>'Пр 5 функ'!K335</f>
        <v>-79</v>
      </c>
      <c r="I63" s="185">
        <f>'Пр 5 функ'!L335</f>
        <v>282.10000000000002</v>
      </c>
      <c r="J63" s="261"/>
    </row>
    <row r="66" spans="2:2" x14ac:dyDescent="0.2">
      <c r="B66" s="116"/>
    </row>
  </sheetData>
  <mergeCells count="28">
    <mergeCell ref="H14:H15"/>
    <mergeCell ref="F14:F15"/>
    <mergeCell ref="G14:G15"/>
    <mergeCell ref="D14:D15"/>
    <mergeCell ref="E14:E15"/>
    <mergeCell ref="A46:A63"/>
    <mergeCell ref="A17:A23"/>
    <mergeCell ref="A34:A38"/>
    <mergeCell ref="A39:A42"/>
    <mergeCell ref="A24:A33"/>
    <mergeCell ref="A43:A45"/>
    <mergeCell ref="A1:C1"/>
    <mergeCell ref="A2:C2"/>
    <mergeCell ref="A3:C3"/>
    <mergeCell ref="A4:C4"/>
    <mergeCell ref="A5:C5"/>
    <mergeCell ref="A6:C6"/>
    <mergeCell ref="A7:C7"/>
    <mergeCell ref="A8:C8"/>
    <mergeCell ref="A10:C10"/>
    <mergeCell ref="A11:C11"/>
    <mergeCell ref="A9:B9"/>
    <mergeCell ref="A12:C12"/>
    <mergeCell ref="A16:B16"/>
    <mergeCell ref="B13:C13"/>
    <mergeCell ref="A14:A15"/>
    <mergeCell ref="B14:B15"/>
    <mergeCell ref="C14:C15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1"/>
  <sheetViews>
    <sheetView tabSelected="1" view="pageBreakPreview" zoomScale="60" zoomScaleNormal="100" workbookViewId="0">
      <selection activeCell="C5" sqref="C5"/>
    </sheetView>
  </sheetViews>
  <sheetFormatPr defaultRowHeight="12.75" x14ac:dyDescent="0.2"/>
  <cols>
    <col min="1" max="1" width="5.140625" style="235" customWidth="1"/>
    <col min="2" max="2" width="33.7109375" style="235" customWidth="1"/>
    <col min="3" max="3" width="14.140625" style="235" customWidth="1"/>
    <col min="4" max="4" width="25.7109375" style="235" customWidth="1"/>
    <col min="5" max="5" width="14.28515625" style="235" customWidth="1"/>
    <col min="6" max="6" width="10.7109375" style="235" customWidth="1"/>
    <col min="7" max="255" width="9.140625" style="235"/>
    <col min="256" max="256" width="5.140625" style="235" customWidth="1"/>
    <col min="257" max="257" width="33.7109375" style="235" customWidth="1"/>
    <col min="258" max="258" width="14.140625" style="235" customWidth="1"/>
    <col min="259" max="259" width="21.140625" style="235" customWidth="1"/>
    <col min="260" max="261" width="14.28515625" style="235" customWidth="1"/>
    <col min="262" max="511" width="9.140625" style="235"/>
    <col min="512" max="512" width="5.140625" style="235" customWidth="1"/>
    <col min="513" max="513" width="33.7109375" style="235" customWidth="1"/>
    <col min="514" max="514" width="14.140625" style="235" customWidth="1"/>
    <col min="515" max="515" width="21.140625" style="235" customWidth="1"/>
    <col min="516" max="517" width="14.28515625" style="235" customWidth="1"/>
    <col min="518" max="767" width="9.140625" style="235"/>
    <col min="768" max="768" width="5.140625" style="235" customWidth="1"/>
    <col min="769" max="769" width="33.7109375" style="235" customWidth="1"/>
    <col min="770" max="770" width="14.140625" style="235" customWidth="1"/>
    <col min="771" max="771" width="21.140625" style="235" customWidth="1"/>
    <col min="772" max="773" width="14.28515625" style="235" customWidth="1"/>
    <col min="774" max="1023" width="9.140625" style="235"/>
    <col min="1024" max="1024" width="5.140625" style="235" customWidth="1"/>
    <col min="1025" max="1025" width="33.7109375" style="235" customWidth="1"/>
    <col min="1026" max="1026" width="14.140625" style="235" customWidth="1"/>
    <col min="1027" max="1027" width="21.140625" style="235" customWidth="1"/>
    <col min="1028" max="1029" width="14.28515625" style="235" customWidth="1"/>
    <col min="1030" max="1279" width="9.140625" style="235"/>
    <col min="1280" max="1280" width="5.140625" style="235" customWidth="1"/>
    <col min="1281" max="1281" width="33.7109375" style="235" customWidth="1"/>
    <col min="1282" max="1282" width="14.140625" style="235" customWidth="1"/>
    <col min="1283" max="1283" width="21.140625" style="235" customWidth="1"/>
    <col min="1284" max="1285" width="14.28515625" style="235" customWidth="1"/>
    <col min="1286" max="1535" width="9.140625" style="235"/>
    <col min="1536" max="1536" width="5.140625" style="235" customWidth="1"/>
    <col min="1537" max="1537" width="33.7109375" style="235" customWidth="1"/>
    <col min="1538" max="1538" width="14.140625" style="235" customWidth="1"/>
    <col min="1539" max="1539" width="21.140625" style="235" customWidth="1"/>
    <col min="1540" max="1541" width="14.28515625" style="235" customWidth="1"/>
    <col min="1542" max="1791" width="9.140625" style="235"/>
    <col min="1792" max="1792" width="5.140625" style="235" customWidth="1"/>
    <col min="1793" max="1793" width="33.7109375" style="235" customWidth="1"/>
    <col min="1794" max="1794" width="14.140625" style="235" customWidth="1"/>
    <col min="1795" max="1795" width="21.140625" style="235" customWidth="1"/>
    <col min="1796" max="1797" width="14.28515625" style="235" customWidth="1"/>
    <col min="1798" max="2047" width="9.140625" style="235"/>
    <col min="2048" max="2048" width="5.140625" style="235" customWidth="1"/>
    <col min="2049" max="2049" width="33.7109375" style="235" customWidth="1"/>
    <col min="2050" max="2050" width="14.140625" style="235" customWidth="1"/>
    <col min="2051" max="2051" width="21.140625" style="235" customWidth="1"/>
    <col min="2052" max="2053" width="14.28515625" style="235" customWidth="1"/>
    <col min="2054" max="2303" width="9.140625" style="235"/>
    <col min="2304" max="2304" width="5.140625" style="235" customWidth="1"/>
    <col min="2305" max="2305" width="33.7109375" style="235" customWidth="1"/>
    <col min="2306" max="2306" width="14.140625" style="235" customWidth="1"/>
    <col min="2307" max="2307" width="21.140625" style="235" customWidth="1"/>
    <col min="2308" max="2309" width="14.28515625" style="235" customWidth="1"/>
    <col min="2310" max="2559" width="9.140625" style="235"/>
    <col min="2560" max="2560" width="5.140625" style="235" customWidth="1"/>
    <col min="2561" max="2561" width="33.7109375" style="235" customWidth="1"/>
    <col min="2562" max="2562" width="14.140625" style="235" customWidth="1"/>
    <col min="2563" max="2563" width="21.140625" style="235" customWidth="1"/>
    <col min="2564" max="2565" width="14.28515625" style="235" customWidth="1"/>
    <col min="2566" max="2815" width="9.140625" style="235"/>
    <col min="2816" max="2816" width="5.140625" style="235" customWidth="1"/>
    <col min="2817" max="2817" width="33.7109375" style="235" customWidth="1"/>
    <col min="2818" max="2818" width="14.140625" style="235" customWidth="1"/>
    <col min="2819" max="2819" width="21.140625" style="235" customWidth="1"/>
    <col min="2820" max="2821" width="14.28515625" style="235" customWidth="1"/>
    <col min="2822" max="3071" width="9.140625" style="235"/>
    <col min="3072" max="3072" width="5.140625" style="235" customWidth="1"/>
    <col min="3073" max="3073" width="33.7109375" style="235" customWidth="1"/>
    <col min="3074" max="3074" width="14.140625" style="235" customWidth="1"/>
    <col min="3075" max="3075" width="21.140625" style="235" customWidth="1"/>
    <col min="3076" max="3077" width="14.28515625" style="235" customWidth="1"/>
    <col min="3078" max="3327" width="9.140625" style="235"/>
    <col min="3328" max="3328" width="5.140625" style="235" customWidth="1"/>
    <col min="3329" max="3329" width="33.7109375" style="235" customWidth="1"/>
    <col min="3330" max="3330" width="14.140625" style="235" customWidth="1"/>
    <col min="3331" max="3331" width="21.140625" style="235" customWidth="1"/>
    <col min="3332" max="3333" width="14.28515625" style="235" customWidth="1"/>
    <col min="3334" max="3583" width="9.140625" style="235"/>
    <col min="3584" max="3584" width="5.140625" style="235" customWidth="1"/>
    <col min="3585" max="3585" width="33.7109375" style="235" customWidth="1"/>
    <col min="3586" max="3586" width="14.140625" style="235" customWidth="1"/>
    <col min="3587" max="3587" width="21.140625" style="235" customWidth="1"/>
    <col min="3588" max="3589" width="14.28515625" style="235" customWidth="1"/>
    <col min="3590" max="3839" width="9.140625" style="235"/>
    <col min="3840" max="3840" width="5.140625" style="235" customWidth="1"/>
    <col min="3841" max="3841" width="33.7109375" style="235" customWidth="1"/>
    <col min="3842" max="3842" width="14.140625" style="235" customWidth="1"/>
    <col min="3843" max="3843" width="21.140625" style="235" customWidth="1"/>
    <col min="3844" max="3845" width="14.28515625" style="235" customWidth="1"/>
    <col min="3846" max="4095" width="9.140625" style="235"/>
    <col min="4096" max="4096" width="5.140625" style="235" customWidth="1"/>
    <col min="4097" max="4097" width="33.7109375" style="235" customWidth="1"/>
    <col min="4098" max="4098" width="14.140625" style="235" customWidth="1"/>
    <col min="4099" max="4099" width="21.140625" style="235" customWidth="1"/>
    <col min="4100" max="4101" width="14.28515625" style="235" customWidth="1"/>
    <col min="4102" max="4351" width="9.140625" style="235"/>
    <col min="4352" max="4352" width="5.140625" style="235" customWidth="1"/>
    <col min="4353" max="4353" width="33.7109375" style="235" customWidth="1"/>
    <col min="4354" max="4354" width="14.140625" style="235" customWidth="1"/>
    <col min="4355" max="4355" width="21.140625" style="235" customWidth="1"/>
    <col min="4356" max="4357" width="14.28515625" style="235" customWidth="1"/>
    <col min="4358" max="4607" width="9.140625" style="235"/>
    <col min="4608" max="4608" width="5.140625" style="235" customWidth="1"/>
    <col min="4609" max="4609" width="33.7109375" style="235" customWidth="1"/>
    <col min="4610" max="4610" width="14.140625" style="235" customWidth="1"/>
    <col min="4611" max="4611" width="21.140625" style="235" customWidth="1"/>
    <col min="4612" max="4613" width="14.28515625" style="235" customWidth="1"/>
    <col min="4614" max="4863" width="9.140625" style="235"/>
    <col min="4864" max="4864" width="5.140625" style="235" customWidth="1"/>
    <col min="4865" max="4865" width="33.7109375" style="235" customWidth="1"/>
    <col min="4866" max="4866" width="14.140625" style="235" customWidth="1"/>
    <col min="4867" max="4867" width="21.140625" style="235" customWidth="1"/>
    <col min="4868" max="4869" width="14.28515625" style="235" customWidth="1"/>
    <col min="4870" max="5119" width="9.140625" style="235"/>
    <col min="5120" max="5120" width="5.140625" style="235" customWidth="1"/>
    <col min="5121" max="5121" width="33.7109375" style="235" customWidth="1"/>
    <col min="5122" max="5122" width="14.140625" style="235" customWidth="1"/>
    <col min="5123" max="5123" width="21.140625" style="235" customWidth="1"/>
    <col min="5124" max="5125" width="14.28515625" style="235" customWidth="1"/>
    <col min="5126" max="5375" width="9.140625" style="235"/>
    <col min="5376" max="5376" width="5.140625" style="235" customWidth="1"/>
    <col min="5377" max="5377" width="33.7109375" style="235" customWidth="1"/>
    <col min="5378" max="5378" width="14.140625" style="235" customWidth="1"/>
    <col min="5379" max="5379" width="21.140625" style="235" customWidth="1"/>
    <col min="5380" max="5381" width="14.28515625" style="235" customWidth="1"/>
    <col min="5382" max="5631" width="9.140625" style="235"/>
    <col min="5632" max="5632" width="5.140625" style="235" customWidth="1"/>
    <col min="5633" max="5633" width="33.7109375" style="235" customWidth="1"/>
    <col min="5634" max="5634" width="14.140625" style="235" customWidth="1"/>
    <col min="5635" max="5635" width="21.140625" style="235" customWidth="1"/>
    <col min="5636" max="5637" width="14.28515625" style="235" customWidth="1"/>
    <col min="5638" max="5887" width="9.140625" style="235"/>
    <col min="5888" max="5888" width="5.140625" style="235" customWidth="1"/>
    <col min="5889" max="5889" width="33.7109375" style="235" customWidth="1"/>
    <col min="5890" max="5890" width="14.140625" style="235" customWidth="1"/>
    <col min="5891" max="5891" width="21.140625" style="235" customWidth="1"/>
    <col min="5892" max="5893" width="14.28515625" style="235" customWidth="1"/>
    <col min="5894" max="6143" width="9.140625" style="235"/>
    <col min="6144" max="6144" width="5.140625" style="235" customWidth="1"/>
    <col min="6145" max="6145" width="33.7109375" style="235" customWidth="1"/>
    <col min="6146" max="6146" width="14.140625" style="235" customWidth="1"/>
    <col min="6147" max="6147" width="21.140625" style="235" customWidth="1"/>
    <col min="6148" max="6149" width="14.28515625" style="235" customWidth="1"/>
    <col min="6150" max="6399" width="9.140625" style="235"/>
    <col min="6400" max="6400" width="5.140625" style="235" customWidth="1"/>
    <col min="6401" max="6401" width="33.7109375" style="235" customWidth="1"/>
    <col min="6402" max="6402" width="14.140625" style="235" customWidth="1"/>
    <col min="6403" max="6403" width="21.140625" style="235" customWidth="1"/>
    <col min="6404" max="6405" width="14.28515625" style="235" customWidth="1"/>
    <col min="6406" max="6655" width="9.140625" style="235"/>
    <col min="6656" max="6656" width="5.140625" style="235" customWidth="1"/>
    <col min="6657" max="6657" width="33.7109375" style="235" customWidth="1"/>
    <col min="6658" max="6658" width="14.140625" style="235" customWidth="1"/>
    <col min="6659" max="6659" width="21.140625" style="235" customWidth="1"/>
    <col min="6660" max="6661" width="14.28515625" style="235" customWidth="1"/>
    <col min="6662" max="6911" width="9.140625" style="235"/>
    <col min="6912" max="6912" width="5.140625" style="235" customWidth="1"/>
    <col min="6913" max="6913" width="33.7109375" style="235" customWidth="1"/>
    <col min="6914" max="6914" width="14.140625" style="235" customWidth="1"/>
    <col min="6915" max="6915" width="21.140625" style="235" customWidth="1"/>
    <col min="6916" max="6917" width="14.28515625" style="235" customWidth="1"/>
    <col min="6918" max="7167" width="9.140625" style="235"/>
    <col min="7168" max="7168" width="5.140625" style="235" customWidth="1"/>
    <col min="7169" max="7169" width="33.7109375" style="235" customWidth="1"/>
    <col min="7170" max="7170" width="14.140625" style="235" customWidth="1"/>
    <col min="7171" max="7171" width="21.140625" style="235" customWidth="1"/>
    <col min="7172" max="7173" width="14.28515625" style="235" customWidth="1"/>
    <col min="7174" max="7423" width="9.140625" style="235"/>
    <col min="7424" max="7424" width="5.140625" style="235" customWidth="1"/>
    <col min="7425" max="7425" width="33.7109375" style="235" customWidth="1"/>
    <col min="7426" max="7426" width="14.140625" style="235" customWidth="1"/>
    <col min="7427" max="7427" width="21.140625" style="235" customWidth="1"/>
    <col min="7428" max="7429" width="14.28515625" style="235" customWidth="1"/>
    <col min="7430" max="7679" width="9.140625" style="235"/>
    <col min="7680" max="7680" width="5.140625" style="235" customWidth="1"/>
    <col min="7681" max="7681" width="33.7109375" style="235" customWidth="1"/>
    <col min="7682" max="7682" width="14.140625" style="235" customWidth="1"/>
    <col min="7683" max="7683" width="21.140625" style="235" customWidth="1"/>
    <col min="7684" max="7685" width="14.28515625" style="235" customWidth="1"/>
    <col min="7686" max="7935" width="9.140625" style="235"/>
    <col min="7936" max="7936" width="5.140625" style="235" customWidth="1"/>
    <col min="7937" max="7937" width="33.7109375" style="235" customWidth="1"/>
    <col min="7938" max="7938" width="14.140625" style="235" customWidth="1"/>
    <col min="7939" max="7939" width="21.140625" style="235" customWidth="1"/>
    <col min="7940" max="7941" width="14.28515625" style="235" customWidth="1"/>
    <col min="7942" max="8191" width="9.140625" style="235"/>
    <col min="8192" max="8192" width="5.140625" style="235" customWidth="1"/>
    <col min="8193" max="8193" width="33.7109375" style="235" customWidth="1"/>
    <col min="8194" max="8194" width="14.140625" style="235" customWidth="1"/>
    <col min="8195" max="8195" width="21.140625" style="235" customWidth="1"/>
    <col min="8196" max="8197" width="14.28515625" style="235" customWidth="1"/>
    <col min="8198" max="8447" width="9.140625" style="235"/>
    <col min="8448" max="8448" width="5.140625" style="235" customWidth="1"/>
    <col min="8449" max="8449" width="33.7109375" style="235" customWidth="1"/>
    <col min="8450" max="8450" width="14.140625" style="235" customWidth="1"/>
    <col min="8451" max="8451" width="21.140625" style="235" customWidth="1"/>
    <col min="8452" max="8453" width="14.28515625" style="235" customWidth="1"/>
    <col min="8454" max="8703" width="9.140625" style="235"/>
    <col min="8704" max="8704" width="5.140625" style="235" customWidth="1"/>
    <col min="8705" max="8705" width="33.7109375" style="235" customWidth="1"/>
    <col min="8706" max="8706" width="14.140625" style="235" customWidth="1"/>
    <col min="8707" max="8707" width="21.140625" style="235" customWidth="1"/>
    <col min="8708" max="8709" width="14.28515625" style="235" customWidth="1"/>
    <col min="8710" max="8959" width="9.140625" style="235"/>
    <col min="8960" max="8960" width="5.140625" style="235" customWidth="1"/>
    <col min="8961" max="8961" width="33.7109375" style="235" customWidth="1"/>
    <col min="8962" max="8962" width="14.140625" style="235" customWidth="1"/>
    <col min="8963" max="8963" width="21.140625" style="235" customWidth="1"/>
    <col min="8964" max="8965" width="14.28515625" style="235" customWidth="1"/>
    <col min="8966" max="9215" width="9.140625" style="235"/>
    <col min="9216" max="9216" width="5.140625" style="235" customWidth="1"/>
    <col min="9217" max="9217" width="33.7109375" style="235" customWidth="1"/>
    <col min="9218" max="9218" width="14.140625" style="235" customWidth="1"/>
    <col min="9219" max="9219" width="21.140625" style="235" customWidth="1"/>
    <col min="9220" max="9221" width="14.28515625" style="235" customWidth="1"/>
    <col min="9222" max="9471" width="9.140625" style="235"/>
    <col min="9472" max="9472" width="5.140625" style="235" customWidth="1"/>
    <col min="9473" max="9473" width="33.7109375" style="235" customWidth="1"/>
    <col min="9474" max="9474" width="14.140625" style="235" customWidth="1"/>
    <col min="9475" max="9475" width="21.140625" style="235" customWidth="1"/>
    <col min="9476" max="9477" width="14.28515625" style="235" customWidth="1"/>
    <col min="9478" max="9727" width="9.140625" style="235"/>
    <col min="9728" max="9728" width="5.140625" style="235" customWidth="1"/>
    <col min="9729" max="9729" width="33.7109375" style="235" customWidth="1"/>
    <col min="9730" max="9730" width="14.140625" style="235" customWidth="1"/>
    <col min="9731" max="9731" width="21.140625" style="235" customWidth="1"/>
    <col min="9732" max="9733" width="14.28515625" style="235" customWidth="1"/>
    <col min="9734" max="9983" width="9.140625" style="235"/>
    <col min="9984" max="9984" width="5.140625" style="235" customWidth="1"/>
    <col min="9985" max="9985" width="33.7109375" style="235" customWidth="1"/>
    <col min="9986" max="9986" width="14.140625" style="235" customWidth="1"/>
    <col min="9987" max="9987" width="21.140625" style="235" customWidth="1"/>
    <col min="9988" max="9989" width="14.28515625" style="235" customWidth="1"/>
    <col min="9990" max="10239" width="9.140625" style="235"/>
    <col min="10240" max="10240" width="5.140625" style="235" customWidth="1"/>
    <col min="10241" max="10241" width="33.7109375" style="235" customWidth="1"/>
    <col min="10242" max="10242" width="14.140625" style="235" customWidth="1"/>
    <col min="10243" max="10243" width="21.140625" style="235" customWidth="1"/>
    <col min="10244" max="10245" width="14.28515625" style="235" customWidth="1"/>
    <col min="10246" max="10495" width="9.140625" style="235"/>
    <col min="10496" max="10496" width="5.140625" style="235" customWidth="1"/>
    <col min="10497" max="10497" width="33.7109375" style="235" customWidth="1"/>
    <col min="10498" max="10498" width="14.140625" style="235" customWidth="1"/>
    <col min="10499" max="10499" width="21.140625" style="235" customWidth="1"/>
    <col min="10500" max="10501" width="14.28515625" style="235" customWidth="1"/>
    <col min="10502" max="10751" width="9.140625" style="235"/>
    <col min="10752" max="10752" width="5.140625" style="235" customWidth="1"/>
    <col min="10753" max="10753" width="33.7109375" style="235" customWidth="1"/>
    <col min="10754" max="10754" width="14.140625" style="235" customWidth="1"/>
    <col min="10755" max="10755" width="21.140625" style="235" customWidth="1"/>
    <col min="10756" max="10757" width="14.28515625" style="235" customWidth="1"/>
    <col min="10758" max="11007" width="9.140625" style="235"/>
    <col min="11008" max="11008" width="5.140625" style="235" customWidth="1"/>
    <col min="11009" max="11009" width="33.7109375" style="235" customWidth="1"/>
    <col min="11010" max="11010" width="14.140625" style="235" customWidth="1"/>
    <col min="11011" max="11011" width="21.140625" style="235" customWidth="1"/>
    <col min="11012" max="11013" width="14.28515625" style="235" customWidth="1"/>
    <col min="11014" max="11263" width="9.140625" style="235"/>
    <col min="11264" max="11264" width="5.140625" style="235" customWidth="1"/>
    <col min="11265" max="11265" width="33.7109375" style="235" customWidth="1"/>
    <col min="11266" max="11266" width="14.140625" style="235" customWidth="1"/>
    <col min="11267" max="11267" width="21.140625" style="235" customWidth="1"/>
    <col min="11268" max="11269" width="14.28515625" style="235" customWidth="1"/>
    <col min="11270" max="11519" width="9.140625" style="235"/>
    <col min="11520" max="11520" width="5.140625" style="235" customWidth="1"/>
    <col min="11521" max="11521" width="33.7109375" style="235" customWidth="1"/>
    <col min="11522" max="11522" width="14.140625" style="235" customWidth="1"/>
    <col min="11523" max="11523" width="21.140625" style="235" customWidth="1"/>
    <col min="11524" max="11525" width="14.28515625" style="235" customWidth="1"/>
    <col min="11526" max="11775" width="9.140625" style="235"/>
    <col min="11776" max="11776" width="5.140625" style="235" customWidth="1"/>
    <col min="11777" max="11777" width="33.7109375" style="235" customWidth="1"/>
    <col min="11778" max="11778" width="14.140625" style="235" customWidth="1"/>
    <col min="11779" max="11779" width="21.140625" style="235" customWidth="1"/>
    <col min="11780" max="11781" width="14.28515625" style="235" customWidth="1"/>
    <col min="11782" max="12031" width="9.140625" style="235"/>
    <col min="12032" max="12032" width="5.140625" style="235" customWidth="1"/>
    <col min="12033" max="12033" width="33.7109375" style="235" customWidth="1"/>
    <col min="12034" max="12034" width="14.140625" style="235" customWidth="1"/>
    <col min="12035" max="12035" width="21.140625" style="235" customWidth="1"/>
    <col min="12036" max="12037" width="14.28515625" style="235" customWidth="1"/>
    <col min="12038" max="12287" width="9.140625" style="235"/>
    <col min="12288" max="12288" width="5.140625" style="235" customWidth="1"/>
    <col min="12289" max="12289" width="33.7109375" style="235" customWidth="1"/>
    <col min="12290" max="12290" width="14.140625" style="235" customWidth="1"/>
    <col min="12291" max="12291" width="21.140625" style="235" customWidth="1"/>
    <col min="12292" max="12293" width="14.28515625" style="235" customWidth="1"/>
    <col min="12294" max="12543" width="9.140625" style="235"/>
    <col min="12544" max="12544" width="5.140625" style="235" customWidth="1"/>
    <col min="12545" max="12545" width="33.7109375" style="235" customWidth="1"/>
    <col min="12546" max="12546" width="14.140625" style="235" customWidth="1"/>
    <col min="12547" max="12547" width="21.140625" style="235" customWidth="1"/>
    <col min="12548" max="12549" width="14.28515625" style="235" customWidth="1"/>
    <col min="12550" max="12799" width="9.140625" style="235"/>
    <col min="12800" max="12800" width="5.140625" style="235" customWidth="1"/>
    <col min="12801" max="12801" width="33.7109375" style="235" customWidth="1"/>
    <col min="12802" max="12802" width="14.140625" style="235" customWidth="1"/>
    <col min="12803" max="12803" width="21.140625" style="235" customWidth="1"/>
    <col min="12804" max="12805" width="14.28515625" style="235" customWidth="1"/>
    <col min="12806" max="13055" width="9.140625" style="235"/>
    <col min="13056" max="13056" width="5.140625" style="235" customWidth="1"/>
    <col min="13057" max="13057" width="33.7109375" style="235" customWidth="1"/>
    <col min="13058" max="13058" width="14.140625" style="235" customWidth="1"/>
    <col min="13059" max="13059" width="21.140625" style="235" customWidth="1"/>
    <col min="13060" max="13061" width="14.28515625" style="235" customWidth="1"/>
    <col min="13062" max="13311" width="9.140625" style="235"/>
    <col min="13312" max="13312" width="5.140625" style="235" customWidth="1"/>
    <col min="13313" max="13313" width="33.7109375" style="235" customWidth="1"/>
    <col min="13314" max="13314" width="14.140625" style="235" customWidth="1"/>
    <col min="13315" max="13315" width="21.140625" style="235" customWidth="1"/>
    <col min="13316" max="13317" width="14.28515625" style="235" customWidth="1"/>
    <col min="13318" max="13567" width="9.140625" style="235"/>
    <col min="13568" max="13568" width="5.140625" style="235" customWidth="1"/>
    <col min="13569" max="13569" width="33.7109375" style="235" customWidth="1"/>
    <col min="13570" max="13570" width="14.140625" style="235" customWidth="1"/>
    <col min="13571" max="13571" width="21.140625" style="235" customWidth="1"/>
    <col min="13572" max="13573" width="14.28515625" style="235" customWidth="1"/>
    <col min="13574" max="13823" width="9.140625" style="235"/>
    <col min="13824" max="13824" width="5.140625" style="235" customWidth="1"/>
    <col min="13825" max="13825" width="33.7109375" style="235" customWidth="1"/>
    <col min="13826" max="13826" width="14.140625" style="235" customWidth="1"/>
    <col min="13827" max="13827" width="21.140625" style="235" customWidth="1"/>
    <col min="13828" max="13829" width="14.28515625" style="235" customWidth="1"/>
    <col min="13830" max="14079" width="9.140625" style="235"/>
    <col min="14080" max="14080" width="5.140625" style="235" customWidth="1"/>
    <col min="14081" max="14081" width="33.7109375" style="235" customWidth="1"/>
    <col min="14082" max="14082" width="14.140625" style="235" customWidth="1"/>
    <col min="14083" max="14083" width="21.140625" style="235" customWidth="1"/>
    <col min="14084" max="14085" width="14.28515625" style="235" customWidth="1"/>
    <col min="14086" max="14335" width="9.140625" style="235"/>
    <col min="14336" max="14336" width="5.140625" style="235" customWidth="1"/>
    <col min="14337" max="14337" width="33.7109375" style="235" customWidth="1"/>
    <col min="14338" max="14338" width="14.140625" style="235" customWidth="1"/>
    <col min="14339" max="14339" width="21.140625" style="235" customWidth="1"/>
    <col min="14340" max="14341" width="14.28515625" style="235" customWidth="1"/>
    <col min="14342" max="14591" width="9.140625" style="235"/>
    <col min="14592" max="14592" width="5.140625" style="235" customWidth="1"/>
    <col min="14593" max="14593" width="33.7109375" style="235" customWidth="1"/>
    <col min="14594" max="14594" width="14.140625" style="235" customWidth="1"/>
    <col min="14595" max="14595" width="21.140625" style="235" customWidth="1"/>
    <col min="14596" max="14597" width="14.28515625" style="235" customWidth="1"/>
    <col min="14598" max="14847" width="9.140625" style="235"/>
    <col min="14848" max="14848" width="5.140625" style="235" customWidth="1"/>
    <col min="14849" max="14849" width="33.7109375" style="235" customWidth="1"/>
    <col min="14850" max="14850" width="14.140625" style="235" customWidth="1"/>
    <col min="14851" max="14851" width="21.140625" style="235" customWidth="1"/>
    <col min="14852" max="14853" width="14.28515625" style="235" customWidth="1"/>
    <col min="14854" max="15103" width="9.140625" style="235"/>
    <col min="15104" max="15104" width="5.140625" style="235" customWidth="1"/>
    <col min="15105" max="15105" width="33.7109375" style="235" customWidth="1"/>
    <col min="15106" max="15106" width="14.140625" style="235" customWidth="1"/>
    <col min="15107" max="15107" width="21.140625" style="235" customWidth="1"/>
    <col min="15108" max="15109" width="14.28515625" style="235" customWidth="1"/>
    <col min="15110" max="15359" width="9.140625" style="235"/>
    <col min="15360" max="15360" width="5.140625" style="235" customWidth="1"/>
    <col min="15361" max="15361" width="33.7109375" style="235" customWidth="1"/>
    <col min="15362" max="15362" width="14.140625" style="235" customWidth="1"/>
    <col min="15363" max="15363" width="21.140625" style="235" customWidth="1"/>
    <col min="15364" max="15365" width="14.28515625" style="235" customWidth="1"/>
    <col min="15366" max="15615" width="9.140625" style="235"/>
    <col min="15616" max="15616" width="5.140625" style="235" customWidth="1"/>
    <col min="15617" max="15617" width="33.7109375" style="235" customWidth="1"/>
    <col min="15618" max="15618" width="14.140625" style="235" customWidth="1"/>
    <col min="15619" max="15619" width="21.140625" style="235" customWidth="1"/>
    <col min="15620" max="15621" width="14.28515625" style="235" customWidth="1"/>
    <col min="15622" max="15871" width="9.140625" style="235"/>
    <col min="15872" max="15872" width="5.140625" style="235" customWidth="1"/>
    <col min="15873" max="15873" width="33.7109375" style="235" customWidth="1"/>
    <col min="15874" max="15874" width="14.140625" style="235" customWidth="1"/>
    <col min="15875" max="15875" width="21.140625" style="235" customWidth="1"/>
    <col min="15876" max="15877" width="14.28515625" style="235" customWidth="1"/>
    <col min="15878" max="16127" width="9.140625" style="235"/>
    <col min="16128" max="16128" width="5.140625" style="235" customWidth="1"/>
    <col min="16129" max="16129" width="33.7109375" style="235" customWidth="1"/>
    <col min="16130" max="16130" width="14.140625" style="235" customWidth="1"/>
    <col min="16131" max="16131" width="21.140625" style="235" customWidth="1"/>
    <col min="16132" max="16133" width="14.28515625" style="235" customWidth="1"/>
    <col min="16134" max="16384" width="9.140625" style="235"/>
  </cols>
  <sheetData>
    <row r="1" spans="1:6" x14ac:dyDescent="0.2">
      <c r="A1" s="239"/>
      <c r="B1" s="320" t="s">
        <v>740</v>
      </c>
      <c r="C1" s="320"/>
      <c r="D1" s="320"/>
      <c r="E1" s="237"/>
    </row>
    <row r="2" spans="1:6" x14ac:dyDescent="0.2">
      <c r="A2" s="239"/>
      <c r="C2" s="240" t="s">
        <v>777</v>
      </c>
      <c r="D2" s="240"/>
      <c r="E2" s="240"/>
      <c r="F2" s="240"/>
    </row>
    <row r="3" spans="1:6" x14ac:dyDescent="0.2">
      <c r="A3" s="239"/>
      <c r="C3" s="240" t="s">
        <v>729</v>
      </c>
      <c r="D3" s="240"/>
      <c r="E3" s="240"/>
      <c r="F3" s="240"/>
    </row>
    <row r="4" spans="1:6" x14ac:dyDescent="0.2">
      <c r="A4" s="239"/>
      <c r="C4" s="240" t="s">
        <v>730</v>
      </c>
      <c r="D4" s="240"/>
      <c r="E4" s="240"/>
      <c r="F4" s="240"/>
    </row>
    <row r="5" spans="1:6" x14ac:dyDescent="0.2">
      <c r="A5" s="239"/>
      <c r="C5" s="240" t="s">
        <v>782</v>
      </c>
      <c r="D5" s="240"/>
      <c r="E5" s="240"/>
      <c r="F5" s="240"/>
    </row>
    <row r="6" spans="1:6" ht="12.75" customHeight="1" x14ac:dyDescent="0.2">
      <c r="A6" s="239"/>
      <c r="C6" s="240" t="s">
        <v>741</v>
      </c>
      <c r="D6" s="240"/>
      <c r="E6" s="240"/>
      <c r="F6" s="240"/>
    </row>
    <row r="7" spans="1:6" ht="12.75" customHeight="1" x14ac:dyDescent="0.2">
      <c r="A7" s="240" t="s">
        <v>742</v>
      </c>
      <c r="C7" s="241" t="s">
        <v>730</v>
      </c>
      <c r="D7" s="241"/>
      <c r="E7" s="241"/>
      <c r="F7" s="241"/>
    </row>
    <row r="8" spans="1:6" ht="12.75" customHeight="1" x14ac:dyDescent="0.2">
      <c r="A8" s="240"/>
      <c r="B8" s="240"/>
      <c r="C8" s="321" t="s">
        <v>743</v>
      </c>
      <c r="D8" s="321"/>
      <c r="E8" s="240"/>
      <c r="F8" s="240"/>
    </row>
    <row r="9" spans="1:6" x14ac:dyDescent="0.2">
      <c r="C9" s="236"/>
    </row>
    <row r="10" spans="1:6" ht="15.75" x14ac:dyDescent="0.25">
      <c r="A10" s="322" t="s">
        <v>744</v>
      </c>
      <c r="B10" s="322"/>
      <c r="C10" s="322"/>
      <c r="D10" s="322"/>
      <c r="E10" s="242"/>
    </row>
    <row r="11" spans="1:6" s="244" customFormat="1" ht="30" customHeight="1" x14ac:dyDescent="0.25">
      <c r="A11" s="323" t="s">
        <v>745</v>
      </c>
      <c r="B11" s="323"/>
      <c r="C11" s="323"/>
      <c r="D11" s="323"/>
      <c r="E11" s="243"/>
    </row>
    <row r="12" spans="1:6" x14ac:dyDescent="0.2">
      <c r="C12" s="245"/>
      <c r="D12" s="245" t="s">
        <v>731</v>
      </c>
      <c r="E12" s="245"/>
    </row>
    <row r="13" spans="1:6" s="238" customFormat="1" ht="41.25" customHeight="1" x14ac:dyDescent="0.2">
      <c r="A13" s="246" t="s">
        <v>732</v>
      </c>
      <c r="B13" s="324" t="s">
        <v>733</v>
      </c>
      <c r="C13" s="325"/>
      <c r="D13" s="246" t="s">
        <v>662</v>
      </c>
      <c r="E13" s="253" t="s">
        <v>698</v>
      </c>
      <c r="F13" s="253" t="s">
        <v>699</v>
      </c>
    </row>
    <row r="14" spans="1:6" ht="15" x14ac:dyDescent="0.25">
      <c r="A14" s="247">
        <v>1</v>
      </c>
      <c r="B14" s="326" t="s">
        <v>734</v>
      </c>
      <c r="C14" s="327"/>
      <c r="D14" s="248">
        <v>163.69999999999999</v>
      </c>
      <c r="E14" s="252"/>
      <c r="F14" s="255">
        <f>D14+E14</f>
        <v>163.69999999999999</v>
      </c>
    </row>
    <row r="15" spans="1:6" ht="15" x14ac:dyDescent="0.25">
      <c r="A15" s="247">
        <v>2</v>
      </c>
      <c r="B15" s="326" t="s">
        <v>735</v>
      </c>
      <c r="C15" s="327"/>
      <c r="D15" s="248">
        <v>334.8</v>
      </c>
      <c r="E15" s="254"/>
      <c r="F15" s="255">
        <f t="shared" ref="F15:F19" si="0">D15+E15</f>
        <v>334.8</v>
      </c>
    </row>
    <row r="16" spans="1:6" ht="15" x14ac:dyDescent="0.25">
      <c r="A16" s="247">
        <v>3</v>
      </c>
      <c r="B16" s="326" t="s">
        <v>736</v>
      </c>
      <c r="C16" s="327"/>
      <c r="D16" s="248">
        <v>299.39999999999998</v>
      </c>
      <c r="E16" s="254">
        <v>-22</v>
      </c>
      <c r="F16" s="255">
        <f t="shared" si="0"/>
        <v>277.39999999999998</v>
      </c>
    </row>
    <row r="17" spans="1:9" ht="15" x14ac:dyDescent="0.25">
      <c r="A17" s="247">
        <v>4</v>
      </c>
      <c r="B17" s="326" t="s">
        <v>737</v>
      </c>
      <c r="C17" s="327"/>
      <c r="D17" s="248">
        <v>276.75</v>
      </c>
      <c r="E17" s="254">
        <v>-23.25</v>
      </c>
      <c r="F17" s="255">
        <f t="shared" si="0"/>
        <v>253.5</v>
      </c>
    </row>
    <row r="18" spans="1:9" ht="15" x14ac:dyDescent="0.25">
      <c r="A18" s="247">
        <v>5</v>
      </c>
      <c r="B18" s="326" t="s">
        <v>738</v>
      </c>
      <c r="C18" s="327"/>
      <c r="D18" s="248">
        <v>197.74</v>
      </c>
      <c r="E18" s="254">
        <v>-9.8030000000000008</v>
      </c>
      <c r="F18" s="255">
        <f t="shared" si="0"/>
        <v>187.93700000000001</v>
      </c>
      <c r="I18" s="292"/>
    </row>
    <row r="19" spans="1:9" ht="15" x14ac:dyDescent="0.25">
      <c r="A19" s="247">
        <v>6</v>
      </c>
      <c r="B19" s="326" t="s">
        <v>739</v>
      </c>
      <c r="C19" s="327"/>
      <c r="D19" s="248">
        <v>275.10000000000002</v>
      </c>
      <c r="E19" s="254"/>
      <c r="F19" s="255">
        <f t="shared" si="0"/>
        <v>275.10000000000002</v>
      </c>
    </row>
    <row r="20" spans="1:9" ht="15.75" x14ac:dyDescent="0.25">
      <c r="A20" s="249"/>
      <c r="B20" s="318" t="s">
        <v>746</v>
      </c>
      <c r="C20" s="319"/>
      <c r="D20" s="250">
        <f>SUM(D14:D19)</f>
        <v>1547.4900000000002</v>
      </c>
      <c r="E20" s="293">
        <f t="shared" ref="E20:F20" si="1">SUM(E14:E19)</f>
        <v>-55.052999999999997</v>
      </c>
      <c r="F20" s="256">
        <f t="shared" si="1"/>
        <v>1492.4369999999999</v>
      </c>
    </row>
    <row r="21" spans="1:9" x14ac:dyDescent="0.2">
      <c r="D21" s="251"/>
    </row>
  </sheetData>
  <mergeCells count="12">
    <mergeCell ref="B20:C20"/>
    <mergeCell ref="B1:D1"/>
    <mergeCell ref="C8:D8"/>
    <mergeCell ref="A10:D10"/>
    <mergeCell ref="A11:D11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 2 доход на 2020г</vt:lpstr>
      <vt:lpstr>Пр 5 функ</vt:lpstr>
      <vt:lpstr>Пр 6 вед </vt:lpstr>
      <vt:lpstr>Пр 9 КЦП</vt:lpstr>
      <vt:lpstr>Пр 13 </vt:lpstr>
      <vt:lpstr>'Пр 5 функ'!Заголовки_для_печати</vt:lpstr>
      <vt:lpstr>'Пр 6 вед '!Заголовки_для_печати</vt:lpstr>
      <vt:lpstr>'Пр 9 КЦП'!Заголовки_для_печати</vt:lpstr>
      <vt:lpstr>'Пр 2 доход на 2020г'!Область_печати</vt:lpstr>
      <vt:lpstr>'Пр 5 функ'!Область_печати</vt:lpstr>
      <vt:lpstr>'Пр 6 вед '!Область_печати</vt:lpstr>
      <vt:lpstr>'Пр 9 КЦП'!Область_печати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Хурал</cp:lastModifiedBy>
  <cp:lastPrinted>2020-11-03T02:58:44Z</cp:lastPrinted>
  <dcterms:created xsi:type="dcterms:W3CDTF">2017-11-07T03:09:50Z</dcterms:created>
  <dcterms:modified xsi:type="dcterms:W3CDTF">2020-11-17T04:22:03Z</dcterms:modified>
</cp:coreProperties>
</file>