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 tabRatio="669"/>
  </bookViews>
  <sheets>
    <sheet name="Пр 1 доход " sheetId="1" r:id="rId1"/>
    <sheet name="Пр 2 функ" sheetId="26" r:id="rId2"/>
    <sheet name="Пр 3 вед" sheetId="27" r:id="rId3"/>
    <sheet name="Пр 4 КЦП" sheetId="4" r:id="rId4"/>
    <sheet name="Пр 5 райФП" sheetId="34" r:id="rId5"/>
    <sheet name="Пр 6 сбал" sheetId="36" r:id="rId6"/>
    <sheet name="Пр 7 алк" sheetId="38" r:id="rId7"/>
    <sheet name="Пр 8  вус" sheetId="40" r:id="rId8"/>
    <sheet name="Пр 9 ком" sheetId="42" r:id="rId9"/>
    <sheet name="ПР10 рез.фонд" sheetId="46" r:id="rId10"/>
    <sheet name="Лист1" sheetId="47" r:id="rId11"/>
  </sheets>
  <definedNames>
    <definedName name="_xlnm._FilterDatabase" localSheetId="1" hidden="1">'Пр 2 функ'!$B$13:$E$826</definedName>
    <definedName name="_xlnm._FilterDatabase" localSheetId="2" hidden="1">'Пр 3 вед'!$B$13:$F$872</definedName>
    <definedName name="_xlnm.Print_Area" localSheetId="0">'Пр 1 доход '!$A$1:$E$99</definedName>
    <definedName name="_xlnm.Print_Area" localSheetId="1">'Пр 2 функ'!$A$1:$H$826</definedName>
    <definedName name="_xlnm.Print_Area" localSheetId="2">'Пр 3 вед'!$A$1:$I$872</definedName>
    <definedName name="_xlnm.Print_Area" localSheetId="3">'Пр 4 КЦП'!$A$1:$E$60</definedName>
    <definedName name="_xlnm.Print_Area" localSheetId="4">'Пр 5 райФП'!$A$1:$G$25</definedName>
    <definedName name="_xlnm.Print_Area" localSheetId="5">'Пр 6 сбал'!$A$1:$F$20</definedName>
    <definedName name="_xlnm.Print_Area" localSheetId="6">'Пр 7 алк'!$A$1:$G$22</definedName>
    <definedName name="_xlnm.Print_Area" localSheetId="7">'Пр 8  вус'!$A$1:$F$21</definedName>
    <definedName name="_xlnm.Print_Area" localSheetId="9">'ПР10 рез.фонд'!$A$1:$I$33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2" l="1"/>
  <c r="D14" i="42"/>
  <c r="H429" i="27" l="1"/>
  <c r="G265" i="26"/>
  <c r="G402" i="26"/>
  <c r="F402" i="26"/>
  <c r="F403" i="26"/>
  <c r="D65" i="1"/>
  <c r="D62" i="1" s="1"/>
  <c r="D40" i="1" s="1"/>
  <c r="G436" i="26"/>
  <c r="F436" i="26"/>
  <c r="F431" i="26" s="1"/>
  <c r="F442" i="26"/>
  <c r="F446" i="26"/>
  <c r="G446" i="26"/>
  <c r="F404" i="26"/>
  <c r="G341" i="26"/>
  <c r="F341" i="26"/>
  <c r="C45" i="1"/>
  <c r="C65" i="1"/>
  <c r="E58" i="1"/>
  <c r="D90" i="1"/>
  <c r="C90" i="1"/>
  <c r="E96" i="1"/>
  <c r="D41" i="1"/>
  <c r="C41" i="1"/>
  <c r="F441" i="26" l="1"/>
  <c r="D22" i="4" l="1"/>
  <c r="C22" i="4"/>
  <c r="D38" i="4" l="1"/>
  <c r="C38" i="4"/>
  <c r="H710" i="27" l="1"/>
  <c r="G710" i="27"/>
  <c r="G342" i="26"/>
  <c r="F342" i="26"/>
  <c r="G361" i="26"/>
  <c r="F361" i="26"/>
  <c r="G360" i="26"/>
  <c r="H360" i="26" s="1"/>
  <c r="F360" i="26"/>
  <c r="G359" i="26"/>
  <c r="F359" i="26"/>
  <c r="H359" i="26"/>
  <c r="H361" i="26"/>
  <c r="H362" i="26"/>
  <c r="H727" i="27"/>
  <c r="H728" i="27"/>
  <c r="H729" i="27"/>
  <c r="G727" i="27"/>
  <c r="G728" i="27"/>
  <c r="G729" i="27"/>
  <c r="I727" i="27"/>
  <c r="I729" i="27"/>
  <c r="I730" i="27"/>
  <c r="G594" i="27"/>
  <c r="G176" i="26"/>
  <c r="F176" i="26"/>
  <c r="F175" i="26" s="1"/>
  <c r="F174" i="26" s="1"/>
  <c r="F173" i="26" s="1"/>
  <c r="H603" i="27"/>
  <c r="H602" i="27" s="1"/>
  <c r="G601" i="27"/>
  <c r="G602" i="27"/>
  <c r="G603" i="27"/>
  <c r="I604" i="27"/>
  <c r="G158" i="26"/>
  <c r="F158" i="26"/>
  <c r="H587" i="27"/>
  <c r="G587" i="27"/>
  <c r="I588" i="27"/>
  <c r="H263" i="27"/>
  <c r="G263" i="27"/>
  <c r="G445" i="26"/>
  <c r="F445" i="26"/>
  <c r="G448" i="26"/>
  <c r="F448" i="26"/>
  <c r="G450" i="26"/>
  <c r="F450" i="26"/>
  <c r="G449" i="26"/>
  <c r="F449" i="26"/>
  <c r="G447" i="26"/>
  <c r="F447" i="26"/>
  <c r="G444" i="26"/>
  <c r="F444" i="26"/>
  <c r="G443" i="26"/>
  <c r="F443" i="26"/>
  <c r="G442" i="26"/>
  <c r="H304" i="27"/>
  <c r="H303" i="27" s="1"/>
  <c r="G304" i="27"/>
  <c r="G303" i="27" s="1"/>
  <c r="H307" i="27"/>
  <c r="G307" i="27"/>
  <c r="G306" i="27" s="1"/>
  <c r="H309" i="27"/>
  <c r="G309" i="27"/>
  <c r="I301" i="27"/>
  <c r="I304" i="27"/>
  <c r="I305" i="27"/>
  <c r="I308" i="27"/>
  <c r="I310" i="27"/>
  <c r="G726" i="26"/>
  <c r="G725" i="26" s="1"/>
  <c r="G724" i="26" s="1"/>
  <c r="F726" i="26"/>
  <c r="H174" i="27"/>
  <c r="G174" i="27"/>
  <c r="H173" i="27"/>
  <c r="G173" i="27"/>
  <c r="H172" i="27"/>
  <c r="G172" i="27"/>
  <c r="I175" i="27"/>
  <c r="G769" i="26"/>
  <c r="G768" i="26" s="1"/>
  <c r="F769" i="26"/>
  <c r="F768" i="26" s="1"/>
  <c r="H210" i="27"/>
  <c r="G210" i="27"/>
  <c r="I211" i="27"/>
  <c r="H129" i="27"/>
  <c r="H40" i="27"/>
  <c r="G441" i="26" l="1"/>
  <c r="H441" i="26" s="1"/>
  <c r="H176" i="26"/>
  <c r="I728" i="27"/>
  <c r="G175" i="26"/>
  <c r="H601" i="27"/>
  <c r="I601" i="27" s="1"/>
  <c r="I602" i="27"/>
  <c r="I603" i="27"/>
  <c r="H158" i="26"/>
  <c r="H444" i="26"/>
  <c r="H447" i="26"/>
  <c r="H449" i="26"/>
  <c r="H448" i="26"/>
  <c r="G302" i="27"/>
  <c r="I309" i="27"/>
  <c r="I307" i="27"/>
  <c r="H306" i="27"/>
  <c r="I306" i="27" s="1"/>
  <c r="H443" i="26"/>
  <c r="H445" i="26"/>
  <c r="H446" i="26"/>
  <c r="H442" i="26"/>
  <c r="I303" i="27"/>
  <c r="I173" i="27"/>
  <c r="H726" i="26"/>
  <c r="F725" i="26"/>
  <c r="F724" i="26" s="1"/>
  <c r="F723" i="26" s="1"/>
  <c r="I210" i="27"/>
  <c r="I172" i="27"/>
  <c r="I174" i="27"/>
  <c r="G723" i="26"/>
  <c r="H768" i="26"/>
  <c r="H769" i="26"/>
  <c r="I33" i="46"/>
  <c r="G174" i="26" l="1"/>
  <c r="H175" i="26"/>
  <c r="H725" i="26"/>
  <c r="H302" i="27"/>
  <c r="I302" i="27" s="1"/>
  <c r="H723" i="26"/>
  <c r="H724" i="26"/>
  <c r="E49" i="1"/>
  <c r="E81" i="1"/>
  <c r="C44" i="1"/>
  <c r="D45" i="1"/>
  <c r="D44" i="1" s="1"/>
  <c r="E59" i="1"/>
  <c r="G173" i="26" l="1"/>
  <c r="H173" i="26" s="1"/>
  <c r="H174" i="26"/>
  <c r="C87" i="1"/>
  <c r="C62" i="1" s="1"/>
  <c r="F63" i="1" s="1"/>
  <c r="F66" i="1" l="1"/>
  <c r="E95" i="1" l="1"/>
  <c r="G712" i="26" l="1"/>
  <c r="F712" i="26"/>
  <c r="G711" i="26"/>
  <c r="F711" i="26"/>
  <c r="G710" i="26"/>
  <c r="F710" i="26"/>
  <c r="G709" i="26"/>
  <c r="F709" i="26"/>
  <c r="G734" i="26"/>
  <c r="F734" i="26"/>
  <c r="G730" i="26"/>
  <c r="F730" i="26"/>
  <c r="G435" i="26"/>
  <c r="F435" i="26"/>
  <c r="G434" i="26"/>
  <c r="F434" i="26"/>
  <c r="F433" i="26" s="1"/>
  <c r="F432" i="26" s="1"/>
  <c r="G438" i="26"/>
  <c r="G437" i="26" s="1"/>
  <c r="F438" i="26"/>
  <c r="G440" i="26"/>
  <c r="G439" i="26" s="1"/>
  <c r="F440" i="26"/>
  <c r="G433" i="26"/>
  <c r="G432" i="26" s="1"/>
  <c r="H712" i="26" l="1"/>
  <c r="H440" i="26"/>
  <c r="H438" i="26"/>
  <c r="H435" i="26"/>
  <c r="H710" i="26"/>
  <c r="H709" i="26"/>
  <c r="H711" i="26"/>
  <c r="F437" i="26"/>
  <c r="H437" i="26" s="1"/>
  <c r="F439" i="26"/>
  <c r="H432" i="26"/>
  <c r="H434" i="26"/>
  <c r="G431" i="26"/>
  <c r="G403" i="26" s="1"/>
  <c r="H439" i="26"/>
  <c r="H433" i="26"/>
  <c r="H293" i="27"/>
  <c r="H292" i="27" s="1"/>
  <c r="G293" i="27"/>
  <c r="G292" i="27" s="1"/>
  <c r="H297" i="27"/>
  <c r="G297" i="27"/>
  <c r="H299" i="27"/>
  <c r="G299" i="27"/>
  <c r="I294" i="27"/>
  <c r="I295" i="27"/>
  <c r="I298" i="27"/>
  <c r="I300" i="27"/>
  <c r="G722" i="26"/>
  <c r="F722" i="26"/>
  <c r="G721" i="26"/>
  <c r="G720" i="26" s="1"/>
  <c r="H170" i="27"/>
  <c r="H169" i="27" s="1"/>
  <c r="G170" i="27"/>
  <c r="G169" i="27" s="1"/>
  <c r="G168" i="27" s="1"/>
  <c r="I171" i="27"/>
  <c r="I293" i="27" l="1"/>
  <c r="H296" i="27"/>
  <c r="I299" i="27"/>
  <c r="G296" i="27"/>
  <c r="I296" i="27" s="1"/>
  <c r="I297" i="27"/>
  <c r="H431" i="26"/>
  <c r="H168" i="27"/>
  <c r="I168" i="27" s="1"/>
  <c r="I169" i="27"/>
  <c r="I170" i="27"/>
  <c r="H291" i="27"/>
  <c r="I292" i="27"/>
  <c r="H722" i="26"/>
  <c r="F721" i="26"/>
  <c r="F720" i="26" s="1"/>
  <c r="F719" i="26" s="1"/>
  <c r="G719" i="26"/>
  <c r="H811" i="27"/>
  <c r="H810" i="27" s="1"/>
  <c r="H809" i="27" s="1"/>
  <c r="G811" i="27"/>
  <c r="G810" i="27" s="1"/>
  <c r="H803" i="27"/>
  <c r="H802" i="27" s="1"/>
  <c r="H801" i="27" s="1"/>
  <c r="G358" i="26"/>
  <c r="F358" i="26"/>
  <c r="G357" i="26"/>
  <c r="H725" i="27"/>
  <c r="H724" i="27" s="1"/>
  <c r="H723" i="27" s="1"/>
  <c r="G725" i="27"/>
  <c r="G724" i="27" s="1"/>
  <c r="I726" i="27"/>
  <c r="G104" i="26"/>
  <c r="F104" i="26"/>
  <c r="F103" i="26" s="1"/>
  <c r="F102" i="26" s="1"/>
  <c r="G103" i="26"/>
  <c r="G102" i="26" s="1"/>
  <c r="H535" i="27"/>
  <c r="H534" i="27" s="1"/>
  <c r="G535" i="27"/>
  <c r="G291" i="27" l="1"/>
  <c r="I291" i="27" s="1"/>
  <c r="H436" i="26"/>
  <c r="H719" i="26"/>
  <c r="H721" i="26"/>
  <c r="H720" i="26"/>
  <c r="I812" i="27"/>
  <c r="G809" i="27"/>
  <c r="I809" i="27" s="1"/>
  <c r="I810" i="27"/>
  <c r="I811" i="27"/>
  <c r="H358" i="26"/>
  <c r="F357" i="26"/>
  <c r="F356" i="26" s="1"/>
  <c r="F355" i="26" s="1"/>
  <c r="G356" i="26"/>
  <c r="G723" i="27"/>
  <c r="I723" i="27" s="1"/>
  <c r="I724" i="27"/>
  <c r="I725" i="27"/>
  <c r="H104" i="26"/>
  <c r="H102" i="26"/>
  <c r="H103" i="26"/>
  <c r="G534" i="27"/>
  <c r="I534" i="27" s="1"/>
  <c r="I535" i="27"/>
  <c r="I536" i="27"/>
  <c r="H730" i="26"/>
  <c r="G729" i="26"/>
  <c r="F729" i="26"/>
  <c r="G728" i="26"/>
  <c r="F728" i="26"/>
  <c r="F727" i="26" s="1"/>
  <c r="H177" i="27"/>
  <c r="H176" i="27" s="1"/>
  <c r="H178" i="27"/>
  <c r="I179" i="27"/>
  <c r="G178" i="27"/>
  <c r="G209" i="26"/>
  <c r="G384" i="27"/>
  <c r="H383" i="27" s="1"/>
  <c r="H382" i="27" s="1"/>
  <c r="H381" i="27" s="1"/>
  <c r="H729" i="26" l="1"/>
  <c r="H728" i="26"/>
  <c r="H357" i="26"/>
  <c r="H356" i="26"/>
  <c r="G355" i="26"/>
  <c r="H355" i="26" s="1"/>
  <c r="G383" i="27"/>
  <c r="G382" i="27" s="1"/>
  <c r="G381" i="27" s="1"/>
  <c r="F209" i="26"/>
  <c r="H209" i="26" s="1"/>
  <c r="I178" i="27"/>
  <c r="G727" i="26"/>
  <c r="H727" i="26" s="1"/>
  <c r="G177" i="27"/>
  <c r="G176" i="27" s="1"/>
  <c r="I176" i="27" s="1"/>
  <c r="G208" i="26"/>
  <c r="F208" i="26" l="1"/>
  <c r="F207" i="26" s="1"/>
  <c r="F206" i="26" s="1"/>
  <c r="I177" i="27"/>
  <c r="G207" i="26"/>
  <c r="H208" i="26" l="1"/>
  <c r="H207" i="26"/>
  <c r="G206" i="26"/>
  <c r="H206" i="26" s="1"/>
  <c r="I381" i="27" l="1"/>
  <c r="I382" i="27"/>
  <c r="I383" i="27"/>
  <c r="I384" i="27"/>
  <c r="G581" i="26"/>
  <c r="F581" i="26"/>
  <c r="F582" i="26"/>
  <c r="G582" i="26"/>
  <c r="H82" i="27"/>
  <c r="G82" i="27"/>
  <c r="I84" i="27"/>
  <c r="G592" i="26"/>
  <c r="G591" i="26" s="1"/>
  <c r="F592" i="26"/>
  <c r="F591" i="26" s="1"/>
  <c r="F590" i="26" s="1"/>
  <c r="F589" i="26" s="1"/>
  <c r="I95" i="27"/>
  <c r="H94" i="27"/>
  <c r="G94" i="27"/>
  <c r="G93" i="27" s="1"/>
  <c r="G92" i="27" s="1"/>
  <c r="G91" i="27" s="1"/>
  <c r="C28" i="4" s="1"/>
  <c r="E57" i="1"/>
  <c r="E86" i="1"/>
  <c r="H581" i="26" l="1"/>
  <c r="H582" i="26"/>
  <c r="I94" i="27"/>
  <c r="H591" i="26"/>
  <c r="H592" i="26"/>
  <c r="G590" i="26"/>
  <c r="G589" i="26" s="1"/>
  <c r="H93" i="27"/>
  <c r="H590" i="26" l="1"/>
  <c r="I93" i="27"/>
  <c r="H92" i="27"/>
  <c r="I92" i="27" l="1"/>
  <c r="H91" i="27"/>
  <c r="I91" i="27" l="1"/>
  <c r="D28" i="4"/>
  <c r="E15" i="1"/>
  <c r="E16" i="1"/>
  <c r="E18" i="1"/>
  <c r="E19" i="1"/>
  <c r="E20" i="1"/>
  <c r="E22" i="1"/>
  <c r="E23" i="1"/>
  <c r="E24" i="1"/>
  <c r="E26" i="1"/>
  <c r="E27" i="1"/>
  <c r="E29" i="1"/>
  <c r="E31" i="1"/>
  <c r="E32" i="1"/>
  <c r="E34" i="1"/>
  <c r="E35" i="1"/>
  <c r="E37" i="1"/>
  <c r="E38" i="1"/>
  <c r="E42" i="1"/>
  <c r="E43" i="1"/>
  <c r="E46" i="1"/>
  <c r="E47" i="1"/>
  <c r="E48" i="1"/>
  <c r="E50" i="1"/>
  <c r="E51" i="1"/>
  <c r="E52" i="1"/>
  <c r="E53" i="1"/>
  <c r="E54" i="1"/>
  <c r="E55" i="1"/>
  <c r="E56" i="1"/>
  <c r="E60" i="1"/>
  <c r="E61" i="1"/>
  <c r="E63" i="1"/>
  <c r="E64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2" i="1"/>
  <c r="E83" i="1"/>
  <c r="E84" i="1"/>
  <c r="E85" i="1"/>
  <c r="E87" i="1"/>
  <c r="E88" i="1"/>
  <c r="E89" i="1"/>
  <c r="E91" i="1"/>
  <c r="E92" i="1"/>
  <c r="E93" i="1"/>
  <c r="E94" i="1"/>
  <c r="E98" i="1"/>
  <c r="D30" i="1"/>
  <c r="C30" i="1"/>
  <c r="E30" i="1" l="1"/>
  <c r="H341" i="26"/>
  <c r="G340" i="26"/>
  <c r="F340" i="26"/>
  <c r="F339" i="26" s="1"/>
  <c r="F338" i="26" s="1"/>
  <c r="H734" i="26"/>
  <c r="G733" i="26"/>
  <c r="F733" i="26"/>
  <c r="F732" i="26" s="1"/>
  <c r="F731" i="26" s="1"/>
  <c r="G732" i="26"/>
  <c r="G708" i="26"/>
  <c r="G707" i="26" s="1"/>
  <c r="G706" i="26" s="1"/>
  <c r="F708" i="26"/>
  <c r="F707" i="26" s="1"/>
  <c r="F706" i="26" s="1"/>
  <c r="F705" i="26" s="1"/>
  <c r="G704" i="26"/>
  <c r="G703" i="26" s="1"/>
  <c r="G702" i="26" s="1"/>
  <c r="G701" i="26" s="1"/>
  <c r="F704" i="26"/>
  <c r="F703" i="26" s="1"/>
  <c r="G803" i="27"/>
  <c r="G802" i="27" s="1"/>
  <c r="I804" i="27"/>
  <c r="H732" i="26" l="1"/>
  <c r="H340" i="26"/>
  <c r="G339" i="26"/>
  <c r="H733" i="26"/>
  <c r="G731" i="26"/>
  <c r="H731" i="26" s="1"/>
  <c r="H704" i="26"/>
  <c r="H708" i="26"/>
  <c r="H703" i="26"/>
  <c r="F702" i="26"/>
  <c r="F701" i="26" s="1"/>
  <c r="F700" i="26" s="1"/>
  <c r="H706" i="26"/>
  <c r="G801" i="27"/>
  <c r="I802" i="27"/>
  <c r="I803" i="27"/>
  <c r="H707" i="26"/>
  <c r="G705" i="26"/>
  <c r="H705" i="26" s="1"/>
  <c r="H701" i="26" l="1"/>
  <c r="H339" i="26"/>
  <c r="G338" i="26"/>
  <c r="H338" i="26" s="1"/>
  <c r="H702" i="26"/>
  <c r="G700" i="26"/>
  <c r="D58" i="4" s="1"/>
  <c r="I801" i="27"/>
  <c r="G146" i="26" l="1"/>
  <c r="G145" i="26" s="1"/>
  <c r="G144" i="26" s="1"/>
  <c r="F146" i="26"/>
  <c r="H575" i="27"/>
  <c r="H574" i="27" s="1"/>
  <c r="H573" i="27" s="1"/>
  <c r="H572" i="27" s="1"/>
  <c r="G575" i="27"/>
  <c r="G574" i="27" s="1"/>
  <c r="G573" i="27" s="1"/>
  <c r="I576" i="27"/>
  <c r="H232" i="26"/>
  <c r="G231" i="26"/>
  <c r="F231" i="26"/>
  <c r="F230" i="26" s="1"/>
  <c r="F229" i="26" s="1"/>
  <c r="F228" i="26" s="1"/>
  <c r="G230" i="26"/>
  <c r="H406" i="27"/>
  <c r="H405" i="27" s="1"/>
  <c r="G406" i="27"/>
  <c r="G405" i="27" s="1"/>
  <c r="G404" i="27" s="1"/>
  <c r="G403" i="27" s="1"/>
  <c r="I407" i="27"/>
  <c r="H182" i="27"/>
  <c r="H181" i="27" s="1"/>
  <c r="G182" i="27"/>
  <c r="G181" i="27" s="1"/>
  <c r="G180" i="27" s="1"/>
  <c r="I183" i="27"/>
  <c r="H480" i="27"/>
  <c r="H479" i="27" s="1"/>
  <c r="H478" i="27" s="1"/>
  <c r="H477" i="27" s="1"/>
  <c r="H476" i="27" s="1"/>
  <c r="G480" i="27"/>
  <c r="G479" i="27" s="1"/>
  <c r="G478" i="27" s="1"/>
  <c r="G477" i="27" s="1"/>
  <c r="G476" i="27" s="1"/>
  <c r="H230" i="26" l="1"/>
  <c r="H146" i="26"/>
  <c r="F145" i="26"/>
  <c r="F144" i="26" s="1"/>
  <c r="F143" i="26" s="1"/>
  <c r="F142" i="26" s="1"/>
  <c r="G143" i="26"/>
  <c r="I575" i="27"/>
  <c r="G572" i="27"/>
  <c r="I572" i="27" s="1"/>
  <c r="I573" i="27"/>
  <c r="I574" i="27"/>
  <c r="H231" i="26"/>
  <c r="G229" i="26"/>
  <c r="I406" i="27"/>
  <c r="I405" i="27"/>
  <c r="H404" i="27"/>
  <c r="I181" i="27"/>
  <c r="H180" i="27"/>
  <c r="I182" i="27"/>
  <c r="I476" i="27"/>
  <c r="I180" i="27" l="1"/>
  <c r="H145" i="26"/>
  <c r="H144" i="26"/>
  <c r="H143" i="26"/>
  <c r="G142" i="26"/>
  <c r="H142" i="26" s="1"/>
  <c r="H229" i="26"/>
  <c r="G228" i="26"/>
  <c r="H228" i="26" s="1"/>
  <c r="H403" i="27"/>
  <c r="I403" i="27" s="1"/>
  <c r="I404" i="27"/>
  <c r="I477" i="27" l="1"/>
  <c r="I478" i="27"/>
  <c r="I479" i="27"/>
  <c r="I480" i="27"/>
  <c r="I481" i="27"/>
  <c r="H870" i="27"/>
  <c r="H869" i="27" s="1"/>
  <c r="H867" i="27"/>
  <c r="H866" i="27" s="1"/>
  <c r="H863" i="27"/>
  <c r="H862" i="27" s="1"/>
  <c r="H856" i="27"/>
  <c r="H855" i="27" s="1"/>
  <c r="H852" i="27"/>
  <c r="H851" i="27" s="1"/>
  <c r="H849" i="27"/>
  <c r="H848" i="27" s="1"/>
  <c r="H845" i="27"/>
  <c r="H844" i="27" s="1"/>
  <c r="H839" i="27"/>
  <c r="H838" i="27" s="1"/>
  <c r="H837" i="27" s="1"/>
  <c r="H836" i="27" s="1"/>
  <c r="H835" i="27" s="1"/>
  <c r="H831" i="27"/>
  <c r="H830" i="27" s="1"/>
  <c r="H829" i="27" s="1"/>
  <c r="H826" i="27"/>
  <c r="H825" i="27" s="1"/>
  <c r="H824" i="27" s="1"/>
  <c r="H822" i="27"/>
  <c r="H821" i="27" s="1"/>
  <c r="H820" i="27" s="1"/>
  <c r="H818" i="27"/>
  <c r="H817" i="27" s="1"/>
  <c r="H816" i="27" s="1"/>
  <c r="H807" i="27"/>
  <c r="H806" i="27" s="1"/>
  <c r="H805" i="27" s="1"/>
  <c r="H800" i="27" s="1"/>
  <c r="H798" i="27"/>
  <c r="H797" i="27" s="1"/>
  <c r="H796" i="27" s="1"/>
  <c r="H794" i="27"/>
  <c r="H793" i="27" s="1"/>
  <c r="H792" i="27" s="1"/>
  <c r="H790" i="27"/>
  <c r="H789" i="27" s="1"/>
  <c r="H788" i="27" s="1"/>
  <c r="H786" i="27"/>
  <c r="H785" i="27" s="1"/>
  <c r="H784" i="27" s="1"/>
  <c r="H782" i="27"/>
  <c r="H781" i="27" s="1"/>
  <c r="H780" i="27" s="1"/>
  <c r="H778" i="27"/>
  <c r="H777" i="27" s="1"/>
  <c r="H776" i="27" s="1"/>
  <c r="H774" i="27"/>
  <c r="H773" i="27" s="1"/>
  <c r="H772" i="27" s="1"/>
  <c r="H769" i="27"/>
  <c r="H768" i="27" s="1"/>
  <c r="H766" i="27"/>
  <c r="H765" i="27" s="1"/>
  <c r="H762" i="27"/>
  <c r="H761" i="27" s="1"/>
  <c r="H760" i="27" s="1"/>
  <c r="H755" i="27"/>
  <c r="H754" i="27" s="1"/>
  <c r="H753" i="27" s="1"/>
  <c r="H752" i="27" s="1"/>
  <c r="H751" i="27" s="1"/>
  <c r="H750" i="27" s="1"/>
  <c r="H749" i="27" s="1"/>
  <c r="H746" i="27"/>
  <c r="H745" i="27" s="1"/>
  <c r="H741" i="27"/>
  <c r="H740" i="27" s="1"/>
  <c r="H736" i="27"/>
  <c r="H735" i="27" s="1"/>
  <c r="H734" i="27" s="1"/>
  <c r="H733" i="27" s="1"/>
  <c r="H732" i="27" s="1"/>
  <c r="H721" i="27"/>
  <c r="H720" i="27" s="1"/>
  <c r="H719" i="27" s="1"/>
  <c r="H717" i="27"/>
  <c r="H716" i="27" s="1"/>
  <c r="H715" i="27" s="1"/>
  <c r="H713" i="27"/>
  <c r="H712" i="27" s="1"/>
  <c r="H711" i="27" s="1"/>
  <c r="H705" i="27"/>
  <c r="H704" i="27" s="1"/>
  <c r="H703" i="27" s="1"/>
  <c r="H702" i="27" s="1"/>
  <c r="H700" i="27"/>
  <c r="H699" i="27" s="1"/>
  <c r="H698" i="27" s="1"/>
  <c r="H696" i="27"/>
  <c r="H695" i="27" s="1"/>
  <c r="H694" i="27" s="1"/>
  <c r="H690" i="27"/>
  <c r="H689" i="27" s="1"/>
  <c r="H688" i="27" s="1"/>
  <c r="H686" i="27"/>
  <c r="H685" i="27" s="1"/>
  <c r="H684" i="27" s="1"/>
  <c r="H682" i="27"/>
  <c r="H681" i="27" s="1"/>
  <c r="H680" i="27" s="1"/>
  <c r="H676" i="27"/>
  <c r="H675" i="27" s="1"/>
  <c r="H674" i="27" s="1"/>
  <c r="H673" i="27" s="1"/>
  <c r="H671" i="27"/>
  <c r="H670" i="27" s="1"/>
  <c r="H669" i="27" s="1"/>
  <c r="H667" i="27"/>
  <c r="H666" i="27" s="1"/>
  <c r="H665" i="27" s="1"/>
  <c r="H663" i="27"/>
  <c r="H662" i="27" s="1"/>
  <c r="H661" i="27" s="1"/>
  <c r="H659" i="27"/>
  <c r="H658" i="27" s="1"/>
  <c r="H656" i="27"/>
  <c r="H655" i="27" s="1"/>
  <c r="H651" i="27"/>
  <c r="H650" i="27" s="1"/>
  <c r="H648" i="27"/>
  <c r="H647" i="27" s="1"/>
  <c r="H637" i="27"/>
  <c r="H636" i="27" s="1"/>
  <c r="H635" i="27" s="1"/>
  <c r="H634" i="27" s="1"/>
  <c r="H633" i="27" s="1"/>
  <c r="H630" i="27"/>
  <c r="H629" i="27" s="1"/>
  <c r="H628" i="27" s="1"/>
  <c r="H626" i="27"/>
  <c r="H625" i="27" s="1"/>
  <c r="H624" i="27" s="1"/>
  <c r="H620" i="27"/>
  <c r="H619" i="27" s="1"/>
  <c r="H618" i="27" s="1"/>
  <c r="H616" i="27"/>
  <c r="H615" i="27" s="1"/>
  <c r="H614" i="27" s="1"/>
  <c r="H612" i="27"/>
  <c r="H611" i="27" s="1"/>
  <c r="H610" i="27" s="1"/>
  <c r="H608" i="27"/>
  <c r="H607" i="27" s="1"/>
  <c r="H606" i="27" s="1"/>
  <c r="H598" i="27"/>
  <c r="H597" i="27" s="1"/>
  <c r="H594" i="27"/>
  <c r="H593" i="27" s="1"/>
  <c r="H586" i="27"/>
  <c r="H582" i="27"/>
  <c r="H581" i="27" s="1"/>
  <c r="H570" i="27"/>
  <c r="H569" i="27" s="1"/>
  <c r="H565" i="27"/>
  <c r="H564" i="27" s="1"/>
  <c r="H561" i="27"/>
  <c r="H560" i="27" s="1"/>
  <c r="H557" i="27"/>
  <c r="H556" i="27" s="1"/>
  <c r="H555" i="27" s="1"/>
  <c r="H553" i="27"/>
  <c r="H552" i="27" s="1"/>
  <c r="H551" i="27" s="1"/>
  <c r="H549" i="27"/>
  <c r="H548" i="27" s="1"/>
  <c r="H547" i="27" s="1"/>
  <c r="H543" i="27"/>
  <c r="H542" i="27" s="1"/>
  <c r="H541" i="27" s="1"/>
  <c r="H540" i="27" s="1"/>
  <c r="H538" i="27"/>
  <c r="H537" i="27" s="1"/>
  <c r="H533" i="27" s="1"/>
  <c r="H531" i="27"/>
  <c r="H530" i="27" s="1"/>
  <c r="H529" i="27" s="1"/>
  <c r="H528" i="27" s="1"/>
  <c r="H524" i="27"/>
  <c r="H523" i="27" s="1"/>
  <c r="H521" i="27"/>
  <c r="H520" i="27" s="1"/>
  <c r="G521" i="27"/>
  <c r="G520" i="27" s="1"/>
  <c r="H517" i="27"/>
  <c r="H516" i="27" s="1"/>
  <c r="H514" i="27"/>
  <c r="H513" i="27" s="1"/>
  <c r="H509" i="27"/>
  <c r="H508" i="27" s="1"/>
  <c r="H504" i="27"/>
  <c r="H503" i="27" s="1"/>
  <c r="H502" i="27" s="1"/>
  <c r="H497" i="27"/>
  <c r="H496" i="27" s="1"/>
  <c r="H495" i="27" s="1"/>
  <c r="H494" i="27" s="1"/>
  <c r="H493" i="27" s="1"/>
  <c r="H491" i="27"/>
  <c r="H490" i="27" s="1"/>
  <c r="H489" i="27" s="1"/>
  <c r="H487" i="27"/>
  <c r="H486" i="27" s="1"/>
  <c r="H485" i="27" s="1"/>
  <c r="H484" i="27" s="1"/>
  <c r="H483" i="27" s="1"/>
  <c r="H474" i="27"/>
  <c r="H473" i="27" s="1"/>
  <c r="H472" i="27" s="1"/>
  <c r="H471" i="27" s="1"/>
  <c r="H470" i="27" s="1"/>
  <c r="H468" i="27"/>
  <c r="H467" i="27" s="1"/>
  <c r="H466" i="27" s="1"/>
  <c r="H465" i="27" s="1"/>
  <c r="H462" i="27"/>
  <c r="H461" i="27" s="1"/>
  <c r="H458" i="27"/>
  <c r="H457" i="27" s="1"/>
  <c r="H455" i="27"/>
  <c r="H454" i="27" s="1"/>
  <c r="H451" i="27"/>
  <c r="H450" i="27" s="1"/>
  <c r="H442" i="27"/>
  <c r="H441" i="27" s="1"/>
  <c r="H440" i="27" s="1"/>
  <c r="H439" i="27" s="1"/>
  <c r="H438" i="27" s="1"/>
  <c r="H437" i="27" s="1"/>
  <c r="H434" i="27"/>
  <c r="H433" i="27" s="1"/>
  <c r="H432" i="27" s="1"/>
  <c r="H431" i="27" s="1"/>
  <c r="H428" i="27"/>
  <c r="H427" i="27" s="1"/>
  <c r="H425" i="27"/>
  <c r="H424" i="27" s="1"/>
  <c r="H423" i="27" s="1"/>
  <c r="H421" i="27"/>
  <c r="H420" i="27" s="1"/>
  <c r="H419" i="27" s="1"/>
  <c r="H417" i="27"/>
  <c r="H416" i="27" s="1"/>
  <c r="H415" i="27" s="1"/>
  <c r="H413" i="27"/>
  <c r="H412" i="27" s="1"/>
  <c r="H411" i="27" s="1"/>
  <c r="H400" i="27"/>
  <c r="H399" i="27" s="1"/>
  <c r="H396" i="27"/>
  <c r="H395" i="27" s="1"/>
  <c r="H393" i="27"/>
  <c r="H392" i="27" s="1"/>
  <c r="H389" i="27"/>
  <c r="H388" i="27" s="1"/>
  <c r="H376" i="27"/>
  <c r="H375" i="27" s="1"/>
  <c r="H374" i="27" s="1"/>
  <c r="H368" i="27"/>
  <c r="H366" i="27"/>
  <c r="H365" i="27" s="1"/>
  <c r="H360" i="27"/>
  <c r="H359" i="27" s="1"/>
  <c r="H356" i="27"/>
  <c r="H355" i="27" s="1"/>
  <c r="H352" i="27"/>
  <c r="H351" i="27" s="1"/>
  <c r="H347" i="27"/>
  <c r="H346" i="27" s="1"/>
  <c r="H345" i="27" s="1"/>
  <c r="H341" i="27"/>
  <c r="G483" i="26" s="1"/>
  <c r="G482" i="26" s="1"/>
  <c r="H339" i="27"/>
  <c r="G481" i="26" s="1"/>
  <c r="H336" i="27"/>
  <c r="H335" i="27" s="1"/>
  <c r="H329" i="27"/>
  <c r="H328" i="27" s="1"/>
  <c r="H327" i="27" s="1"/>
  <c r="H326" i="27" s="1"/>
  <c r="H324" i="27"/>
  <c r="H323" i="27" s="1"/>
  <c r="H322" i="27" s="1"/>
  <c r="H319" i="27"/>
  <c r="H317" i="27"/>
  <c r="H314" i="27"/>
  <c r="H313" i="27" s="1"/>
  <c r="H289" i="27"/>
  <c r="H287" i="27"/>
  <c r="H284" i="27"/>
  <c r="H283" i="27" s="1"/>
  <c r="H280" i="27"/>
  <c r="H279" i="27" s="1"/>
  <c r="H275" i="27"/>
  <c r="H274" i="27" s="1"/>
  <c r="H272" i="27"/>
  <c r="H270" i="27"/>
  <c r="H266" i="27"/>
  <c r="H265" i="27" s="1"/>
  <c r="H260" i="27"/>
  <c r="H259" i="27" s="1"/>
  <c r="H256" i="27"/>
  <c r="H257" i="27"/>
  <c r="H252" i="27"/>
  <c r="H251" i="27" s="1"/>
  <c r="H249" i="27"/>
  <c r="H248" i="27" s="1"/>
  <c r="H245" i="27"/>
  <c r="H244" i="27" s="1"/>
  <c r="H240" i="27"/>
  <c r="H239" i="27" s="1"/>
  <c r="H237" i="27"/>
  <c r="H236" i="27" s="1"/>
  <c r="H233" i="27"/>
  <c r="H232" i="27" s="1"/>
  <c r="H229" i="27"/>
  <c r="H228" i="27" s="1"/>
  <c r="H220" i="27"/>
  <c r="H219" i="27" s="1"/>
  <c r="H217" i="27"/>
  <c r="H216" i="27" s="1"/>
  <c r="H212" i="27"/>
  <c r="H209" i="27" s="1"/>
  <c r="H206" i="27"/>
  <c r="H205" i="27" s="1"/>
  <c r="H202" i="27"/>
  <c r="H201" i="27" s="1"/>
  <c r="H200" i="27" s="1"/>
  <c r="H195" i="27"/>
  <c r="H194" i="27" s="1"/>
  <c r="H193" i="27" s="1"/>
  <c r="H192" i="27" s="1"/>
  <c r="H191" i="27" s="1"/>
  <c r="H190" i="27" s="1"/>
  <c r="H186" i="27"/>
  <c r="H185" i="27" s="1"/>
  <c r="H184" i="27" s="1"/>
  <c r="H187" i="27"/>
  <c r="H165" i="27"/>
  <c r="H164" i="27" s="1"/>
  <c r="H163" i="27" s="1"/>
  <c r="H162" i="27" s="1"/>
  <c r="K163" i="27" s="1"/>
  <c r="H166" i="27"/>
  <c r="H160" i="27"/>
  <c r="H159" i="27" s="1"/>
  <c r="H158" i="27" s="1"/>
  <c r="H156" i="27"/>
  <c r="H155" i="27" s="1"/>
  <c r="H153" i="27"/>
  <c r="H152" i="27" s="1"/>
  <c r="H148" i="27"/>
  <c r="H147" i="27" s="1"/>
  <c r="H146" i="27" s="1"/>
  <c r="H145" i="27" s="1"/>
  <c r="H143" i="27"/>
  <c r="H142" i="27" s="1"/>
  <c r="H140" i="27"/>
  <c r="H139" i="27" s="1"/>
  <c r="H133" i="27"/>
  <c r="H132" i="27" s="1"/>
  <c r="H131" i="27" s="1"/>
  <c r="H134" i="27"/>
  <c r="H128" i="27"/>
  <c r="H124" i="27"/>
  <c r="H123" i="27" s="1"/>
  <c r="H121" i="27"/>
  <c r="H120" i="27" s="1"/>
  <c r="H116" i="27"/>
  <c r="H115" i="27" s="1"/>
  <c r="H114" i="27" s="1"/>
  <c r="H113" i="27" s="1"/>
  <c r="H101" i="27"/>
  <c r="H100" i="27" s="1"/>
  <c r="H99" i="27" s="1"/>
  <c r="H87" i="27"/>
  <c r="H86" i="27" s="1"/>
  <c r="H81" i="27"/>
  <c r="H78" i="27"/>
  <c r="H77" i="27" s="1"/>
  <c r="H73" i="27"/>
  <c r="H72" i="27" s="1"/>
  <c r="H71" i="27" s="1"/>
  <c r="H68" i="27"/>
  <c r="H65" i="27"/>
  <c r="H64" i="27" s="1"/>
  <c r="H63" i="27" s="1"/>
  <c r="H61" i="27"/>
  <c r="H60" i="27" s="1"/>
  <c r="H57" i="27"/>
  <c r="H56" i="27" s="1"/>
  <c r="H55" i="27" s="1"/>
  <c r="H54" i="27" s="1"/>
  <c r="H52" i="27"/>
  <c r="H51" i="27" s="1"/>
  <c r="H49" i="27"/>
  <c r="H48" i="27" s="1"/>
  <c r="H44" i="27"/>
  <c r="H43" i="27" s="1"/>
  <c r="H39" i="27"/>
  <c r="H35" i="27"/>
  <c r="H34" i="27" s="1"/>
  <c r="H33" i="27" s="1"/>
  <c r="H32" i="27" s="1"/>
  <c r="H26" i="27"/>
  <c r="H25" i="27" s="1"/>
  <c r="H27" i="27"/>
  <c r="G21" i="26"/>
  <c r="G22" i="26"/>
  <c r="G27" i="26"/>
  <c r="G28" i="26"/>
  <c r="G31" i="26"/>
  <c r="G30" i="26" s="1"/>
  <c r="G29" i="26" s="1"/>
  <c r="G34" i="26"/>
  <c r="G35" i="26"/>
  <c r="G38" i="26"/>
  <c r="G43" i="26"/>
  <c r="G44" i="26"/>
  <c r="G48" i="26"/>
  <c r="G49" i="26"/>
  <c r="G52" i="26"/>
  <c r="G51" i="26" s="1"/>
  <c r="G50" i="26" s="1"/>
  <c r="G55" i="26"/>
  <c r="G56" i="26"/>
  <c r="G59" i="26"/>
  <c r="G58" i="26" s="1"/>
  <c r="G57" i="26" s="1"/>
  <c r="G62" i="26"/>
  <c r="G63" i="26"/>
  <c r="G64" i="26"/>
  <c r="G69" i="26"/>
  <c r="G76" i="26"/>
  <c r="G77" i="26"/>
  <c r="G80" i="26"/>
  <c r="G79" i="26" s="1"/>
  <c r="G78" i="26" s="1"/>
  <c r="G83" i="26"/>
  <c r="G84" i="26"/>
  <c r="G87" i="26"/>
  <c r="G88" i="26"/>
  <c r="G92" i="26"/>
  <c r="G93" i="26"/>
  <c r="G96" i="26"/>
  <c r="G95" i="26" s="1"/>
  <c r="G99" i="26"/>
  <c r="G100" i="26"/>
  <c r="G107" i="26"/>
  <c r="G106" i="26" s="1"/>
  <c r="G105" i="26" s="1"/>
  <c r="G101" i="26" s="1"/>
  <c r="G112" i="26"/>
  <c r="G111" i="26" s="1"/>
  <c r="G118" i="26"/>
  <c r="G117" i="26" s="1"/>
  <c r="G116" i="26" s="1"/>
  <c r="G115" i="26" s="1"/>
  <c r="G122" i="26"/>
  <c r="G121" i="26" s="1"/>
  <c r="G126" i="26"/>
  <c r="G125" i="26" s="1"/>
  <c r="G124" i="26" s="1"/>
  <c r="G123" i="26" s="1"/>
  <c r="G130" i="26"/>
  <c r="G129" i="26" s="1"/>
  <c r="G132" i="26"/>
  <c r="G131" i="26" s="1"/>
  <c r="G136" i="26"/>
  <c r="G137" i="26"/>
  <c r="G138" i="26"/>
  <c r="G141" i="26"/>
  <c r="G140" i="26" s="1"/>
  <c r="G139" i="26" s="1"/>
  <c r="G153" i="26"/>
  <c r="G154" i="26"/>
  <c r="G155" i="26"/>
  <c r="G159" i="26"/>
  <c r="G161" i="26"/>
  <c r="G160" i="26" s="1"/>
  <c r="G167" i="26"/>
  <c r="G168" i="26"/>
  <c r="G171" i="26"/>
  <c r="G172" i="26"/>
  <c r="G181" i="26"/>
  <c r="G180" i="26" s="1"/>
  <c r="G179" i="26" s="1"/>
  <c r="G185" i="26"/>
  <c r="G189" i="26"/>
  <c r="G188" i="26" s="1"/>
  <c r="G187" i="26" s="1"/>
  <c r="G186" i="26" s="1"/>
  <c r="G193" i="26"/>
  <c r="G192" i="26" s="1"/>
  <c r="G191" i="26" s="1"/>
  <c r="G199" i="26"/>
  <c r="G198" i="26" s="1"/>
  <c r="G197" i="26" s="1"/>
  <c r="G196" i="26" s="1"/>
  <c r="G203" i="26"/>
  <c r="G202" i="26" s="1"/>
  <c r="G215" i="26"/>
  <c r="G216" i="26"/>
  <c r="G219" i="26"/>
  <c r="G218" i="26" s="1"/>
  <c r="G217" i="26" s="1"/>
  <c r="G222" i="26"/>
  <c r="G223" i="26"/>
  <c r="G226" i="26"/>
  <c r="G227" i="26"/>
  <c r="G238" i="26"/>
  <c r="D54" i="4" s="1"/>
  <c r="G242" i="26"/>
  <c r="G241" i="26" s="1"/>
  <c r="G240" i="26" s="1"/>
  <c r="G239" i="26" s="1"/>
  <c r="G249" i="26"/>
  <c r="G248" i="26" s="1"/>
  <c r="G247" i="26" s="1"/>
  <c r="G246" i="26" s="1"/>
  <c r="G253" i="26"/>
  <c r="G252" i="26" s="1"/>
  <c r="G257" i="26"/>
  <c r="G256" i="26" s="1"/>
  <c r="G255" i="26" s="1"/>
  <c r="G254" i="26" s="1"/>
  <c r="G261" i="26"/>
  <c r="G260" i="26" s="1"/>
  <c r="G264" i="26"/>
  <c r="G263" i="26" s="1"/>
  <c r="G262" i="26" s="1"/>
  <c r="G270" i="26"/>
  <c r="G271" i="26"/>
  <c r="G277" i="26"/>
  <c r="G280" i="26"/>
  <c r="G279" i="26" s="1"/>
  <c r="G278" i="26" s="1"/>
  <c r="G285" i="26"/>
  <c r="G288" i="26"/>
  <c r="G287" i="26" s="1"/>
  <c r="G286" i="26" s="1"/>
  <c r="G292" i="26"/>
  <c r="G296" i="26"/>
  <c r="G295" i="26" s="1"/>
  <c r="G294" i="26" s="1"/>
  <c r="G300" i="26"/>
  <c r="G305" i="26"/>
  <c r="G306" i="26"/>
  <c r="G311" i="26"/>
  <c r="G310" i="26" s="1"/>
  <c r="G309" i="26" s="1"/>
  <c r="G308" i="26" s="1"/>
  <c r="G315" i="26"/>
  <c r="G314" i="26" s="1"/>
  <c r="G319" i="26"/>
  <c r="G318" i="26" s="1"/>
  <c r="G325" i="26"/>
  <c r="G324" i="26" s="1"/>
  <c r="G323" i="26" s="1"/>
  <c r="G322" i="26" s="1"/>
  <c r="G329" i="26"/>
  <c r="G328" i="26" s="1"/>
  <c r="G334" i="26"/>
  <c r="G335" i="26"/>
  <c r="G346" i="26"/>
  <c r="G345" i="26" s="1"/>
  <c r="G344" i="26" s="1"/>
  <c r="G350" i="26"/>
  <c r="G349" i="26" s="1"/>
  <c r="G348" i="26" s="1"/>
  <c r="G354" i="26"/>
  <c r="G353" i="26" s="1"/>
  <c r="G352" i="26" s="1"/>
  <c r="G370" i="26"/>
  <c r="G371" i="26"/>
  <c r="G374" i="26"/>
  <c r="G375" i="26"/>
  <c r="G378" i="26"/>
  <c r="G381" i="26"/>
  <c r="G382" i="26"/>
  <c r="G386" i="26"/>
  <c r="G387" i="26"/>
  <c r="G390" i="26"/>
  <c r="G389" i="26" s="1"/>
  <c r="G388" i="26" s="1"/>
  <c r="G393" i="26"/>
  <c r="G392" i="26" s="1"/>
  <c r="G398" i="26"/>
  <c r="G401" i="26"/>
  <c r="G400" i="26" s="1"/>
  <c r="G399" i="26" s="1"/>
  <c r="G407" i="26"/>
  <c r="G408" i="26"/>
  <c r="G411" i="26"/>
  <c r="G410" i="26" s="1"/>
  <c r="G413" i="26"/>
  <c r="G412" i="26" s="1"/>
  <c r="G416" i="26"/>
  <c r="G417" i="26"/>
  <c r="G421" i="26"/>
  <c r="G422" i="26"/>
  <c r="G425" i="26"/>
  <c r="G424" i="26" s="1"/>
  <c r="G423" i="26" s="1"/>
  <c r="G428" i="26"/>
  <c r="G430" i="26"/>
  <c r="G429" i="26" s="1"/>
  <c r="G454" i="26"/>
  <c r="G457" i="26"/>
  <c r="G459" i="26"/>
  <c r="G466" i="26"/>
  <c r="G471" i="26"/>
  <c r="G478" i="26"/>
  <c r="G488" i="26"/>
  <c r="G487" i="26" s="1"/>
  <c r="G494" i="26"/>
  <c r="G495" i="26"/>
  <c r="G499" i="26"/>
  <c r="G500" i="26"/>
  <c r="G503" i="26"/>
  <c r="G504" i="26"/>
  <c r="G507" i="26"/>
  <c r="G508" i="26"/>
  <c r="G509" i="26"/>
  <c r="G513" i="26"/>
  <c r="G515" i="26"/>
  <c r="G519" i="26"/>
  <c r="G520" i="26"/>
  <c r="G521" i="26"/>
  <c r="G524" i="26"/>
  <c r="G525" i="26"/>
  <c r="G533" i="26"/>
  <c r="G538" i="26"/>
  <c r="G539" i="26"/>
  <c r="G542" i="26"/>
  <c r="G547" i="26"/>
  <c r="G552" i="26"/>
  <c r="G551" i="26" s="1"/>
  <c r="G555" i="26"/>
  <c r="G554" i="26" s="1"/>
  <c r="G553" i="26" s="1"/>
  <c r="G559" i="26"/>
  <c r="G558" i="26" s="1"/>
  <c r="G557" i="26" s="1"/>
  <c r="G563" i="26"/>
  <c r="G562" i="26" s="1"/>
  <c r="G561" i="26" s="1"/>
  <c r="G566" i="26"/>
  <c r="G565" i="26" s="1"/>
  <c r="G571" i="26"/>
  <c r="G572" i="26"/>
  <c r="G576" i="26"/>
  <c r="G577" i="26"/>
  <c r="G580" i="26"/>
  <c r="G579" i="26" s="1"/>
  <c r="G585" i="26"/>
  <c r="G586" i="26"/>
  <c r="G587" i="26"/>
  <c r="G600" i="26"/>
  <c r="G607" i="26"/>
  <c r="G614" i="26"/>
  <c r="G619" i="26"/>
  <c r="G618" i="26" s="1"/>
  <c r="G617" i="26" s="1"/>
  <c r="G622" i="26"/>
  <c r="G627" i="26"/>
  <c r="G626" i="26" s="1"/>
  <c r="G632" i="26"/>
  <c r="G638" i="26"/>
  <c r="G637" i="26" s="1"/>
  <c r="G636" i="26" s="1"/>
  <c r="G641" i="26"/>
  <c r="G640" i="26" s="1"/>
  <c r="G646" i="26"/>
  <c r="G651" i="26"/>
  <c r="G650" i="26" s="1"/>
  <c r="G654" i="26"/>
  <c r="G653" i="26" s="1"/>
  <c r="G652" i="26" s="1"/>
  <c r="G658" i="26"/>
  <c r="G657" i="26" s="1"/>
  <c r="G656" i="26" s="1"/>
  <c r="G663" i="26"/>
  <c r="G662" i="26" s="1"/>
  <c r="G661" i="26" s="1"/>
  <c r="G660" i="26" s="1"/>
  <c r="G667" i="26"/>
  <c r="G666" i="26" s="1"/>
  <c r="G670" i="26"/>
  <c r="G671" i="26"/>
  <c r="G675" i="26"/>
  <c r="G674" i="26" s="1"/>
  <c r="G679" i="26"/>
  <c r="G678" i="26" s="1"/>
  <c r="G683" i="26"/>
  <c r="G682" i="26" s="1"/>
  <c r="G687" i="26"/>
  <c r="G686" i="26" s="1"/>
  <c r="G691" i="26"/>
  <c r="G690" i="26" s="1"/>
  <c r="G695" i="26"/>
  <c r="G694" i="26" s="1"/>
  <c r="G699" i="26"/>
  <c r="G698" i="26" s="1"/>
  <c r="G718" i="26"/>
  <c r="G716" i="26" s="1"/>
  <c r="G739" i="26"/>
  <c r="G746" i="26"/>
  <c r="G754" i="26"/>
  <c r="G755" i="26"/>
  <c r="G761" i="26"/>
  <c r="G762" i="26"/>
  <c r="G765" i="26"/>
  <c r="G766" i="26"/>
  <c r="G771" i="26"/>
  <c r="G772" i="26"/>
  <c r="G776" i="26"/>
  <c r="G779" i="26"/>
  <c r="G778" i="26" s="1"/>
  <c r="G786" i="26"/>
  <c r="G790" i="26"/>
  <c r="G794" i="26"/>
  <c r="G799" i="26"/>
  <c r="G798" i="26" s="1"/>
  <c r="G805" i="26"/>
  <c r="G804" i="26" s="1"/>
  <c r="G808" i="26"/>
  <c r="G809" i="26"/>
  <c r="G816" i="26"/>
  <c r="G815" i="26" s="1"/>
  <c r="G814" i="26" s="1"/>
  <c r="G820" i="26"/>
  <c r="G819" i="26" s="1"/>
  <c r="G818" i="26" s="1"/>
  <c r="G826" i="26"/>
  <c r="G825" i="26" s="1"/>
  <c r="G824" i="26" s="1"/>
  <c r="G823" i="26" s="1"/>
  <c r="G822" i="26" s="1"/>
  <c r="I23" i="27"/>
  <c r="I28" i="27"/>
  <c r="I36" i="27"/>
  <c r="I41" i="27"/>
  <c r="I42" i="27"/>
  <c r="I45" i="27"/>
  <c r="I50" i="27"/>
  <c r="I53" i="27"/>
  <c r="I58" i="27"/>
  <c r="I62" i="27"/>
  <c r="I66" i="27"/>
  <c r="I69" i="27"/>
  <c r="I74" i="27"/>
  <c r="I75" i="27"/>
  <c r="I79" i="27"/>
  <c r="I80" i="27"/>
  <c r="I83" i="27"/>
  <c r="I85" i="27"/>
  <c r="I88" i="27"/>
  <c r="I89" i="27"/>
  <c r="I90" i="27"/>
  <c r="I102" i="27"/>
  <c r="I106" i="27"/>
  <c r="I107" i="27"/>
  <c r="I117" i="27"/>
  <c r="I122" i="27"/>
  <c r="I125" i="27"/>
  <c r="I130" i="27"/>
  <c r="I135" i="27"/>
  <c r="I141" i="27"/>
  <c r="I144" i="27"/>
  <c r="I149" i="27"/>
  <c r="I154" i="27"/>
  <c r="I157" i="27"/>
  <c r="I161" i="27"/>
  <c r="I167" i="27"/>
  <c r="I188" i="27"/>
  <c r="I196" i="27"/>
  <c r="I197" i="27"/>
  <c r="I203" i="27"/>
  <c r="I204" i="27"/>
  <c r="I207" i="27"/>
  <c r="I208" i="27"/>
  <c r="I213" i="27"/>
  <c r="I214" i="27"/>
  <c r="I218" i="27"/>
  <c r="I221" i="27"/>
  <c r="I230" i="27"/>
  <c r="I231" i="27"/>
  <c r="I234" i="27"/>
  <c r="I235" i="27"/>
  <c r="I241" i="27"/>
  <c r="I242" i="27"/>
  <c r="I246" i="27"/>
  <c r="I247" i="27"/>
  <c r="I250" i="27"/>
  <c r="I253" i="27"/>
  <c r="I258" i="27"/>
  <c r="I261" i="27"/>
  <c r="I267" i="27"/>
  <c r="I268" i="27"/>
  <c r="I276" i="27"/>
  <c r="I277" i="27"/>
  <c r="I281" i="27"/>
  <c r="I282" i="27"/>
  <c r="I285" i="27"/>
  <c r="I288" i="27"/>
  <c r="I290" i="27"/>
  <c r="I315" i="27"/>
  <c r="I318" i="27"/>
  <c r="I320" i="27"/>
  <c r="I325" i="27"/>
  <c r="I330" i="27"/>
  <c r="I337" i="27"/>
  <c r="I348" i="27"/>
  <c r="I349" i="27"/>
  <c r="I353" i="27"/>
  <c r="I354" i="27"/>
  <c r="I358" i="27"/>
  <c r="I361" i="27"/>
  <c r="I362" i="27"/>
  <c r="I363" i="27"/>
  <c r="I367" i="27"/>
  <c r="I369" i="27"/>
  <c r="I377" i="27"/>
  <c r="I390" i="27"/>
  <c r="I391" i="27"/>
  <c r="I394" i="27"/>
  <c r="I397" i="27"/>
  <c r="I398" i="27"/>
  <c r="I401" i="27"/>
  <c r="I402" i="27"/>
  <c r="I414" i="27"/>
  <c r="I418" i="27"/>
  <c r="I422" i="27"/>
  <c r="I426" i="27"/>
  <c r="I430" i="27"/>
  <c r="I435" i="27"/>
  <c r="I436" i="27"/>
  <c r="I443" i="27"/>
  <c r="I452" i="27"/>
  <c r="I453" i="27"/>
  <c r="I456" i="27"/>
  <c r="I459" i="27"/>
  <c r="I460" i="27"/>
  <c r="I463" i="27"/>
  <c r="I464" i="27"/>
  <c r="I469" i="27"/>
  <c r="I475" i="27"/>
  <c r="I488" i="27"/>
  <c r="I492" i="27"/>
  <c r="I498" i="27"/>
  <c r="I505" i="27"/>
  <c r="I506" i="27"/>
  <c r="I510" i="27"/>
  <c r="I511" i="27"/>
  <c r="I512" i="27"/>
  <c r="I515" i="27"/>
  <c r="I518" i="27"/>
  <c r="I519" i="27"/>
  <c r="I522" i="27"/>
  <c r="I525" i="27"/>
  <c r="I526" i="27"/>
  <c r="I527" i="27"/>
  <c r="I532" i="27"/>
  <c r="I539" i="27"/>
  <c r="I544" i="27"/>
  <c r="I550" i="27"/>
  <c r="I554" i="27"/>
  <c r="I558" i="27"/>
  <c r="I562" i="27"/>
  <c r="I566" i="27"/>
  <c r="I567" i="27"/>
  <c r="I568" i="27"/>
  <c r="I571" i="27"/>
  <c r="I583" i="27"/>
  <c r="I584" i="27"/>
  <c r="I585" i="27"/>
  <c r="I589" i="27"/>
  <c r="I595" i="27"/>
  <c r="I596" i="27"/>
  <c r="I599" i="27"/>
  <c r="I600" i="27"/>
  <c r="I609" i="27"/>
  <c r="I613" i="27"/>
  <c r="I617" i="27"/>
  <c r="I621" i="27"/>
  <c r="I627" i="27"/>
  <c r="I631" i="27"/>
  <c r="I638" i="27"/>
  <c r="I639" i="27"/>
  <c r="I640" i="27"/>
  <c r="I641" i="27"/>
  <c r="I642" i="27"/>
  <c r="I649" i="27"/>
  <c r="I652" i="27"/>
  <c r="I657" i="27"/>
  <c r="I660" i="27"/>
  <c r="I664" i="27"/>
  <c r="I668" i="27"/>
  <c r="I672" i="27"/>
  <c r="I677" i="27"/>
  <c r="I678" i="27"/>
  <c r="I683" i="27"/>
  <c r="I687" i="27"/>
  <c r="I691" i="27"/>
  <c r="I697" i="27"/>
  <c r="I701" i="27"/>
  <c r="I706" i="27"/>
  <c r="I707" i="27"/>
  <c r="I714" i="27"/>
  <c r="I718" i="27"/>
  <c r="I722" i="27"/>
  <c r="I737" i="27"/>
  <c r="I742" i="27"/>
  <c r="I743" i="27"/>
  <c r="I744" i="27"/>
  <c r="I747" i="27"/>
  <c r="I748" i="27"/>
  <c r="I756" i="27"/>
  <c r="I763" i="27"/>
  <c r="I767" i="27"/>
  <c r="I770" i="27"/>
  <c r="I771" i="27"/>
  <c r="I775" i="27"/>
  <c r="I779" i="27"/>
  <c r="I783" i="27"/>
  <c r="I787" i="27"/>
  <c r="I791" i="27"/>
  <c r="I795" i="27"/>
  <c r="I799" i="27"/>
  <c r="I808" i="27"/>
  <c r="I819" i="27"/>
  <c r="I823" i="27"/>
  <c r="I827" i="27"/>
  <c r="I832" i="27"/>
  <c r="I840" i="27"/>
  <c r="I841" i="27"/>
  <c r="I846" i="27"/>
  <c r="I847" i="27"/>
  <c r="I850" i="27"/>
  <c r="I853" i="27"/>
  <c r="I854" i="27"/>
  <c r="I857" i="27"/>
  <c r="I864" i="27"/>
  <c r="I865" i="27"/>
  <c r="I868" i="27"/>
  <c r="I871" i="27"/>
  <c r="I872" i="27"/>
  <c r="H22" i="27"/>
  <c r="D97" i="1"/>
  <c r="D39" i="1" s="1"/>
  <c r="G66" i="1"/>
  <c r="C97" i="1"/>
  <c r="C40" i="1" s="1"/>
  <c r="C39" i="1" s="1"/>
  <c r="E27" i="4"/>
  <c r="F15" i="34"/>
  <c r="F16" i="34"/>
  <c r="F17" i="34"/>
  <c r="F18" i="34"/>
  <c r="F19" i="34"/>
  <c r="F14" i="34"/>
  <c r="E20" i="34"/>
  <c r="E20" i="36"/>
  <c r="F15" i="36"/>
  <c r="F16" i="36"/>
  <c r="F17" i="36"/>
  <c r="F18" i="36"/>
  <c r="F19" i="36"/>
  <c r="F14" i="36"/>
  <c r="G17" i="38"/>
  <c r="G18" i="38"/>
  <c r="G19" i="38"/>
  <c r="G20" i="38"/>
  <c r="G21" i="38"/>
  <c r="G16" i="38"/>
  <c r="F22" i="38"/>
  <c r="E19" i="40"/>
  <c r="F18" i="40"/>
  <c r="F17" i="40"/>
  <c r="F16" i="40"/>
  <c r="F15" i="40"/>
  <c r="F14" i="40"/>
  <c r="F13" i="40"/>
  <c r="F13" i="42"/>
  <c r="D17" i="1"/>
  <c r="D21" i="1"/>
  <c r="D25" i="1"/>
  <c r="D28" i="1"/>
  <c r="D33" i="1"/>
  <c r="D36" i="1"/>
  <c r="D14" i="1"/>
  <c r="H605" i="27" l="1"/>
  <c r="H591" i="27" s="1"/>
  <c r="G157" i="26"/>
  <c r="G156" i="26" s="1"/>
  <c r="H321" i="27"/>
  <c r="G63" i="1"/>
  <c r="H709" i="27"/>
  <c r="H708" i="27" s="1"/>
  <c r="I521" i="27"/>
  <c r="G613" i="26"/>
  <c r="G612" i="26" s="1"/>
  <c r="G611" i="26" s="1"/>
  <c r="G599" i="26"/>
  <c r="G598" i="26" s="1"/>
  <c r="G597" i="26" s="1"/>
  <c r="D44" i="4"/>
  <c r="D43" i="4" s="1"/>
  <c r="G532" i="26"/>
  <c r="G531" i="26" s="1"/>
  <c r="G530" i="26" s="1"/>
  <c r="D25" i="4"/>
  <c r="G477" i="26"/>
  <c r="G476" i="26" s="1"/>
  <c r="D21" i="4"/>
  <c r="G465" i="26"/>
  <c r="G464" i="26" s="1"/>
  <c r="D20" i="4"/>
  <c r="D19" i="4"/>
  <c r="E44" i="1"/>
  <c r="E45" i="1"/>
  <c r="E65" i="1"/>
  <c r="E97" i="1"/>
  <c r="G606" i="26"/>
  <c r="G605" i="26" s="1"/>
  <c r="D35" i="4"/>
  <c r="D18" i="4"/>
  <c r="H507" i="27"/>
  <c r="H501" i="27" s="1"/>
  <c r="H255" i="27"/>
  <c r="H254" i="27" s="1"/>
  <c r="H269" i="27"/>
  <c r="H264" i="27" s="1"/>
  <c r="H364" i="27"/>
  <c r="H592" i="27"/>
  <c r="H151" i="27"/>
  <c r="H150" i="27" s="1"/>
  <c r="H286" i="27"/>
  <c r="H278" i="27" s="1"/>
  <c r="I520" i="27"/>
  <c r="G537" i="26"/>
  <c r="G536" i="26" s="1"/>
  <c r="G498" i="26"/>
  <c r="G497" i="26" s="1"/>
  <c r="G221" i="26"/>
  <c r="G220" i="26" s="1"/>
  <c r="G75" i="26"/>
  <c r="G74" i="26" s="1"/>
  <c r="H861" i="27"/>
  <c r="H860" i="27" s="1"/>
  <c r="H859" i="27" s="1"/>
  <c r="H858" i="27" s="1"/>
  <c r="K859" i="27" s="1"/>
  <c r="H843" i="27"/>
  <c r="H842" i="27" s="1"/>
  <c r="H834" i="27" s="1"/>
  <c r="H833" i="27" s="1"/>
  <c r="K834" i="27" s="1"/>
  <c r="H828" i="27"/>
  <c r="H815" i="27"/>
  <c r="H764" i="27"/>
  <c r="H759" i="27" s="1"/>
  <c r="H758" i="27" s="1"/>
  <c r="H739" i="27"/>
  <c r="H738" i="27" s="1"/>
  <c r="H731" i="27" s="1"/>
  <c r="H692" i="27"/>
  <c r="H693" i="27"/>
  <c r="H679" i="27"/>
  <c r="H654" i="27"/>
  <c r="H653" i="27" s="1"/>
  <c r="H646" i="27"/>
  <c r="H645" i="27" s="1"/>
  <c r="H623" i="27"/>
  <c r="H622" i="27" s="1"/>
  <c r="H580" i="27"/>
  <c r="H579" i="27" s="1"/>
  <c r="H578" i="27" s="1"/>
  <c r="H577" i="27" s="1"/>
  <c r="H563" i="27"/>
  <c r="H559" i="27"/>
  <c r="H546" i="27"/>
  <c r="H482" i="27"/>
  <c r="H449" i="27"/>
  <c r="H448" i="27" s="1"/>
  <c r="H447" i="27" s="1"/>
  <c r="H446" i="27" s="1"/>
  <c r="H445" i="27" s="1"/>
  <c r="H410" i="27"/>
  <c r="H409" i="27" s="1"/>
  <c r="H408" i="27" s="1"/>
  <c r="H387" i="27"/>
  <c r="H386" i="27" s="1"/>
  <c r="H385" i="27" s="1"/>
  <c r="H380" i="27" s="1"/>
  <c r="H373" i="27"/>
  <c r="H372" i="27" s="1"/>
  <c r="H371" i="27" s="1"/>
  <c r="H370" i="27" s="1"/>
  <c r="H350" i="27"/>
  <c r="H338" i="27"/>
  <c r="H334" i="27" s="1"/>
  <c r="H333" i="27" s="1"/>
  <c r="H332" i="27" s="1"/>
  <c r="H331" i="27" s="1"/>
  <c r="H316" i="27"/>
  <c r="H312" i="27" s="1"/>
  <c r="H311" i="27" s="1"/>
  <c r="H243" i="27"/>
  <c r="H227" i="27"/>
  <c r="H215" i="27"/>
  <c r="H199" i="27"/>
  <c r="H138" i="27"/>
  <c r="H137" i="27" s="1"/>
  <c r="H126" i="27"/>
  <c r="H127" i="27"/>
  <c r="H119" i="27"/>
  <c r="H118" i="27" s="1"/>
  <c r="H112" i="27" s="1"/>
  <c r="H98" i="27"/>
  <c r="H97" i="27"/>
  <c r="H96" i="27" s="1"/>
  <c r="H76" i="27"/>
  <c r="H70" i="27" s="1"/>
  <c r="H67" i="27" s="1"/>
  <c r="H47" i="27"/>
  <c r="H46" i="27" s="1"/>
  <c r="H38" i="27"/>
  <c r="H37" i="27" s="1"/>
  <c r="H21" i="27"/>
  <c r="G523" i="26"/>
  <c r="G522" i="26" s="1"/>
  <c r="G493" i="26"/>
  <c r="G492" i="26" s="1"/>
  <c r="G91" i="26"/>
  <c r="G90" i="26" s="1"/>
  <c r="G82" i="26"/>
  <c r="G81" i="26" s="1"/>
  <c r="G42" i="26"/>
  <c r="G41" i="26" s="1"/>
  <c r="G40" i="26" s="1"/>
  <c r="G33" i="26"/>
  <c r="G32" i="26" s="1"/>
  <c r="G541" i="26"/>
  <c r="G540" i="26" s="1"/>
  <c r="G512" i="26"/>
  <c r="G486" i="26"/>
  <c r="G317" i="26"/>
  <c r="G128" i="26"/>
  <c r="G127" i="26" s="1"/>
  <c r="G120" i="26"/>
  <c r="G110" i="26"/>
  <c r="G98" i="26"/>
  <c r="G94" i="26"/>
  <c r="G68" i="26"/>
  <c r="G37" i="26"/>
  <c r="G458" i="26"/>
  <c r="G453" i="26"/>
  <c r="G377" i="26"/>
  <c r="G304" i="26"/>
  <c r="G303" i="26" s="1"/>
  <c r="G299" i="26"/>
  <c r="G291" i="26"/>
  <c r="G284" i="26"/>
  <c r="G283" i="26" s="1"/>
  <c r="G276" i="26"/>
  <c r="G237" i="26"/>
  <c r="G214" i="26"/>
  <c r="G201" i="26"/>
  <c r="G190" i="26"/>
  <c r="G184" i="26"/>
  <c r="G737" i="26"/>
  <c r="G738" i="26"/>
  <c r="G807" i="26"/>
  <c r="G575" i="26"/>
  <c r="G570" i="26"/>
  <c r="G569" i="26" s="1"/>
  <c r="G415" i="26"/>
  <c r="G406" i="26"/>
  <c r="G405" i="26" s="1"/>
  <c r="G369" i="26"/>
  <c r="G170" i="26"/>
  <c r="G166" i="26"/>
  <c r="G86" i="26"/>
  <c r="G85" i="26" s="1"/>
  <c r="G61" i="26"/>
  <c r="G47" i="26"/>
  <c r="G26" i="26"/>
  <c r="G20" i="26"/>
  <c r="G19" i="26" s="1"/>
  <c r="H24" i="27"/>
  <c r="G821" i="26"/>
  <c r="G813" i="26"/>
  <c r="G817" i="26"/>
  <c r="G60" i="26"/>
  <c r="G803" i="26"/>
  <c r="G797" i="26"/>
  <c r="G793" i="26"/>
  <c r="G789" i="26"/>
  <c r="G785" i="26"/>
  <c r="G775" i="26"/>
  <c r="G770" i="26"/>
  <c r="G767" i="26" s="1"/>
  <c r="G760" i="26"/>
  <c r="G745" i="26"/>
  <c r="G715" i="26"/>
  <c r="G697" i="26"/>
  <c r="G689" i="26"/>
  <c r="G681" i="26"/>
  <c r="G673" i="26"/>
  <c r="G665" i="26"/>
  <c r="G645" i="26"/>
  <c r="G631" i="26"/>
  <c r="G630" i="26"/>
  <c r="G621" i="26"/>
  <c r="G546" i="26"/>
  <c r="G518" i="26"/>
  <c r="G480" i="26"/>
  <c r="G470" i="26"/>
  <c r="G469" i="26"/>
  <c r="G456" i="26"/>
  <c r="G420" i="26"/>
  <c r="G391" i="26"/>
  <c r="G385" i="26"/>
  <c r="G321" i="26"/>
  <c r="G269" i="26"/>
  <c r="G259" i="26"/>
  <c r="G251" i="26"/>
  <c r="G178" i="26"/>
  <c r="G777" i="26"/>
  <c r="G764" i="26"/>
  <c r="G753" i="26"/>
  <c r="G717" i="26"/>
  <c r="G693" i="26"/>
  <c r="G685" i="26"/>
  <c r="G677" i="26"/>
  <c r="G669" i="26"/>
  <c r="G655" i="26"/>
  <c r="G649" i="26"/>
  <c r="G639" i="26"/>
  <c r="G635" i="26" s="1"/>
  <c r="G625" i="26"/>
  <c r="G560" i="26"/>
  <c r="G556" i="26"/>
  <c r="G550" i="26"/>
  <c r="G514" i="26"/>
  <c r="G427" i="26"/>
  <c r="G409" i="26"/>
  <c r="G397" i="26"/>
  <c r="G396" i="26"/>
  <c r="G380" i="26"/>
  <c r="G373" i="26"/>
  <c r="G351" i="26"/>
  <c r="G347" i="26"/>
  <c r="G343" i="26"/>
  <c r="G327" i="26"/>
  <c r="G313" i="26"/>
  <c r="G293" i="26"/>
  <c r="G584" i="26"/>
  <c r="G506" i="26"/>
  <c r="G502" i="26"/>
  <c r="G333" i="26"/>
  <c r="G152" i="26"/>
  <c r="G135" i="26"/>
  <c r="G225" i="26"/>
  <c r="G54" i="26"/>
  <c r="D13" i="1"/>
  <c r="G14" i="1" s="1"/>
  <c r="E62" i="1" l="1"/>
  <c r="H545" i="27"/>
  <c r="H500" i="27" s="1"/>
  <c r="H757" i="27"/>
  <c r="H226" i="27"/>
  <c r="H225" i="27" s="1"/>
  <c r="H344" i="27"/>
  <c r="H343" i="27" s="1"/>
  <c r="H444" i="27"/>
  <c r="K445" i="27" s="1"/>
  <c r="H590" i="27"/>
  <c r="H136" i="27"/>
  <c r="H111" i="27" s="1"/>
  <c r="H110" i="27" s="1"/>
  <c r="H198" i="27"/>
  <c r="H189" i="27" s="1"/>
  <c r="H31" i="27"/>
  <c r="H30" i="27" s="1"/>
  <c r="H29" i="27" s="1"/>
  <c r="H262" i="27"/>
  <c r="H814" i="27"/>
  <c r="H813" i="27" s="1"/>
  <c r="H644" i="27"/>
  <c r="H643" i="27" s="1"/>
  <c r="H379" i="27"/>
  <c r="H378" i="27" s="1"/>
  <c r="K379" i="27" s="1"/>
  <c r="H20" i="27"/>
  <c r="G46" i="26"/>
  <c r="G165" i="26"/>
  <c r="G736" i="26"/>
  <c r="G200" i="26"/>
  <c r="G213" i="26"/>
  <c r="G236" i="26"/>
  <c r="G275" i="26"/>
  <c r="G290" i="26"/>
  <c r="G298" i="26"/>
  <c r="G376" i="26"/>
  <c r="G36" i="26"/>
  <c r="G67" i="26"/>
  <c r="G806" i="26"/>
  <c r="G25" i="26"/>
  <c r="G169" i="26"/>
  <c r="G368" i="26"/>
  <c r="G414" i="26"/>
  <c r="G404" i="26" s="1"/>
  <c r="G574" i="26"/>
  <c r="G183" i="26"/>
  <c r="G452" i="26"/>
  <c r="G97" i="26"/>
  <c r="G109" i="26"/>
  <c r="G119" i="26"/>
  <c r="G316" i="26"/>
  <c r="G485" i="26"/>
  <c r="G511" i="26"/>
  <c r="G224" i="26"/>
  <c r="G134" i="26"/>
  <c r="G332" i="26"/>
  <c r="G505" i="26"/>
  <c r="G583" i="26"/>
  <c r="G18" i="26"/>
  <c r="G282" i="26"/>
  <c r="G302" i="26"/>
  <c r="G312" i="26"/>
  <c r="G326" i="26"/>
  <c r="G372" i="26"/>
  <c r="G426" i="26"/>
  <c r="G463" i="26"/>
  <c r="G491" i="26"/>
  <c r="G549" i="26"/>
  <c r="G596" i="26"/>
  <c r="G610" i="26"/>
  <c r="G623" i="26"/>
  <c r="G624" i="26"/>
  <c r="G634" i="26"/>
  <c r="G648" i="26"/>
  <c r="G668" i="26"/>
  <c r="G676" i="26"/>
  <c r="G684" i="26"/>
  <c r="G692" i="26"/>
  <c r="G763" i="26"/>
  <c r="G268" i="26"/>
  <c r="G419" i="26"/>
  <c r="G455" i="26"/>
  <c r="G468" i="26"/>
  <c r="G644" i="26"/>
  <c r="G672" i="26"/>
  <c r="G680" i="26"/>
  <c r="G688" i="26"/>
  <c r="G696" i="26"/>
  <c r="G714" i="26"/>
  <c r="G744" i="26"/>
  <c r="G774" i="26"/>
  <c r="G784" i="26"/>
  <c r="G788" i="26"/>
  <c r="G792" i="26"/>
  <c r="G795" i="26"/>
  <c r="G796" i="26"/>
  <c r="G53" i="26"/>
  <c r="G151" i="26"/>
  <c r="G501" i="26"/>
  <c r="G578" i="26"/>
  <c r="G73" i="26"/>
  <c r="G379" i="26"/>
  <c r="G395" i="26"/>
  <c r="G752" i="26"/>
  <c r="G250" i="26"/>
  <c r="G258" i="26"/>
  <c r="G384" i="26"/>
  <c r="G479" i="26"/>
  <c r="G517" i="26"/>
  <c r="G529" i="26"/>
  <c r="G535" i="26"/>
  <c r="G545" i="26"/>
  <c r="G568" i="26"/>
  <c r="G604" i="26"/>
  <c r="G620" i="26"/>
  <c r="G629" i="26"/>
  <c r="G759" i="26"/>
  <c r="G812" i="26"/>
  <c r="I238" i="27"/>
  <c r="H224" i="27" l="1"/>
  <c r="H223" i="27" s="1"/>
  <c r="H222" i="27" s="1"/>
  <c r="K223" i="27" s="1"/>
  <c r="D99" i="1"/>
  <c r="D101" i="1" s="1"/>
  <c r="D55" i="4"/>
  <c r="G337" i="26"/>
  <c r="H632" i="27"/>
  <c r="H499" i="27" s="1"/>
  <c r="K500" i="27" s="1"/>
  <c r="H109" i="27"/>
  <c r="H108" i="27" s="1"/>
  <c r="K109" i="27" s="1"/>
  <c r="H19" i="27"/>
  <c r="G114" i="26"/>
  <c r="D57" i="4" s="1"/>
  <c r="G108" i="26"/>
  <c r="G89" i="26"/>
  <c r="G24" i="26"/>
  <c r="G66" i="26"/>
  <c r="G297" i="26"/>
  <c r="G289" i="26"/>
  <c r="G274" i="26"/>
  <c r="G235" i="26"/>
  <c r="G195" i="26"/>
  <c r="D49" i="4" s="1"/>
  <c r="G735" i="26"/>
  <c r="G802" i="26"/>
  <c r="G801" i="26" s="1"/>
  <c r="G510" i="26"/>
  <c r="G484" i="26"/>
  <c r="D51" i="4" s="1"/>
  <c r="G182" i="26"/>
  <c r="G164" i="26"/>
  <c r="G758" i="26"/>
  <c r="G628" i="26"/>
  <c r="G616" i="26"/>
  <c r="G603" i="26"/>
  <c r="G544" i="26"/>
  <c r="D30" i="4" s="1"/>
  <c r="G534" i="26"/>
  <c r="D26" i="4" s="1"/>
  <c r="G516" i="26"/>
  <c r="G475" i="26"/>
  <c r="G383" i="26"/>
  <c r="G245" i="26"/>
  <c r="D33" i="4" s="1"/>
  <c r="G751" i="26"/>
  <c r="G394" i="26"/>
  <c r="G791" i="26"/>
  <c r="G787" i="26"/>
  <c r="G783" i="26"/>
  <c r="G773" i="26"/>
  <c r="G743" i="26"/>
  <c r="G742" i="26"/>
  <c r="G643" i="26"/>
  <c r="G467" i="26"/>
  <c r="G451" i="26"/>
  <c r="G418" i="26"/>
  <c r="G267" i="26"/>
  <c r="G664" i="26"/>
  <c r="G647" i="26"/>
  <c r="G811" i="26"/>
  <c r="G72" i="26"/>
  <c r="D42" i="4" s="1"/>
  <c r="D41" i="4" s="1"/>
  <c r="G573" i="26"/>
  <c r="G496" i="26"/>
  <c r="G150" i="26"/>
  <c r="G45" i="26"/>
  <c r="G595" i="26"/>
  <c r="G548" i="26"/>
  <c r="G462" i="26"/>
  <c r="G367" i="26"/>
  <c r="G320" i="26"/>
  <c r="D59" i="4" s="1"/>
  <c r="G307" i="26"/>
  <c r="D56" i="4" s="1"/>
  <c r="G301" i="26"/>
  <c r="D50" i="4" s="1"/>
  <c r="G17" i="26"/>
  <c r="G331" i="26"/>
  <c r="G133" i="26"/>
  <c r="G212" i="26"/>
  <c r="F155" i="26"/>
  <c r="H155" i="26" s="1"/>
  <c r="G582" i="27"/>
  <c r="I582" i="27" s="1"/>
  <c r="G40" i="1" l="1"/>
  <c r="G113" i="26"/>
  <c r="H18" i="27"/>
  <c r="H17" i="27"/>
  <c r="G177" i="26"/>
  <c r="D48" i="4" s="1"/>
  <c r="G273" i="26"/>
  <c r="D46" i="4" s="1"/>
  <c r="G281" i="26"/>
  <c r="D47" i="4" s="1"/>
  <c r="G194" i="26"/>
  <c r="G234" i="26"/>
  <c r="G65" i="26"/>
  <c r="G23" i="26"/>
  <c r="G211" i="26"/>
  <c r="D36" i="4" s="1"/>
  <c r="G39" i="26"/>
  <c r="G741" i="26"/>
  <c r="G782" i="26"/>
  <c r="G474" i="26"/>
  <c r="G615" i="26"/>
  <c r="G330" i="26"/>
  <c r="D60" i="4" s="1"/>
  <c r="G16" i="26"/>
  <c r="G336" i="26"/>
  <c r="G461" i="26"/>
  <c r="G490" i="26"/>
  <c r="D23" i="4" s="1"/>
  <c r="G594" i="26"/>
  <c r="G800" i="26"/>
  <c r="D31" i="4" s="1"/>
  <c r="G149" i="26"/>
  <c r="G71" i="26"/>
  <c r="G810" i="26"/>
  <c r="G659" i="26"/>
  <c r="D53" i="4" s="1"/>
  <c r="G266" i="26"/>
  <c r="D34" i="4" s="1"/>
  <c r="D32" i="4" s="1"/>
  <c r="G642" i="26"/>
  <c r="G750" i="26"/>
  <c r="G366" i="26"/>
  <c r="G528" i="26"/>
  <c r="G543" i="26"/>
  <c r="G567" i="26"/>
  <c r="D29" i="4" s="1"/>
  <c r="G757" i="26"/>
  <c r="G163" i="26" l="1"/>
  <c r="D45" i="4"/>
  <c r="D17" i="4"/>
  <c r="D24" i="4"/>
  <c r="G272" i="26"/>
  <c r="H16" i="27"/>
  <c r="G233" i="26"/>
  <c r="G749" i="26"/>
  <c r="G593" i="26"/>
  <c r="G460" i="26"/>
  <c r="G756" i="26"/>
  <c r="D40" i="4" s="1"/>
  <c r="G527" i="26"/>
  <c r="G365" i="26"/>
  <c r="G633" i="26"/>
  <c r="D39" i="4" s="1"/>
  <c r="J403" i="26"/>
  <c r="G70" i="26"/>
  <c r="G15" i="26" s="1"/>
  <c r="G148" i="26"/>
  <c r="G489" i="26"/>
  <c r="G609" i="26"/>
  <c r="G473" i="26"/>
  <c r="G244" i="26"/>
  <c r="G781" i="26"/>
  <c r="G740" i="26"/>
  <c r="G210" i="26"/>
  <c r="G205" i="26" s="1"/>
  <c r="G769" i="27"/>
  <c r="I769" i="27" s="1"/>
  <c r="G713" i="26" l="1"/>
  <c r="G588" i="26"/>
  <c r="G564" i="26" s="1"/>
  <c r="D37" i="4"/>
  <c r="H15" i="27"/>
  <c r="G162" i="26"/>
  <c r="G780" i="26"/>
  <c r="D52" i="4" s="1"/>
  <c r="G608" i="26"/>
  <c r="G602" i="26" s="1"/>
  <c r="G243" i="26"/>
  <c r="G472" i="26"/>
  <c r="G147" i="26"/>
  <c r="G364" i="26"/>
  <c r="G748" i="26"/>
  <c r="I271" i="27"/>
  <c r="I273" i="27"/>
  <c r="I340" i="27"/>
  <c r="I342" i="27"/>
  <c r="G357" i="27"/>
  <c r="I357" i="27" s="1"/>
  <c r="G526" i="26" l="1"/>
  <c r="D16" i="4"/>
  <c r="H14" i="27"/>
  <c r="K14" i="27" s="1"/>
  <c r="K16" i="27"/>
  <c r="G747" i="26"/>
  <c r="G363" i="26"/>
  <c r="J364" i="26" s="1"/>
  <c r="G204" i="26"/>
  <c r="F779" i="26"/>
  <c r="G220" i="27"/>
  <c r="G195" i="27"/>
  <c r="I195" i="27" s="1"/>
  <c r="G156" i="27"/>
  <c r="G155" i="27" l="1"/>
  <c r="I155" i="27" s="1"/>
  <c r="I156" i="27"/>
  <c r="G219" i="27"/>
  <c r="I219" i="27" s="1"/>
  <c r="I220" i="27"/>
  <c r="F778" i="26"/>
  <c r="H779" i="26"/>
  <c r="G601" i="26"/>
  <c r="G14" i="26" s="1"/>
  <c r="J15" i="26" s="1"/>
  <c r="F14" i="42"/>
  <c r="D19" i="40"/>
  <c r="F19" i="40" s="1"/>
  <c r="E22" i="38"/>
  <c r="G22" i="38" s="1"/>
  <c r="D20" i="36"/>
  <c r="F20" i="36" s="1"/>
  <c r="E22" i="34"/>
  <c r="E23" i="34" s="1"/>
  <c r="D22" i="34"/>
  <c r="D20" i="34"/>
  <c r="F20" i="34" s="1"/>
  <c r="F777" i="26" l="1"/>
  <c r="H777" i="26" s="1"/>
  <c r="H778" i="26"/>
  <c r="E21" i="34"/>
  <c r="D21" i="34"/>
  <c r="D23" i="34"/>
  <c r="F658" i="26" l="1"/>
  <c r="G160" i="27"/>
  <c r="G807" i="27"/>
  <c r="F563" i="26"/>
  <c r="G65" i="27"/>
  <c r="F739" i="26"/>
  <c r="G64" i="27" l="1"/>
  <c r="I65" i="27"/>
  <c r="G159" i="27"/>
  <c r="I160" i="27"/>
  <c r="G806" i="27"/>
  <c r="I807" i="27"/>
  <c r="F738" i="26"/>
  <c r="H738" i="26" s="1"/>
  <c r="H739" i="26"/>
  <c r="F562" i="26"/>
  <c r="H563" i="26"/>
  <c r="F657" i="26"/>
  <c r="H658" i="26"/>
  <c r="F737" i="26"/>
  <c r="G805" i="27" l="1"/>
  <c r="G800" i="27" s="1"/>
  <c r="I806" i="27"/>
  <c r="G158" i="27"/>
  <c r="I158" i="27" s="1"/>
  <c r="I159" i="27"/>
  <c r="G63" i="27"/>
  <c r="I63" i="27" s="1"/>
  <c r="I64" i="27"/>
  <c r="F736" i="26"/>
  <c r="H737" i="26"/>
  <c r="F656" i="26"/>
  <c r="H656" i="26" s="1"/>
  <c r="H657" i="26"/>
  <c r="F561" i="26"/>
  <c r="H562" i="26"/>
  <c r="G187" i="27"/>
  <c r="I187" i="27" s="1"/>
  <c r="G186" i="27"/>
  <c r="G185" i="27" l="1"/>
  <c r="I186" i="27"/>
  <c r="I800" i="27"/>
  <c r="I805" i="27"/>
  <c r="F560" i="26"/>
  <c r="H560" i="26" s="1"/>
  <c r="H561" i="26"/>
  <c r="F735" i="26"/>
  <c r="H735" i="26" s="1"/>
  <c r="H736" i="26"/>
  <c r="F271" i="26"/>
  <c r="H271" i="26" s="1"/>
  <c r="G434" i="27"/>
  <c r="F107" i="26"/>
  <c r="G538" i="27"/>
  <c r="I538" i="27" s="1"/>
  <c r="F59" i="26"/>
  <c r="G433" i="27" l="1"/>
  <c r="I434" i="27"/>
  <c r="G184" i="27"/>
  <c r="I184" i="27" s="1"/>
  <c r="I185" i="27"/>
  <c r="F58" i="26"/>
  <c r="H59" i="26"/>
  <c r="F106" i="26"/>
  <c r="H107" i="26"/>
  <c r="F334" i="26"/>
  <c r="H334" i="26" s="1"/>
  <c r="F329" i="26"/>
  <c r="H329" i="26" s="1"/>
  <c r="G656" i="27"/>
  <c r="F280" i="26"/>
  <c r="H280" i="26" s="1"/>
  <c r="F270" i="26"/>
  <c r="F242" i="26"/>
  <c r="H242" i="26" s="1"/>
  <c r="G655" i="27" l="1"/>
  <c r="I655" i="27" s="1"/>
  <c r="I656" i="27"/>
  <c r="G432" i="27"/>
  <c r="I433" i="27"/>
  <c r="F269" i="26"/>
  <c r="H270" i="26"/>
  <c r="C58" i="4"/>
  <c r="E58" i="4" s="1"/>
  <c r="H700" i="26"/>
  <c r="F105" i="26"/>
  <c r="F101" i="26" s="1"/>
  <c r="H106" i="26"/>
  <c r="F57" i="26"/>
  <c r="H57" i="26" s="1"/>
  <c r="H58" i="26"/>
  <c r="F478" i="26"/>
  <c r="H478" i="26" s="1"/>
  <c r="G336" i="27"/>
  <c r="G431" i="27" l="1"/>
  <c r="I431" i="27" s="1"/>
  <c r="I432" i="27"/>
  <c r="G335" i="27"/>
  <c r="I335" i="27" s="1"/>
  <c r="I336" i="27"/>
  <c r="H101" i="26"/>
  <c r="H105" i="26"/>
  <c r="F268" i="26"/>
  <c r="H268" i="26" s="1"/>
  <c r="H269" i="26"/>
  <c r="F477" i="26"/>
  <c r="F122" i="26"/>
  <c r="H122" i="26" s="1"/>
  <c r="G768" i="27"/>
  <c r="I768" i="27" s="1"/>
  <c r="F667" i="26"/>
  <c r="G766" i="27"/>
  <c r="G765" i="27" l="1"/>
  <c r="I765" i="27" s="1"/>
  <c r="I766" i="27"/>
  <c r="F476" i="26"/>
  <c r="H476" i="26" s="1"/>
  <c r="H477" i="26"/>
  <c r="F666" i="26"/>
  <c r="H667" i="26"/>
  <c r="G764" i="27"/>
  <c r="F138" i="26"/>
  <c r="H138" i="26" s="1"/>
  <c r="F670" i="26"/>
  <c r="I764" i="27" l="1"/>
  <c r="F669" i="26"/>
  <c r="H669" i="26" s="1"/>
  <c r="H670" i="26"/>
  <c r="F665" i="26"/>
  <c r="H665" i="26" s="1"/>
  <c r="H666" i="26"/>
  <c r="F241" i="26"/>
  <c r="G553" i="27"/>
  <c r="F121" i="26"/>
  <c r="F754" i="26"/>
  <c r="H754" i="26" s="1"/>
  <c r="G68" i="27"/>
  <c r="I68" i="27" s="1"/>
  <c r="F566" i="26"/>
  <c r="G552" i="27" l="1"/>
  <c r="I553" i="27"/>
  <c r="F240" i="26"/>
  <c r="H241" i="26"/>
  <c r="F565" i="26"/>
  <c r="H565" i="26" s="1"/>
  <c r="H566" i="26"/>
  <c r="F120" i="26"/>
  <c r="H121" i="26"/>
  <c r="F654" i="26"/>
  <c r="G551" i="27" l="1"/>
  <c r="I551" i="27" s="1"/>
  <c r="I552" i="27"/>
  <c r="F653" i="26"/>
  <c r="H654" i="26"/>
  <c r="F119" i="26"/>
  <c r="H119" i="26" s="1"/>
  <c r="H120" i="26"/>
  <c r="F239" i="26"/>
  <c r="H239" i="26" s="1"/>
  <c r="H240" i="26"/>
  <c r="F52" i="26"/>
  <c r="H52" i="26" s="1"/>
  <c r="F38" i="26"/>
  <c r="H38" i="26" s="1"/>
  <c r="F288" i="26"/>
  <c r="F652" i="26" l="1"/>
  <c r="H652" i="26" s="1"/>
  <c r="H653" i="26"/>
  <c r="F287" i="26"/>
  <c r="H288" i="26"/>
  <c r="G659" i="27"/>
  <c r="G658" i="27" l="1"/>
  <c r="I658" i="27" s="1"/>
  <c r="I659" i="27"/>
  <c r="F286" i="26"/>
  <c r="H286" i="26" s="1"/>
  <c r="H287" i="26"/>
  <c r="E90" i="1"/>
  <c r="C36" i="1"/>
  <c r="E36" i="1" s="1"/>
  <c r="C33" i="1"/>
  <c r="E33" i="1" s="1"/>
  <c r="C28" i="1"/>
  <c r="E28" i="1" s="1"/>
  <c r="C25" i="1"/>
  <c r="E25" i="1" s="1"/>
  <c r="C21" i="1"/>
  <c r="E21" i="1" s="1"/>
  <c r="C17" i="1"/>
  <c r="E17" i="1" s="1"/>
  <c r="C14" i="1"/>
  <c r="E14" i="1" s="1"/>
  <c r="E41" i="1" l="1"/>
  <c r="E40" i="1"/>
  <c r="C13" i="1"/>
  <c r="E13" i="1" l="1"/>
  <c r="F14" i="1"/>
  <c r="F40" i="1"/>
  <c r="F826" i="26"/>
  <c r="H826" i="26" s="1"/>
  <c r="F820" i="26"/>
  <c r="H820" i="26" s="1"/>
  <c r="F809" i="26"/>
  <c r="H809" i="26" s="1"/>
  <c r="F808" i="26"/>
  <c r="H808" i="26" s="1"/>
  <c r="F805" i="26"/>
  <c r="H805" i="26" s="1"/>
  <c r="F799" i="26"/>
  <c r="H799" i="26" s="1"/>
  <c r="F790" i="26"/>
  <c r="H790" i="26" s="1"/>
  <c r="F786" i="26"/>
  <c r="H786" i="26" s="1"/>
  <c r="F776" i="26"/>
  <c r="H776" i="26" s="1"/>
  <c r="F772" i="26"/>
  <c r="H772" i="26" s="1"/>
  <c r="F771" i="26"/>
  <c r="H771" i="26" s="1"/>
  <c r="F766" i="26"/>
  <c r="H766" i="26" s="1"/>
  <c r="F765" i="26"/>
  <c r="H765" i="26" s="1"/>
  <c r="F762" i="26"/>
  <c r="H762" i="26" s="1"/>
  <c r="F761" i="26"/>
  <c r="H761" i="26" s="1"/>
  <c r="F755" i="26"/>
  <c r="F746" i="26"/>
  <c r="H746" i="26" s="1"/>
  <c r="F718" i="26"/>
  <c r="H718" i="26" s="1"/>
  <c r="F699" i="26"/>
  <c r="H699" i="26" s="1"/>
  <c r="F695" i="26"/>
  <c r="H695" i="26" s="1"/>
  <c r="F691" i="26"/>
  <c r="H691" i="26" s="1"/>
  <c r="F683" i="26"/>
  <c r="H683" i="26" s="1"/>
  <c r="F679" i="26"/>
  <c r="H679" i="26" s="1"/>
  <c r="F675" i="26"/>
  <c r="H675" i="26" s="1"/>
  <c r="F671" i="26"/>
  <c r="F663" i="26"/>
  <c r="H663" i="26" s="1"/>
  <c r="F651" i="26"/>
  <c r="H651" i="26" s="1"/>
  <c r="F646" i="26"/>
  <c r="H646" i="26" s="1"/>
  <c r="F641" i="26"/>
  <c r="H641" i="26" s="1"/>
  <c r="F638" i="26"/>
  <c r="H638" i="26" s="1"/>
  <c r="F632" i="26"/>
  <c r="H632" i="26" s="1"/>
  <c r="F627" i="26"/>
  <c r="H627" i="26" s="1"/>
  <c r="F622" i="26"/>
  <c r="H622" i="26" s="1"/>
  <c r="F619" i="26"/>
  <c r="H619" i="26" s="1"/>
  <c r="F614" i="26"/>
  <c r="F607" i="26"/>
  <c r="F600" i="26"/>
  <c r="F587" i="26"/>
  <c r="H587" i="26" s="1"/>
  <c r="F586" i="26"/>
  <c r="H586" i="26" s="1"/>
  <c r="F585" i="26"/>
  <c r="H585" i="26" s="1"/>
  <c r="F580" i="26"/>
  <c r="F577" i="26"/>
  <c r="H577" i="26" s="1"/>
  <c r="F576" i="26"/>
  <c r="H576" i="26" s="1"/>
  <c r="F572" i="26"/>
  <c r="H572" i="26" s="1"/>
  <c r="F571" i="26"/>
  <c r="H571" i="26" s="1"/>
  <c r="F559" i="26"/>
  <c r="H559" i="26" s="1"/>
  <c r="F555" i="26"/>
  <c r="H555" i="26" s="1"/>
  <c r="F552" i="26"/>
  <c r="H552" i="26" s="1"/>
  <c r="F547" i="26"/>
  <c r="H547" i="26" s="1"/>
  <c r="F542" i="26"/>
  <c r="H542" i="26" s="1"/>
  <c r="F539" i="26"/>
  <c r="H539" i="26" s="1"/>
  <c r="F538" i="26"/>
  <c r="H538" i="26" s="1"/>
  <c r="F533" i="26"/>
  <c r="F525" i="26"/>
  <c r="H525" i="26" s="1"/>
  <c r="F524" i="26"/>
  <c r="H524" i="26" s="1"/>
  <c r="F521" i="26"/>
  <c r="H521" i="26" s="1"/>
  <c r="F520" i="26"/>
  <c r="H520" i="26" s="1"/>
  <c r="F519" i="26"/>
  <c r="H519" i="26" s="1"/>
  <c r="F515" i="26"/>
  <c r="H515" i="26" s="1"/>
  <c r="F513" i="26"/>
  <c r="H513" i="26" s="1"/>
  <c r="F509" i="26"/>
  <c r="H509" i="26" s="1"/>
  <c r="F508" i="26"/>
  <c r="H508" i="26" s="1"/>
  <c r="F507" i="26"/>
  <c r="H507" i="26" s="1"/>
  <c r="F504" i="26"/>
  <c r="H504" i="26" s="1"/>
  <c r="F503" i="26"/>
  <c r="H503" i="26" s="1"/>
  <c r="F500" i="26"/>
  <c r="H500" i="26" s="1"/>
  <c r="F499" i="26"/>
  <c r="H499" i="26" s="1"/>
  <c r="F495" i="26"/>
  <c r="H495" i="26" s="1"/>
  <c r="F494" i="26"/>
  <c r="H494" i="26" s="1"/>
  <c r="F488" i="26"/>
  <c r="H488" i="26" s="1"/>
  <c r="F471" i="26"/>
  <c r="H471" i="26" s="1"/>
  <c r="F459" i="26"/>
  <c r="H459" i="26" s="1"/>
  <c r="F457" i="26"/>
  <c r="H457" i="26" s="1"/>
  <c r="F454" i="26"/>
  <c r="H454" i="26" s="1"/>
  <c r="F430" i="26"/>
  <c r="H430" i="26" s="1"/>
  <c r="F428" i="26"/>
  <c r="H428" i="26" s="1"/>
  <c r="F425" i="26"/>
  <c r="H425" i="26" s="1"/>
  <c r="F422" i="26"/>
  <c r="H422" i="26" s="1"/>
  <c r="F421" i="26"/>
  <c r="H421" i="26" s="1"/>
  <c r="F417" i="26"/>
  <c r="H417" i="26" s="1"/>
  <c r="F416" i="26"/>
  <c r="H416" i="26" s="1"/>
  <c r="F413" i="26"/>
  <c r="H413" i="26" s="1"/>
  <c r="F411" i="26"/>
  <c r="H411" i="26" s="1"/>
  <c r="F408" i="26"/>
  <c r="H408" i="26" s="1"/>
  <c r="F407" i="26"/>
  <c r="H407" i="26" s="1"/>
  <c r="F401" i="26"/>
  <c r="H401" i="26" s="1"/>
  <c r="F398" i="26"/>
  <c r="H398" i="26" s="1"/>
  <c r="F393" i="26"/>
  <c r="H393" i="26" s="1"/>
  <c r="F390" i="26"/>
  <c r="H390" i="26" s="1"/>
  <c r="F387" i="26"/>
  <c r="H387" i="26" s="1"/>
  <c r="F386" i="26"/>
  <c r="H386" i="26" s="1"/>
  <c r="F382" i="26"/>
  <c r="H382" i="26" s="1"/>
  <c r="F381" i="26"/>
  <c r="H381" i="26" s="1"/>
  <c r="F378" i="26"/>
  <c r="H378" i="26" s="1"/>
  <c r="F374" i="26"/>
  <c r="H374" i="26" s="1"/>
  <c r="F371" i="26"/>
  <c r="H371" i="26" s="1"/>
  <c r="F370" i="26"/>
  <c r="H370" i="26" s="1"/>
  <c r="F350" i="26"/>
  <c r="H350" i="26" s="1"/>
  <c r="F346" i="26"/>
  <c r="H346" i="26" s="1"/>
  <c r="F325" i="26"/>
  <c r="H325" i="26" s="1"/>
  <c r="F319" i="26"/>
  <c r="H319" i="26" s="1"/>
  <c r="F315" i="26"/>
  <c r="H315" i="26" s="1"/>
  <c r="F311" i="26"/>
  <c r="H311" i="26" s="1"/>
  <c r="F305" i="26"/>
  <c r="H305" i="26" s="1"/>
  <c r="F306" i="26"/>
  <c r="H306" i="26" s="1"/>
  <c r="F300" i="26"/>
  <c r="H300" i="26" s="1"/>
  <c r="F296" i="26"/>
  <c r="H296" i="26" s="1"/>
  <c r="F292" i="26"/>
  <c r="H292" i="26" s="1"/>
  <c r="F285" i="26"/>
  <c r="H285" i="26" s="1"/>
  <c r="F277" i="26"/>
  <c r="H277" i="26" s="1"/>
  <c r="F265" i="26"/>
  <c r="H265" i="26" s="1"/>
  <c r="F261" i="26"/>
  <c r="H261" i="26" s="1"/>
  <c r="F257" i="26"/>
  <c r="H257" i="26" s="1"/>
  <c r="F253" i="26"/>
  <c r="H253" i="26" s="1"/>
  <c r="F249" i="26"/>
  <c r="H249" i="26" s="1"/>
  <c r="F238" i="26"/>
  <c r="F227" i="26"/>
  <c r="H227" i="26" s="1"/>
  <c r="F226" i="26"/>
  <c r="H226" i="26" s="1"/>
  <c r="F223" i="26"/>
  <c r="H223" i="26" s="1"/>
  <c r="F222" i="26"/>
  <c r="H222" i="26" s="1"/>
  <c r="F219" i="26"/>
  <c r="H219" i="26" s="1"/>
  <c r="F216" i="26"/>
  <c r="H216" i="26" s="1"/>
  <c r="F215" i="26"/>
  <c r="H215" i="26" s="1"/>
  <c r="F203" i="26"/>
  <c r="H203" i="26" s="1"/>
  <c r="F199" i="26"/>
  <c r="H199" i="26" s="1"/>
  <c r="F193" i="26"/>
  <c r="H193" i="26" s="1"/>
  <c r="F189" i="26"/>
  <c r="H189" i="26" s="1"/>
  <c r="F185" i="26"/>
  <c r="H185" i="26" s="1"/>
  <c r="F181" i="26"/>
  <c r="H181" i="26" s="1"/>
  <c r="F172" i="26"/>
  <c r="H172" i="26" s="1"/>
  <c r="F171" i="26"/>
  <c r="H171" i="26" s="1"/>
  <c r="F168" i="26"/>
  <c r="H168" i="26" s="1"/>
  <c r="F167" i="26"/>
  <c r="H167" i="26" s="1"/>
  <c r="F161" i="26"/>
  <c r="H161" i="26" s="1"/>
  <c r="F159" i="26"/>
  <c r="F154" i="26"/>
  <c r="H154" i="26" s="1"/>
  <c r="F153" i="26"/>
  <c r="H153" i="26" s="1"/>
  <c r="F141" i="26"/>
  <c r="H141" i="26" s="1"/>
  <c r="F137" i="26"/>
  <c r="H137" i="26" s="1"/>
  <c r="F136" i="26"/>
  <c r="H136" i="26" s="1"/>
  <c r="F132" i="26"/>
  <c r="H132" i="26" s="1"/>
  <c r="F130" i="26"/>
  <c r="H130" i="26" s="1"/>
  <c r="F126" i="26"/>
  <c r="H126" i="26" s="1"/>
  <c r="F118" i="26"/>
  <c r="H118" i="26" s="1"/>
  <c r="F112" i="26"/>
  <c r="H112" i="26" s="1"/>
  <c r="F100" i="26"/>
  <c r="H100" i="26" s="1"/>
  <c r="F99" i="26"/>
  <c r="H99" i="26" s="1"/>
  <c r="F96" i="26"/>
  <c r="H96" i="26" s="1"/>
  <c r="F93" i="26"/>
  <c r="H93" i="26" s="1"/>
  <c r="F92" i="26"/>
  <c r="H92" i="26" s="1"/>
  <c r="F88" i="26"/>
  <c r="H88" i="26" s="1"/>
  <c r="F87" i="26"/>
  <c r="H87" i="26" s="1"/>
  <c r="F84" i="26"/>
  <c r="H84" i="26" s="1"/>
  <c r="F83" i="26"/>
  <c r="H83" i="26" s="1"/>
  <c r="F80" i="26"/>
  <c r="H80" i="26" s="1"/>
  <c r="F77" i="26"/>
  <c r="H77" i="26" s="1"/>
  <c r="F76" i="26"/>
  <c r="H76" i="26" s="1"/>
  <c r="F335" i="26"/>
  <c r="H335" i="26" s="1"/>
  <c r="F69" i="26"/>
  <c r="H69" i="26" s="1"/>
  <c r="F63" i="26"/>
  <c r="H63" i="26" s="1"/>
  <c r="F64" i="26"/>
  <c r="H64" i="26" s="1"/>
  <c r="F62" i="26"/>
  <c r="H62" i="26" s="1"/>
  <c r="F56" i="26"/>
  <c r="H56" i="26" s="1"/>
  <c r="F55" i="26"/>
  <c r="H55" i="26" s="1"/>
  <c r="F44" i="26"/>
  <c r="H44" i="26" s="1"/>
  <c r="F43" i="26"/>
  <c r="H43" i="26" s="1"/>
  <c r="F34" i="26"/>
  <c r="H34" i="26" s="1"/>
  <c r="F31" i="26"/>
  <c r="H31" i="26" s="1"/>
  <c r="F28" i="26"/>
  <c r="H28" i="26" s="1"/>
  <c r="F27" i="26"/>
  <c r="H27" i="26" s="1"/>
  <c r="F22" i="26"/>
  <c r="H22" i="26" s="1"/>
  <c r="F21" i="26"/>
  <c r="H21" i="26" s="1"/>
  <c r="G870" i="27"/>
  <c r="G867" i="27"/>
  <c r="G863" i="27"/>
  <c r="G856" i="27"/>
  <c r="G849" i="27"/>
  <c r="G845" i="27"/>
  <c r="G839" i="27"/>
  <c r="G831" i="27"/>
  <c r="I831" i="27" s="1"/>
  <c r="G822" i="27"/>
  <c r="G818" i="27"/>
  <c r="G798" i="27"/>
  <c r="G794" i="27"/>
  <c r="G790" i="27"/>
  <c r="G782" i="27"/>
  <c r="G778" i="27"/>
  <c r="G774" i="27"/>
  <c r="G762" i="27"/>
  <c r="G755" i="27"/>
  <c r="G746" i="27"/>
  <c r="G741" i="27"/>
  <c r="G736" i="27"/>
  <c r="G717" i="27"/>
  <c r="G713" i="27"/>
  <c r="G700" i="27"/>
  <c r="G696" i="27"/>
  <c r="G690" i="27"/>
  <c r="G686" i="27"/>
  <c r="G682" i="27"/>
  <c r="G676" i="27"/>
  <c r="G671" i="27"/>
  <c r="G667" i="27"/>
  <c r="G663" i="27"/>
  <c r="G654" i="27"/>
  <c r="I654" i="27" s="1"/>
  <c r="G651" i="27"/>
  <c r="G648" i="27"/>
  <c r="G637" i="27"/>
  <c r="G630" i="27"/>
  <c r="G626" i="27"/>
  <c r="G620" i="27"/>
  <c r="G616" i="27"/>
  <c r="G612" i="27"/>
  <c r="G608" i="27"/>
  <c r="G598" i="27"/>
  <c r="G581" i="27"/>
  <c r="I581" i="27" s="1"/>
  <c r="G570" i="27"/>
  <c r="G565" i="27"/>
  <c r="G561" i="27"/>
  <c r="G559" i="27" s="1"/>
  <c r="G557" i="27"/>
  <c r="G549" i="27"/>
  <c r="G543" i="27"/>
  <c r="G531" i="27"/>
  <c r="G524" i="27"/>
  <c r="G517" i="27"/>
  <c r="G514" i="27"/>
  <c r="G504" i="27"/>
  <c r="G497" i="27"/>
  <c r="G491" i="27"/>
  <c r="G474" i="27"/>
  <c r="G468" i="27"/>
  <c r="G462" i="27"/>
  <c r="G458" i="27"/>
  <c r="G455" i="27"/>
  <c r="G451" i="27"/>
  <c r="G442" i="27"/>
  <c r="G429" i="27"/>
  <c r="G425" i="27"/>
  <c r="G421" i="27"/>
  <c r="G417" i="27"/>
  <c r="G413" i="27"/>
  <c r="G400" i="27"/>
  <c r="G396" i="27"/>
  <c r="G393" i="27"/>
  <c r="G389" i="27"/>
  <c r="G376" i="27"/>
  <c r="G368" i="27"/>
  <c r="I368" i="27" s="1"/>
  <c r="G366" i="27"/>
  <c r="G360" i="27"/>
  <c r="G356" i="27"/>
  <c r="G352" i="27"/>
  <c r="G347" i="27"/>
  <c r="G341" i="27"/>
  <c r="I341" i="27" s="1"/>
  <c r="G339" i="27"/>
  <c r="G329" i="27"/>
  <c r="G319" i="27"/>
  <c r="I319" i="27" s="1"/>
  <c r="G317" i="27"/>
  <c r="I317" i="27" s="1"/>
  <c r="G314" i="27"/>
  <c r="G289" i="27"/>
  <c r="I289" i="27" s="1"/>
  <c r="G287" i="27"/>
  <c r="I287" i="27" s="1"/>
  <c r="G284" i="27"/>
  <c r="G280" i="27"/>
  <c r="G275" i="27"/>
  <c r="G272" i="27"/>
  <c r="I272" i="27" s="1"/>
  <c r="G270" i="27"/>
  <c r="I270" i="27" s="1"/>
  <c r="G266" i="27"/>
  <c r="G260" i="27"/>
  <c r="G257" i="27"/>
  <c r="I257" i="27" s="1"/>
  <c r="G256" i="27"/>
  <c r="I256" i="27" s="1"/>
  <c r="G252" i="27"/>
  <c r="G249" i="27"/>
  <c r="G245" i="27"/>
  <c r="G240" i="27"/>
  <c r="G237" i="27"/>
  <c r="G229" i="27"/>
  <c r="G217" i="27"/>
  <c r="G212" i="27"/>
  <c r="G209" i="27" s="1"/>
  <c r="G206" i="27"/>
  <c r="G202" i="27"/>
  <c r="G194" i="27"/>
  <c r="G166" i="27"/>
  <c r="I166" i="27" s="1"/>
  <c r="G165" i="27"/>
  <c r="G153" i="27"/>
  <c r="G148" i="27"/>
  <c r="G143" i="27"/>
  <c r="G140" i="27"/>
  <c r="G134" i="27"/>
  <c r="I134" i="27" s="1"/>
  <c r="G133" i="27"/>
  <c r="G129" i="27"/>
  <c r="G124" i="27"/>
  <c r="G121" i="27"/>
  <c r="G116" i="27"/>
  <c r="G105" i="27"/>
  <c r="G101" i="27"/>
  <c r="G87" i="27"/>
  <c r="G78" i="27"/>
  <c r="G73" i="27"/>
  <c r="G61" i="27"/>
  <c r="G52" i="27"/>
  <c r="G49" i="27"/>
  <c r="G57" i="27"/>
  <c r="G44" i="27"/>
  <c r="G40" i="27"/>
  <c r="G35" i="27"/>
  <c r="G27" i="27"/>
  <c r="I27" i="27" s="1"/>
  <c r="G26" i="27"/>
  <c r="G22" i="27"/>
  <c r="H159" i="26" l="1"/>
  <c r="F157" i="26"/>
  <c r="H580" i="26"/>
  <c r="F579" i="26"/>
  <c r="C99" i="1"/>
  <c r="E39" i="1"/>
  <c r="H614" i="26"/>
  <c r="G25" i="27"/>
  <c r="I26" i="27"/>
  <c r="G43" i="27"/>
  <c r="I43" i="27" s="1"/>
  <c r="I44" i="27"/>
  <c r="G60" i="27"/>
  <c r="I61" i="27"/>
  <c r="G81" i="27"/>
  <c r="I81" i="27" s="1"/>
  <c r="I82" i="27"/>
  <c r="G100" i="27"/>
  <c r="I100" i="27" s="1"/>
  <c r="I101" i="27"/>
  <c r="G123" i="27"/>
  <c r="I123" i="27" s="1"/>
  <c r="I124" i="27"/>
  <c r="G132" i="27"/>
  <c r="I133" i="27"/>
  <c r="G147" i="27"/>
  <c r="I148" i="27"/>
  <c r="G193" i="27"/>
  <c r="I194" i="27"/>
  <c r="G216" i="27"/>
  <c r="I217" i="27"/>
  <c r="G244" i="27"/>
  <c r="I244" i="27" s="1"/>
  <c r="I245" i="27"/>
  <c r="G313" i="27"/>
  <c r="I313" i="27" s="1"/>
  <c r="I314" i="27"/>
  <c r="F481" i="26"/>
  <c r="H481" i="26" s="1"/>
  <c r="I339" i="27"/>
  <c r="G355" i="27"/>
  <c r="I355" i="27" s="1"/>
  <c r="I356" i="27"/>
  <c r="G365" i="27"/>
  <c r="I365" i="27" s="1"/>
  <c r="I366" i="27"/>
  <c r="G399" i="27"/>
  <c r="I399" i="27" s="1"/>
  <c r="I400" i="27"/>
  <c r="G416" i="27"/>
  <c r="I417" i="27"/>
  <c r="G441" i="27"/>
  <c r="I442" i="27"/>
  <c r="G454" i="27"/>
  <c r="I454" i="27" s="1"/>
  <c r="I455" i="27"/>
  <c r="G473" i="27"/>
  <c r="I474" i="27"/>
  <c r="G496" i="27"/>
  <c r="I497" i="27"/>
  <c r="G513" i="27"/>
  <c r="I513" i="27" s="1"/>
  <c r="I514" i="27"/>
  <c r="G542" i="27"/>
  <c r="I543" i="27"/>
  <c r="G564" i="27"/>
  <c r="I564" i="27" s="1"/>
  <c r="I565" i="27"/>
  <c r="G593" i="27"/>
  <c r="I593" i="27" s="1"/>
  <c r="I594" i="27"/>
  <c r="G625" i="27"/>
  <c r="I626" i="27"/>
  <c r="G670" i="27"/>
  <c r="I671" i="27"/>
  <c r="G21" i="27"/>
  <c r="I22" i="27"/>
  <c r="G39" i="27"/>
  <c r="I39" i="27" s="1"/>
  <c r="I40" i="27"/>
  <c r="G56" i="27"/>
  <c r="I57" i="27"/>
  <c r="G51" i="27"/>
  <c r="I51" i="27" s="1"/>
  <c r="I52" i="27"/>
  <c r="G77" i="27"/>
  <c r="I77" i="27" s="1"/>
  <c r="I78" i="27"/>
  <c r="G86" i="27"/>
  <c r="I86" i="27" s="1"/>
  <c r="I87" i="27"/>
  <c r="G104" i="27"/>
  <c r="I105" i="27"/>
  <c r="G120" i="27"/>
  <c r="I120" i="27" s="1"/>
  <c r="I121" i="27"/>
  <c r="G128" i="27"/>
  <c r="I128" i="27" s="1"/>
  <c r="I129" i="27"/>
  <c r="G142" i="27"/>
  <c r="I142" i="27" s="1"/>
  <c r="I143" i="27"/>
  <c r="G152" i="27"/>
  <c r="I153" i="27"/>
  <c r="G201" i="27"/>
  <c r="I202" i="27"/>
  <c r="I209" i="27"/>
  <c r="I212" i="27"/>
  <c r="G228" i="27"/>
  <c r="I228" i="27" s="1"/>
  <c r="I229" i="27"/>
  <c r="G239" i="27"/>
  <c r="I239" i="27" s="1"/>
  <c r="I240" i="27"/>
  <c r="G248" i="27"/>
  <c r="I248" i="27" s="1"/>
  <c r="I249" i="27"/>
  <c r="G259" i="27"/>
  <c r="I259" i="27" s="1"/>
  <c r="I260" i="27"/>
  <c r="G274" i="27"/>
  <c r="I274" i="27" s="1"/>
  <c r="I275" i="27"/>
  <c r="G283" i="27"/>
  <c r="I283" i="27" s="1"/>
  <c r="I284" i="27"/>
  <c r="G328" i="27"/>
  <c r="I329" i="27"/>
  <c r="G351" i="27"/>
  <c r="I351" i="27" s="1"/>
  <c r="I352" i="27"/>
  <c r="G359" i="27"/>
  <c r="I359" i="27" s="1"/>
  <c r="I360" i="27"/>
  <c r="G388" i="27"/>
  <c r="I388" i="27" s="1"/>
  <c r="I389" i="27"/>
  <c r="G395" i="27"/>
  <c r="I395" i="27" s="1"/>
  <c r="I396" i="27"/>
  <c r="G412" i="27"/>
  <c r="I413" i="27"/>
  <c r="G420" i="27"/>
  <c r="I421" i="27"/>
  <c r="G428" i="27"/>
  <c r="I429" i="27"/>
  <c r="G450" i="27"/>
  <c r="I450" i="27" s="1"/>
  <c r="I451" i="27"/>
  <c r="G457" i="27"/>
  <c r="I457" i="27" s="1"/>
  <c r="I458" i="27"/>
  <c r="G467" i="27"/>
  <c r="I468" i="27"/>
  <c r="G490" i="27"/>
  <c r="I491" i="27"/>
  <c r="G503" i="27"/>
  <c r="I504" i="27"/>
  <c r="G516" i="27"/>
  <c r="I516" i="27" s="1"/>
  <c r="I517" i="27"/>
  <c r="G530" i="27"/>
  <c r="I531" i="27"/>
  <c r="G548" i="27"/>
  <c r="I549" i="27"/>
  <c r="G560" i="27"/>
  <c r="I560" i="27" s="1"/>
  <c r="I561" i="27"/>
  <c r="G569" i="27"/>
  <c r="I569" i="27" s="1"/>
  <c r="I570" i="27"/>
  <c r="G586" i="27"/>
  <c r="I586" i="27" s="1"/>
  <c r="I587" i="27"/>
  <c r="G597" i="27"/>
  <c r="I597" i="27" s="1"/>
  <c r="I598" i="27"/>
  <c r="G611" i="27"/>
  <c r="I612" i="27"/>
  <c r="G619" i="27"/>
  <c r="I620" i="27"/>
  <c r="G629" i="27"/>
  <c r="I630" i="27"/>
  <c r="G647" i="27"/>
  <c r="I647" i="27" s="1"/>
  <c r="I648" i="27"/>
  <c r="G666" i="27"/>
  <c r="I667" i="27"/>
  <c r="G675" i="27"/>
  <c r="I676" i="27"/>
  <c r="G685" i="27"/>
  <c r="I686" i="27"/>
  <c r="G695" i="27"/>
  <c r="I696" i="27"/>
  <c r="G712" i="27"/>
  <c r="I713" i="27"/>
  <c r="G735" i="27"/>
  <c r="I736" i="27"/>
  <c r="G745" i="27"/>
  <c r="I745" i="27" s="1"/>
  <c r="I746" i="27"/>
  <c r="G761" i="27"/>
  <c r="I762" i="27"/>
  <c r="G777" i="27"/>
  <c r="I778" i="27"/>
  <c r="G789" i="27"/>
  <c r="I790" i="27"/>
  <c r="G797" i="27"/>
  <c r="I798" i="27"/>
  <c r="G821" i="27"/>
  <c r="I822" i="27"/>
  <c r="G838" i="27"/>
  <c r="I839" i="27"/>
  <c r="G848" i="27"/>
  <c r="I848" i="27" s="1"/>
  <c r="I849" i="27"/>
  <c r="G862" i="27"/>
  <c r="I862" i="27" s="1"/>
  <c r="I863" i="27"/>
  <c r="G869" i="27"/>
  <c r="I869" i="27" s="1"/>
  <c r="I870" i="27"/>
  <c r="G34" i="27"/>
  <c r="I34" i="27" s="1"/>
  <c r="I35" i="27"/>
  <c r="G48" i="27"/>
  <c r="I48" i="27" s="1"/>
  <c r="I49" i="27"/>
  <c r="G72" i="27"/>
  <c r="I73" i="27"/>
  <c r="G115" i="27"/>
  <c r="I116" i="27"/>
  <c r="G139" i="27"/>
  <c r="I139" i="27" s="1"/>
  <c r="I140" i="27"/>
  <c r="G164" i="27"/>
  <c r="I165" i="27"/>
  <c r="G205" i="27"/>
  <c r="I205" i="27" s="1"/>
  <c r="I206" i="27"/>
  <c r="G236" i="27"/>
  <c r="I236" i="27" s="1"/>
  <c r="I237" i="27"/>
  <c r="G251" i="27"/>
  <c r="I251" i="27" s="1"/>
  <c r="I252" i="27"/>
  <c r="G265" i="27"/>
  <c r="I265" i="27" s="1"/>
  <c r="I266" i="27"/>
  <c r="G279" i="27"/>
  <c r="I279" i="27" s="1"/>
  <c r="I280" i="27"/>
  <c r="G346" i="27"/>
  <c r="I347" i="27"/>
  <c r="G375" i="27"/>
  <c r="G374" i="27" s="1"/>
  <c r="I374" i="27" s="1"/>
  <c r="I376" i="27"/>
  <c r="G392" i="27"/>
  <c r="I392" i="27" s="1"/>
  <c r="I393" i="27"/>
  <c r="G424" i="27"/>
  <c r="I425" i="27"/>
  <c r="G461" i="27"/>
  <c r="I461" i="27" s="1"/>
  <c r="I462" i="27"/>
  <c r="G523" i="27"/>
  <c r="I524" i="27"/>
  <c r="G556" i="27"/>
  <c r="I557" i="27"/>
  <c r="G607" i="27"/>
  <c r="I608" i="27"/>
  <c r="G615" i="27"/>
  <c r="I616" i="27"/>
  <c r="G636" i="27"/>
  <c r="I637" i="27"/>
  <c r="G650" i="27"/>
  <c r="I650" i="27" s="1"/>
  <c r="I651" i="27"/>
  <c r="G662" i="27"/>
  <c r="I663" i="27"/>
  <c r="G681" i="27"/>
  <c r="I682" i="27"/>
  <c r="G689" i="27"/>
  <c r="I690" i="27"/>
  <c r="G699" i="27"/>
  <c r="I700" i="27"/>
  <c r="G716" i="27"/>
  <c r="I717" i="27"/>
  <c r="G740" i="27"/>
  <c r="I740" i="27" s="1"/>
  <c r="I741" i="27"/>
  <c r="G754" i="27"/>
  <c r="I755" i="27"/>
  <c r="G773" i="27"/>
  <c r="I774" i="27"/>
  <c r="G781" i="27"/>
  <c r="I782" i="27"/>
  <c r="G793" i="27"/>
  <c r="I794" i="27"/>
  <c r="G817" i="27"/>
  <c r="I818" i="27"/>
  <c r="G844" i="27"/>
  <c r="I844" i="27" s="1"/>
  <c r="I845" i="27"/>
  <c r="G855" i="27"/>
  <c r="I855" i="27" s="1"/>
  <c r="I856" i="27"/>
  <c r="G866" i="27"/>
  <c r="I866" i="27" s="1"/>
  <c r="I867" i="27"/>
  <c r="G33" i="27"/>
  <c r="C54" i="4"/>
  <c r="E54" i="4" s="1"/>
  <c r="H238" i="26"/>
  <c r="C35" i="4"/>
  <c r="E35" i="4" s="1"/>
  <c r="H607" i="26"/>
  <c r="F753" i="26"/>
  <c r="H753" i="26" s="1"/>
  <c r="H755" i="26"/>
  <c r="C25" i="4"/>
  <c r="E25" i="4" s="1"/>
  <c r="H533" i="26"/>
  <c r="C44" i="4"/>
  <c r="H600" i="26"/>
  <c r="F668" i="26"/>
  <c r="F664" i="26" s="1"/>
  <c r="H671" i="26"/>
  <c r="F152" i="26"/>
  <c r="H152" i="26" s="1"/>
  <c r="C19" i="4"/>
  <c r="E19" i="4" s="1"/>
  <c r="F135" i="26"/>
  <c r="G487" i="27"/>
  <c r="G233" i="27"/>
  <c r="G705" i="27"/>
  <c r="F354" i="26"/>
  <c r="H354" i="26" s="1"/>
  <c r="F48" i="26"/>
  <c r="H48" i="26" s="1"/>
  <c r="G826" i="27"/>
  <c r="F466" i="26"/>
  <c r="G786" i="27"/>
  <c r="G852" i="27"/>
  <c r="G324" i="27"/>
  <c r="G269" i="27"/>
  <c r="G721" i="27"/>
  <c r="F35" i="26"/>
  <c r="H35" i="26" s="1"/>
  <c r="G830" i="27"/>
  <c r="F816" i="26"/>
  <c r="H816" i="26" s="1"/>
  <c r="F333" i="26"/>
  <c r="H333" i="26" s="1"/>
  <c r="F687" i="26"/>
  <c r="H687" i="26" s="1"/>
  <c r="F794" i="26"/>
  <c r="H794" i="26" s="1"/>
  <c r="G509" i="27"/>
  <c r="F49" i="26"/>
  <c r="H49" i="26" s="1"/>
  <c r="F375" i="26"/>
  <c r="H375" i="26" s="1"/>
  <c r="I559" i="27"/>
  <c r="G364" i="27"/>
  <c r="I364" i="27" s="1"/>
  <c r="G286" i="27"/>
  <c r="G316" i="27"/>
  <c r="G338" i="27"/>
  <c r="F483" i="26"/>
  <c r="G580" i="27" l="1"/>
  <c r="I580" i="27" s="1"/>
  <c r="G592" i="27"/>
  <c r="I592" i="27" s="1"/>
  <c r="G47" i="27"/>
  <c r="G46" i="27" s="1"/>
  <c r="I46" i="27" s="1"/>
  <c r="G387" i="27"/>
  <c r="G386" i="27" s="1"/>
  <c r="G138" i="27"/>
  <c r="G137" i="27" s="1"/>
  <c r="I137" i="27" s="1"/>
  <c r="G126" i="27"/>
  <c r="I126" i="27" s="1"/>
  <c r="G255" i="27"/>
  <c r="G254" i="27" s="1"/>
  <c r="I254" i="27" s="1"/>
  <c r="C101" i="1"/>
  <c r="E99" i="1"/>
  <c r="I523" i="27"/>
  <c r="G119" i="27"/>
  <c r="I119" i="27" s="1"/>
  <c r="G76" i="27"/>
  <c r="I76" i="27" s="1"/>
  <c r="G38" i="27"/>
  <c r="I38" i="27" s="1"/>
  <c r="G350" i="27"/>
  <c r="I350" i="27" s="1"/>
  <c r="G739" i="27"/>
  <c r="I739" i="27" s="1"/>
  <c r="G127" i="27"/>
  <c r="I127" i="27" s="1"/>
  <c r="G646" i="27"/>
  <c r="I646" i="27" s="1"/>
  <c r="G563" i="27"/>
  <c r="I563" i="27" s="1"/>
  <c r="G243" i="27"/>
  <c r="I243" i="27" s="1"/>
  <c r="G99" i="27"/>
  <c r="I99" i="27" s="1"/>
  <c r="G118" i="27"/>
  <c r="I118" i="27" s="1"/>
  <c r="G278" i="27"/>
  <c r="I286" i="27"/>
  <c r="G508" i="27"/>
  <c r="G507" i="27" s="1"/>
  <c r="I509" i="27"/>
  <c r="G785" i="27"/>
  <c r="I786" i="27"/>
  <c r="G704" i="27"/>
  <c r="I705" i="27"/>
  <c r="G861" i="27"/>
  <c r="G312" i="27"/>
  <c r="I316" i="27"/>
  <c r="I255" i="27"/>
  <c r="G829" i="27"/>
  <c r="I829" i="27" s="1"/>
  <c r="I830" i="27"/>
  <c r="G720" i="27"/>
  <c r="I721" i="27"/>
  <c r="G264" i="27"/>
  <c r="I264" i="27" s="1"/>
  <c r="I269" i="27"/>
  <c r="G323" i="27"/>
  <c r="I324" i="27"/>
  <c r="G851" i="27"/>
  <c r="I852" i="27"/>
  <c r="G825" i="27"/>
  <c r="I826" i="27"/>
  <c r="G232" i="27"/>
  <c r="I233" i="27"/>
  <c r="G486" i="27"/>
  <c r="I487" i="27"/>
  <c r="G449" i="27"/>
  <c r="G579" i="27"/>
  <c r="G334" i="27"/>
  <c r="I338" i="27"/>
  <c r="G816" i="27"/>
  <c r="I816" i="27" s="1"/>
  <c r="I817" i="27"/>
  <c r="G792" i="27"/>
  <c r="I792" i="27" s="1"/>
  <c r="I793" i="27"/>
  <c r="G780" i="27"/>
  <c r="I780" i="27" s="1"/>
  <c r="I781" i="27"/>
  <c r="G772" i="27"/>
  <c r="I773" i="27"/>
  <c r="G753" i="27"/>
  <c r="I754" i="27"/>
  <c r="G715" i="27"/>
  <c r="I715" i="27" s="1"/>
  <c r="I716" i="27"/>
  <c r="G698" i="27"/>
  <c r="I698" i="27" s="1"/>
  <c r="I699" i="27"/>
  <c r="G688" i="27"/>
  <c r="I689" i="27"/>
  <c r="G680" i="27"/>
  <c r="I680" i="27" s="1"/>
  <c r="I681" i="27"/>
  <c r="G661" i="27"/>
  <c r="I662" i="27"/>
  <c r="G635" i="27"/>
  <c r="I636" i="27"/>
  <c r="G614" i="27"/>
  <c r="I614" i="27" s="1"/>
  <c r="I615" i="27"/>
  <c r="G606" i="27"/>
  <c r="I607" i="27"/>
  <c r="G555" i="27"/>
  <c r="I555" i="27" s="1"/>
  <c r="I556" i="27"/>
  <c r="G423" i="27"/>
  <c r="I423" i="27" s="1"/>
  <c r="I424" i="27"/>
  <c r="G373" i="27"/>
  <c r="I375" i="27"/>
  <c r="G345" i="27"/>
  <c r="I345" i="27" s="1"/>
  <c r="I346" i="27"/>
  <c r="G163" i="27"/>
  <c r="G162" i="27" s="1"/>
  <c r="J163" i="27" s="1"/>
  <c r="I164" i="27"/>
  <c r="G114" i="27"/>
  <c r="I115" i="27"/>
  <c r="G71" i="27"/>
  <c r="I71" i="27" s="1"/>
  <c r="I72" i="27"/>
  <c r="G837" i="27"/>
  <c r="I838" i="27"/>
  <c r="G820" i="27"/>
  <c r="I820" i="27" s="1"/>
  <c r="I821" i="27"/>
  <c r="G796" i="27"/>
  <c r="I796" i="27" s="1"/>
  <c r="I797" i="27"/>
  <c r="G788" i="27"/>
  <c r="I788" i="27" s="1"/>
  <c r="I789" i="27"/>
  <c r="G776" i="27"/>
  <c r="I776" i="27" s="1"/>
  <c r="I777" i="27"/>
  <c r="G760" i="27"/>
  <c r="I760" i="27" s="1"/>
  <c r="I761" i="27"/>
  <c r="G734" i="27"/>
  <c r="I735" i="27"/>
  <c r="G711" i="27"/>
  <c r="I712" i="27"/>
  <c r="G694" i="27"/>
  <c r="I695" i="27"/>
  <c r="G684" i="27"/>
  <c r="I684" i="27" s="1"/>
  <c r="I685" i="27"/>
  <c r="G674" i="27"/>
  <c r="I675" i="27"/>
  <c r="G665" i="27"/>
  <c r="I665" i="27" s="1"/>
  <c r="I666" i="27"/>
  <c r="G628" i="27"/>
  <c r="I628" i="27" s="1"/>
  <c r="I629" i="27"/>
  <c r="G618" i="27"/>
  <c r="I618" i="27" s="1"/>
  <c r="I619" i="27"/>
  <c r="G610" i="27"/>
  <c r="I610" i="27" s="1"/>
  <c r="I611" i="27"/>
  <c r="G547" i="27"/>
  <c r="I548" i="27"/>
  <c r="G529" i="27"/>
  <c r="I530" i="27"/>
  <c r="G502" i="27"/>
  <c r="I502" i="27" s="1"/>
  <c r="I503" i="27"/>
  <c r="G489" i="27"/>
  <c r="I489" i="27" s="1"/>
  <c r="I490" i="27"/>
  <c r="G466" i="27"/>
  <c r="I467" i="27"/>
  <c r="G427" i="27"/>
  <c r="I427" i="27" s="1"/>
  <c r="I428" i="27"/>
  <c r="G419" i="27"/>
  <c r="I419" i="27" s="1"/>
  <c r="I420" i="27"/>
  <c r="G411" i="27"/>
  <c r="I412" i="27"/>
  <c r="G327" i="27"/>
  <c r="I328" i="27"/>
  <c r="G200" i="27"/>
  <c r="I201" i="27"/>
  <c r="G151" i="27"/>
  <c r="I152" i="27"/>
  <c r="G103" i="27"/>
  <c r="I103" i="27" s="1"/>
  <c r="I104" i="27"/>
  <c r="G55" i="27"/>
  <c r="I56" i="27"/>
  <c r="G20" i="27"/>
  <c r="I21" i="27"/>
  <c r="G669" i="27"/>
  <c r="I669" i="27" s="1"/>
  <c r="I670" i="27"/>
  <c r="G624" i="27"/>
  <c r="I625" i="27"/>
  <c r="G541" i="27"/>
  <c r="I542" i="27"/>
  <c r="G495" i="27"/>
  <c r="I496" i="27"/>
  <c r="G472" i="27"/>
  <c r="I473" i="27"/>
  <c r="G440" i="27"/>
  <c r="I441" i="27"/>
  <c r="G415" i="27"/>
  <c r="I415" i="27" s="1"/>
  <c r="I416" i="27"/>
  <c r="G215" i="27"/>
  <c r="I215" i="27" s="1"/>
  <c r="I216" i="27"/>
  <c r="G192" i="27"/>
  <c r="I193" i="27"/>
  <c r="G146" i="27"/>
  <c r="I147" i="27"/>
  <c r="G131" i="27"/>
  <c r="I131" i="27" s="1"/>
  <c r="I132" i="27"/>
  <c r="G59" i="27"/>
  <c r="I59" i="27" s="1"/>
  <c r="I60" i="27"/>
  <c r="G24" i="27"/>
  <c r="I24" i="27" s="1"/>
  <c r="I25" i="27"/>
  <c r="H664" i="26"/>
  <c r="H668" i="26"/>
  <c r="C43" i="4"/>
  <c r="E43" i="4" s="1"/>
  <c r="E44" i="4"/>
  <c r="G32" i="27"/>
  <c r="I32" i="27" s="1"/>
  <c r="I33" i="27"/>
  <c r="C21" i="4"/>
  <c r="E21" i="4" s="1"/>
  <c r="H483" i="26"/>
  <c r="C20" i="4"/>
  <c r="E20" i="4" s="1"/>
  <c r="H466" i="26"/>
  <c r="F134" i="26"/>
  <c r="H134" i="26" s="1"/>
  <c r="H135" i="26"/>
  <c r="C18" i="4"/>
  <c r="E18" i="4" s="1"/>
  <c r="G828" i="27"/>
  <c r="G738" i="27" l="1"/>
  <c r="I738" i="27" s="1"/>
  <c r="I387" i="27"/>
  <c r="I138" i="27"/>
  <c r="I47" i="27"/>
  <c r="G605" i="27"/>
  <c r="G591" i="27" s="1"/>
  <c r="I711" i="27"/>
  <c r="G97" i="27"/>
  <c r="I97" i="27" s="1"/>
  <c r="I386" i="27"/>
  <c r="G385" i="27"/>
  <c r="G380" i="27" s="1"/>
  <c r="G645" i="27"/>
  <c r="I645" i="27" s="1"/>
  <c r="G37" i="27"/>
  <c r="I37" i="27" s="1"/>
  <c r="I772" i="27"/>
  <c r="G70" i="27"/>
  <c r="G98" i="27"/>
  <c r="I98" i="27" s="1"/>
  <c r="G145" i="27"/>
  <c r="I146" i="27"/>
  <c r="G439" i="27"/>
  <c r="I440" i="27"/>
  <c r="G471" i="27"/>
  <c r="I472" i="27"/>
  <c r="G540" i="27"/>
  <c r="I541" i="27"/>
  <c r="I624" i="27"/>
  <c r="G623" i="27"/>
  <c r="I20" i="27"/>
  <c r="G19" i="27"/>
  <c r="I200" i="27"/>
  <c r="G199" i="27"/>
  <c r="I411" i="27"/>
  <c r="G410" i="27"/>
  <c r="G465" i="27"/>
  <c r="I465" i="27" s="1"/>
  <c r="I466" i="27"/>
  <c r="G546" i="27"/>
  <c r="G545" i="27" s="1"/>
  <c r="I547" i="27"/>
  <c r="G673" i="27"/>
  <c r="I673" i="27" s="1"/>
  <c r="I674" i="27"/>
  <c r="G113" i="27"/>
  <c r="I114" i="27"/>
  <c r="G372" i="27"/>
  <c r="I373" i="27"/>
  <c r="I606" i="27"/>
  <c r="I661" i="27"/>
  <c r="G653" i="27"/>
  <c r="G344" i="27"/>
  <c r="I344" i="27" s="1"/>
  <c r="I380" i="27"/>
  <c r="I828" i="27"/>
  <c r="G448" i="27"/>
  <c r="I449" i="27"/>
  <c r="G485" i="27"/>
  <c r="I486" i="27"/>
  <c r="G227" i="27"/>
  <c r="I232" i="27"/>
  <c r="G824" i="27"/>
  <c r="I825" i="27"/>
  <c r="G843" i="27"/>
  <c r="I851" i="27"/>
  <c r="G322" i="27"/>
  <c r="I323" i="27"/>
  <c r="G719" i="27"/>
  <c r="I719" i="27" s="1"/>
  <c r="I720" i="27"/>
  <c r="G311" i="27"/>
  <c r="I311" i="27" s="1"/>
  <c r="I312" i="27"/>
  <c r="G191" i="27"/>
  <c r="I192" i="27"/>
  <c r="G494" i="27"/>
  <c r="I495" i="27"/>
  <c r="I55" i="27"/>
  <c r="G54" i="27"/>
  <c r="I54" i="27" s="1"/>
  <c r="I151" i="27"/>
  <c r="G150" i="27"/>
  <c r="I150" i="27" s="1"/>
  <c r="G326" i="27"/>
  <c r="I326" i="27" s="1"/>
  <c r="I327" i="27"/>
  <c r="G528" i="27"/>
  <c r="I528" i="27" s="1"/>
  <c r="I529" i="27"/>
  <c r="I694" i="27"/>
  <c r="G692" i="27"/>
  <c r="I692" i="27" s="1"/>
  <c r="G693" i="27"/>
  <c r="I693" i="27" s="1"/>
  <c r="G733" i="27"/>
  <c r="I734" i="27"/>
  <c r="G836" i="27"/>
  <c r="I837" i="27"/>
  <c r="I162" i="27"/>
  <c r="I163" i="27"/>
  <c r="G634" i="27"/>
  <c r="I635" i="27"/>
  <c r="I688" i="27"/>
  <c r="G679" i="27"/>
  <c r="I679" i="27" s="1"/>
  <c r="G752" i="27"/>
  <c r="I753" i="27"/>
  <c r="G333" i="27"/>
  <c r="I334" i="27"/>
  <c r="G578" i="27"/>
  <c r="I579" i="27"/>
  <c r="G860" i="27"/>
  <c r="I861" i="27"/>
  <c r="G703" i="27"/>
  <c r="I704" i="27"/>
  <c r="G784" i="27"/>
  <c r="G759" i="27" s="1"/>
  <c r="G758" i="27" s="1"/>
  <c r="I785" i="27"/>
  <c r="I508" i="27"/>
  <c r="I278" i="27"/>
  <c r="I385" i="27" l="1"/>
  <c r="G321" i="27"/>
  <c r="G96" i="27"/>
  <c r="I96" i="27" s="1"/>
  <c r="I70" i="27"/>
  <c r="G67" i="27"/>
  <c r="I67" i="27" s="1"/>
  <c r="G31" i="27"/>
  <c r="I31" i="27" s="1"/>
  <c r="G343" i="27"/>
  <c r="G30" i="27"/>
  <c r="I30" i="27" s="1"/>
  <c r="G501" i="27"/>
  <c r="I507" i="27"/>
  <c r="I784" i="27"/>
  <c r="G702" i="27"/>
  <c r="I702" i="27" s="1"/>
  <c r="I703" i="27"/>
  <c r="G859" i="27"/>
  <c r="I860" i="27"/>
  <c r="G577" i="27"/>
  <c r="I577" i="27" s="1"/>
  <c r="I578" i="27"/>
  <c r="G332" i="27"/>
  <c r="I333" i="27"/>
  <c r="G751" i="27"/>
  <c r="I752" i="27"/>
  <c r="G633" i="27"/>
  <c r="I633" i="27" s="1"/>
  <c r="I634" i="27"/>
  <c r="G835" i="27"/>
  <c r="I835" i="27" s="1"/>
  <c r="I836" i="27"/>
  <c r="G732" i="27"/>
  <c r="I733" i="27"/>
  <c r="I653" i="27"/>
  <c r="G644" i="27"/>
  <c r="I605" i="27"/>
  <c r="I410" i="27"/>
  <c r="G409" i="27"/>
  <c r="G198" i="27"/>
  <c r="I198" i="27" s="1"/>
  <c r="I199" i="27"/>
  <c r="G17" i="27"/>
  <c r="I19" i="27"/>
  <c r="G18" i="27"/>
  <c r="I18" i="27" s="1"/>
  <c r="I623" i="27"/>
  <c r="G622" i="27"/>
  <c r="I622" i="27" s="1"/>
  <c r="I263" i="27"/>
  <c r="G262" i="27"/>
  <c r="G493" i="27"/>
  <c r="I493" i="27" s="1"/>
  <c r="I494" i="27"/>
  <c r="G190" i="27"/>
  <c r="I191" i="27"/>
  <c r="I322" i="27"/>
  <c r="G842" i="27"/>
  <c r="I843" i="27"/>
  <c r="G815" i="27"/>
  <c r="I824" i="27"/>
  <c r="I227" i="27"/>
  <c r="G226" i="27"/>
  <c r="G484" i="27"/>
  <c r="I485" i="27"/>
  <c r="G447" i="27"/>
  <c r="I448" i="27"/>
  <c r="G371" i="27"/>
  <c r="I372" i="27"/>
  <c r="I113" i="27"/>
  <c r="G112" i="27"/>
  <c r="I546" i="27"/>
  <c r="G537" i="27"/>
  <c r="G533" i="27" s="1"/>
  <c r="I540" i="27"/>
  <c r="G470" i="27"/>
  <c r="I470" i="27" s="1"/>
  <c r="I471" i="27"/>
  <c r="G438" i="27"/>
  <c r="I439" i="27"/>
  <c r="I145" i="27"/>
  <c r="G136" i="27"/>
  <c r="I136" i="27" s="1"/>
  <c r="F98" i="26"/>
  <c r="F95" i="26"/>
  <c r="F91" i="26"/>
  <c r="F37" i="26"/>
  <c r="F33" i="26"/>
  <c r="F30" i="26"/>
  <c r="F26" i="26"/>
  <c r="F20" i="26"/>
  <c r="F798" i="26"/>
  <c r="F793" i="26"/>
  <c r="F789" i="26"/>
  <c r="F785" i="26"/>
  <c r="F698" i="26"/>
  <c r="F694" i="26"/>
  <c r="F690" i="26"/>
  <c r="F686" i="26"/>
  <c r="F682" i="26"/>
  <c r="F678" i="26"/>
  <c r="F674" i="26"/>
  <c r="F662" i="26"/>
  <c r="F599" i="26"/>
  <c r="F523" i="26"/>
  <c r="F518" i="26"/>
  <c r="F487" i="26"/>
  <c r="F353" i="26"/>
  <c r="F349" i="26"/>
  <c r="F345" i="26"/>
  <c r="F332" i="26"/>
  <c r="F328" i="26"/>
  <c r="F324" i="26"/>
  <c r="F318" i="26"/>
  <c r="F314" i="26"/>
  <c r="F310" i="26"/>
  <c r="F304" i="26"/>
  <c r="F299" i="26"/>
  <c r="F295" i="26"/>
  <c r="F291" i="26"/>
  <c r="F284" i="26"/>
  <c r="F279" i="26"/>
  <c r="F276" i="26"/>
  <c r="F237" i="26"/>
  <c r="F202" i="26"/>
  <c r="F198" i="26"/>
  <c r="F192" i="26"/>
  <c r="F188" i="26"/>
  <c r="F184" i="26"/>
  <c r="F180" i="26"/>
  <c r="F170" i="26"/>
  <c r="F166" i="26"/>
  <c r="F151" i="26"/>
  <c r="H151" i="26" s="1"/>
  <c r="F140" i="26"/>
  <c r="F129" i="26"/>
  <c r="F125" i="26"/>
  <c r="F117" i="26"/>
  <c r="F111" i="26"/>
  <c r="F68" i="26"/>
  <c r="F61" i="26"/>
  <c r="F54" i="26"/>
  <c r="F51" i="26"/>
  <c r="F42" i="26"/>
  <c r="F825" i="26"/>
  <c r="F819" i="26"/>
  <c r="F815" i="26"/>
  <c r="F160" i="26"/>
  <c r="H160" i="26" s="1"/>
  <c r="F131" i="26"/>
  <c r="H131" i="26" s="1"/>
  <c r="F86" i="26"/>
  <c r="F82" i="26"/>
  <c r="F79" i="26"/>
  <c r="F75" i="26"/>
  <c r="F606" i="26"/>
  <c r="F267" i="26"/>
  <c r="F264" i="26"/>
  <c r="F260" i="26"/>
  <c r="F256" i="26"/>
  <c r="F252" i="26"/>
  <c r="F248" i="26"/>
  <c r="F225" i="26"/>
  <c r="F221" i="26"/>
  <c r="F218" i="26"/>
  <c r="F214" i="26"/>
  <c r="F745" i="26"/>
  <c r="F514" i="26"/>
  <c r="H514" i="26" s="1"/>
  <c r="F512" i="26"/>
  <c r="F506" i="26"/>
  <c r="F502" i="26"/>
  <c r="F498" i="26"/>
  <c r="F493" i="26"/>
  <c r="F482" i="26"/>
  <c r="H482" i="26" s="1"/>
  <c r="F480" i="26"/>
  <c r="H480" i="26" s="1"/>
  <c r="F458" i="26"/>
  <c r="H458" i="26" s="1"/>
  <c r="F456" i="26"/>
  <c r="H456" i="26" s="1"/>
  <c r="F453" i="26"/>
  <c r="F429" i="26"/>
  <c r="H429" i="26" s="1"/>
  <c r="F427" i="26"/>
  <c r="H427" i="26" s="1"/>
  <c r="F424" i="26"/>
  <c r="F420" i="26"/>
  <c r="F415" i="26"/>
  <c r="F412" i="26"/>
  <c r="H412" i="26" s="1"/>
  <c r="F410" i="26"/>
  <c r="H410" i="26" s="1"/>
  <c r="F406" i="26"/>
  <c r="F400" i="26"/>
  <c r="F397" i="26"/>
  <c r="H397" i="26" s="1"/>
  <c r="F396" i="26"/>
  <c r="H396" i="26" s="1"/>
  <c r="F392" i="26"/>
  <c r="F389" i="26"/>
  <c r="F385" i="26"/>
  <c r="F380" i="26"/>
  <c r="F377" i="26"/>
  <c r="F373" i="26"/>
  <c r="F369" i="26"/>
  <c r="F775" i="26"/>
  <c r="F770" i="26"/>
  <c r="F767" i="26" s="1"/>
  <c r="F764" i="26"/>
  <c r="F760" i="26"/>
  <c r="F752" i="26"/>
  <c r="F717" i="26"/>
  <c r="H717" i="26" s="1"/>
  <c r="F716" i="26"/>
  <c r="F655" i="26"/>
  <c r="H655" i="26" s="1"/>
  <c r="F650" i="26"/>
  <c r="F645" i="26"/>
  <c r="F640" i="26"/>
  <c r="F637" i="26"/>
  <c r="F631" i="26"/>
  <c r="H631" i="26" s="1"/>
  <c r="F630" i="26"/>
  <c r="F626" i="26"/>
  <c r="F621" i="26"/>
  <c r="F618" i="26"/>
  <c r="F613" i="26"/>
  <c r="F807" i="26"/>
  <c r="F804" i="26"/>
  <c r="F584" i="26"/>
  <c r="F575" i="26"/>
  <c r="F570" i="26"/>
  <c r="F558" i="26"/>
  <c r="F554" i="26"/>
  <c r="F551" i="26"/>
  <c r="F546" i="26"/>
  <c r="F541" i="26"/>
  <c r="F537" i="26"/>
  <c r="F532" i="26"/>
  <c r="F470" i="26"/>
  <c r="H470" i="26" s="1"/>
  <c r="F469" i="26"/>
  <c r="F465" i="26"/>
  <c r="I321" i="27" l="1"/>
  <c r="I343" i="27"/>
  <c r="I262" i="27"/>
  <c r="G29" i="27"/>
  <c r="I29" i="27" s="1"/>
  <c r="I501" i="27"/>
  <c r="I545" i="27"/>
  <c r="I112" i="27"/>
  <c r="G111" i="27"/>
  <c r="G225" i="27"/>
  <c r="I226" i="27"/>
  <c r="G16" i="27"/>
  <c r="I17" i="27"/>
  <c r="G437" i="27"/>
  <c r="I438" i="27"/>
  <c r="I533" i="27"/>
  <c r="I537" i="27"/>
  <c r="G370" i="27"/>
  <c r="I371" i="27"/>
  <c r="G446" i="27"/>
  <c r="I447" i="27"/>
  <c r="G483" i="27"/>
  <c r="I484" i="27"/>
  <c r="I815" i="27"/>
  <c r="G814" i="27"/>
  <c r="G834" i="27"/>
  <c r="I842" i="27"/>
  <c r="I190" i="27"/>
  <c r="G189" i="27"/>
  <c r="I189" i="27" s="1"/>
  <c r="G408" i="27"/>
  <c r="G379" i="27" s="1"/>
  <c r="I409" i="27"/>
  <c r="I591" i="27"/>
  <c r="G590" i="27"/>
  <c r="I590" i="27" s="1"/>
  <c r="G643" i="27"/>
  <c r="I644" i="27"/>
  <c r="I710" i="27"/>
  <c r="G709" i="27"/>
  <c r="I732" i="27"/>
  <c r="G731" i="27"/>
  <c r="I731" i="27" s="1"/>
  <c r="G750" i="27"/>
  <c r="I751" i="27"/>
  <c r="G331" i="27"/>
  <c r="I332" i="27"/>
  <c r="G858" i="27"/>
  <c r="I859" i="27"/>
  <c r="I759" i="27"/>
  <c r="F464" i="26"/>
  <c r="H465" i="26"/>
  <c r="F536" i="26"/>
  <c r="H536" i="26" s="1"/>
  <c r="H537" i="26"/>
  <c r="F545" i="26"/>
  <c r="H546" i="26"/>
  <c r="F553" i="26"/>
  <c r="H553" i="26" s="1"/>
  <c r="H554" i="26"/>
  <c r="F574" i="26"/>
  <c r="H575" i="26"/>
  <c r="F583" i="26"/>
  <c r="H583" i="26" s="1"/>
  <c r="H584" i="26"/>
  <c r="F806" i="26"/>
  <c r="H806" i="26" s="1"/>
  <c r="H807" i="26"/>
  <c r="F617" i="26"/>
  <c r="H617" i="26" s="1"/>
  <c r="H618" i="26"/>
  <c r="F625" i="26"/>
  <c r="H625" i="26" s="1"/>
  <c r="H626" i="26"/>
  <c r="F639" i="26"/>
  <c r="H639" i="26" s="1"/>
  <c r="H640" i="26"/>
  <c r="F649" i="26"/>
  <c r="H650" i="26"/>
  <c r="F715" i="26"/>
  <c r="H716" i="26"/>
  <c r="F751" i="26"/>
  <c r="H752" i="26"/>
  <c r="F763" i="26"/>
  <c r="H763" i="26" s="1"/>
  <c r="H764" i="26"/>
  <c r="F774" i="26"/>
  <c r="H775" i="26"/>
  <c r="F372" i="26"/>
  <c r="H372" i="26" s="1"/>
  <c r="H373" i="26"/>
  <c r="F379" i="26"/>
  <c r="H379" i="26" s="1"/>
  <c r="H380" i="26"/>
  <c r="F388" i="26"/>
  <c r="H388" i="26" s="1"/>
  <c r="H389" i="26"/>
  <c r="F399" i="26"/>
  <c r="H399" i="26" s="1"/>
  <c r="H400" i="26"/>
  <c r="F414" i="26"/>
  <c r="H414" i="26" s="1"/>
  <c r="H415" i="26"/>
  <c r="F423" i="26"/>
  <c r="H423" i="26" s="1"/>
  <c r="H424" i="26"/>
  <c r="F492" i="26"/>
  <c r="H493" i="26"/>
  <c r="F501" i="26"/>
  <c r="H501" i="26" s="1"/>
  <c r="H502" i="26"/>
  <c r="F511" i="26"/>
  <c r="H511" i="26" s="1"/>
  <c r="H512" i="26"/>
  <c r="F744" i="26"/>
  <c r="H745" i="26"/>
  <c r="F217" i="26"/>
  <c r="H217" i="26" s="1"/>
  <c r="H218" i="26"/>
  <c r="F224" i="26"/>
  <c r="H224" i="26" s="1"/>
  <c r="H225" i="26"/>
  <c r="F251" i="26"/>
  <c r="H252" i="26"/>
  <c r="F259" i="26"/>
  <c r="H260" i="26"/>
  <c r="F266" i="26"/>
  <c r="H267" i="26"/>
  <c r="F74" i="26"/>
  <c r="H74" i="26" s="1"/>
  <c r="H75" i="26"/>
  <c r="F81" i="26"/>
  <c r="H81" i="26" s="1"/>
  <c r="H82" i="26"/>
  <c r="F814" i="26"/>
  <c r="H815" i="26"/>
  <c r="F824" i="26"/>
  <c r="H825" i="26"/>
  <c r="F50" i="26"/>
  <c r="H50" i="26" s="1"/>
  <c r="H51" i="26"/>
  <c r="F60" i="26"/>
  <c r="H60" i="26" s="1"/>
  <c r="H61" i="26"/>
  <c r="F110" i="26"/>
  <c r="H111" i="26"/>
  <c r="F124" i="26"/>
  <c r="H125" i="26"/>
  <c r="F139" i="26"/>
  <c r="H139" i="26" s="1"/>
  <c r="H140" i="26"/>
  <c r="F156" i="26"/>
  <c r="H156" i="26" s="1"/>
  <c r="H157" i="26"/>
  <c r="F169" i="26"/>
  <c r="H169" i="26" s="1"/>
  <c r="H170" i="26"/>
  <c r="F183" i="26"/>
  <c r="H184" i="26"/>
  <c r="F191" i="26"/>
  <c r="H192" i="26"/>
  <c r="F201" i="26"/>
  <c r="H202" i="26"/>
  <c r="F275" i="26"/>
  <c r="H275" i="26" s="1"/>
  <c r="H276" i="26"/>
  <c r="F283" i="26"/>
  <c r="H284" i="26"/>
  <c r="F294" i="26"/>
  <c r="H295" i="26"/>
  <c r="F303" i="26"/>
  <c r="H304" i="26"/>
  <c r="F313" i="26"/>
  <c r="H314" i="26"/>
  <c r="F323" i="26"/>
  <c r="H324" i="26"/>
  <c r="F331" i="26"/>
  <c r="H332" i="26"/>
  <c r="F348" i="26"/>
  <c r="H349" i="26"/>
  <c r="F486" i="26"/>
  <c r="H487" i="26"/>
  <c r="F522" i="26"/>
  <c r="H522" i="26" s="1"/>
  <c r="H523" i="26"/>
  <c r="F661" i="26"/>
  <c r="H662" i="26"/>
  <c r="F677" i="26"/>
  <c r="H678" i="26"/>
  <c r="F685" i="26"/>
  <c r="H686" i="26"/>
  <c r="F693" i="26"/>
  <c r="H694" i="26"/>
  <c r="F784" i="26"/>
  <c r="H785" i="26"/>
  <c r="F792" i="26"/>
  <c r="H793" i="26"/>
  <c r="F19" i="26"/>
  <c r="H20" i="26"/>
  <c r="F29" i="26"/>
  <c r="H29" i="26" s="1"/>
  <c r="H30" i="26"/>
  <c r="F36" i="26"/>
  <c r="H36" i="26" s="1"/>
  <c r="H37" i="26"/>
  <c r="F94" i="26"/>
  <c r="H94" i="26" s="1"/>
  <c r="H95" i="26"/>
  <c r="F468" i="26"/>
  <c r="H469" i="26"/>
  <c r="F531" i="26"/>
  <c r="H532" i="26"/>
  <c r="F540" i="26"/>
  <c r="H540" i="26" s="1"/>
  <c r="H541" i="26"/>
  <c r="F550" i="26"/>
  <c r="H550" i="26" s="1"/>
  <c r="H551" i="26"/>
  <c r="F557" i="26"/>
  <c r="H558" i="26"/>
  <c r="F569" i="26"/>
  <c r="H570" i="26"/>
  <c r="F578" i="26"/>
  <c r="H578" i="26" s="1"/>
  <c r="H579" i="26"/>
  <c r="F803" i="26"/>
  <c r="H803" i="26" s="1"/>
  <c r="H804" i="26"/>
  <c r="F612" i="26"/>
  <c r="H613" i="26"/>
  <c r="F620" i="26"/>
  <c r="H620" i="26" s="1"/>
  <c r="H621" i="26"/>
  <c r="F629" i="26"/>
  <c r="H630" i="26"/>
  <c r="F636" i="26"/>
  <c r="H636" i="26" s="1"/>
  <c r="H637" i="26"/>
  <c r="F644" i="26"/>
  <c r="H645" i="26"/>
  <c r="F759" i="26"/>
  <c r="H760" i="26"/>
  <c r="H767" i="26"/>
  <c r="H770" i="26"/>
  <c r="F368" i="26"/>
  <c r="H368" i="26" s="1"/>
  <c r="H369" i="26"/>
  <c r="F376" i="26"/>
  <c r="H376" i="26" s="1"/>
  <c r="H377" i="26"/>
  <c r="F384" i="26"/>
  <c r="H384" i="26" s="1"/>
  <c r="H385" i="26"/>
  <c r="F391" i="26"/>
  <c r="H391" i="26" s="1"/>
  <c r="H392" i="26"/>
  <c r="F405" i="26"/>
  <c r="H405" i="26" s="1"/>
  <c r="H406" i="26"/>
  <c r="F419" i="26"/>
  <c r="H419" i="26" s="1"/>
  <c r="H420" i="26"/>
  <c r="F452" i="26"/>
  <c r="H452" i="26" s="1"/>
  <c r="H453" i="26"/>
  <c r="F497" i="26"/>
  <c r="H497" i="26" s="1"/>
  <c r="H498" i="26"/>
  <c r="F505" i="26"/>
  <c r="H505" i="26" s="1"/>
  <c r="H506" i="26"/>
  <c r="F213" i="26"/>
  <c r="H213" i="26" s="1"/>
  <c r="H214" i="26"/>
  <c r="F220" i="26"/>
  <c r="H220" i="26" s="1"/>
  <c r="H221" i="26"/>
  <c r="F247" i="26"/>
  <c r="H248" i="26"/>
  <c r="F255" i="26"/>
  <c r="H256" i="26"/>
  <c r="F263" i="26"/>
  <c r="H264" i="26"/>
  <c r="F605" i="26"/>
  <c r="H606" i="26"/>
  <c r="F78" i="26"/>
  <c r="H78" i="26" s="1"/>
  <c r="H79" i="26"/>
  <c r="F85" i="26"/>
  <c r="H85" i="26" s="1"/>
  <c r="H86" i="26"/>
  <c r="F818" i="26"/>
  <c r="H819" i="26"/>
  <c r="F41" i="26"/>
  <c r="H42" i="26"/>
  <c r="F53" i="26"/>
  <c r="H53" i="26" s="1"/>
  <c r="H54" i="26"/>
  <c r="F67" i="26"/>
  <c r="H68" i="26"/>
  <c r="F116" i="26"/>
  <c r="H117" i="26"/>
  <c r="F128" i="26"/>
  <c r="H128" i="26" s="1"/>
  <c r="H129" i="26"/>
  <c r="F165" i="26"/>
  <c r="H165" i="26" s="1"/>
  <c r="H166" i="26"/>
  <c r="F179" i="26"/>
  <c r="H180" i="26"/>
  <c r="F187" i="26"/>
  <c r="H188" i="26"/>
  <c r="F197" i="26"/>
  <c r="H198" i="26"/>
  <c r="F236" i="26"/>
  <c r="H236" i="26" s="1"/>
  <c r="H237" i="26"/>
  <c r="F278" i="26"/>
  <c r="H278" i="26" s="1"/>
  <c r="H279" i="26"/>
  <c r="F290" i="26"/>
  <c r="H291" i="26"/>
  <c r="F298" i="26"/>
  <c r="H299" i="26"/>
  <c r="F309" i="26"/>
  <c r="H310" i="26"/>
  <c r="F317" i="26"/>
  <c r="H318" i="26"/>
  <c r="F327" i="26"/>
  <c r="H328" i="26"/>
  <c r="F344" i="26"/>
  <c r="H345" i="26"/>
  <c r="F352" i="26"/>
  <c r="H353" i="26"/>
  <c r="F517" i="26"/>
  <c r="H517" i="26" s="1"/>
  <c r="H518" i="26"/>
  <c r="F598" i="26"/>
  <c r="H599" i="26"/>
  <c r="F673" i="26"/>
  <c r="H674" i="26"/>
  <c r="F681" i="26"/>
  <c r="H682" i="26"/>
  <c r="F689" i="26"/>
  <c r="H690" i="26"/>
  <c r="F697" i="26"/>
  <c r="H698" i="26"/>
  <c r="F788" i="26"/>
  <c r="H789" i="26"/>
  <c r="F797" i="26"/>
  <c r="H797" i="26" s="1"/>
  <c r="H798" i="26"/>
  <c r="F25" i="26"/>
  <c r="H25" i="26" s="1"/>
  <c r="H26" i="26"/>
  <c r="F32" i="26"/>
  <c r="H32" i="26" s="1"/>
  <c r="H33" i="26"/>
  <c r="F90" i="26"/>
  <c r="H90" i="26" s="1"/>
  <c r="H91" i="26"/>
  <c r="F97" i="26"/>
  <c r="H97" i="26" s="1"/>
  <c r="H98" i="26"/>
  <c r="F796" i="26"/>
  <c r="H796" i="26" s="1"/>
  <c r="F133" i="26"/>
  <c r="H133" i="26" s="1"/>
  <c r="F455" i="26"/>
  <c r="F426" i="26"/>
  <c r="F47" i="26"/>
  <c r="F409" i="26"/>
  <c r="F496" i="26"/>
  <c r="H496" i="26" s="1"/>
  <c r="F479" i="26"/>
  <c r="I437" i="27" l="1"/>
  <c r="G378" i="27"/>
  <c r="I331" i="27"/>
  <c r="I370" i="27"/>
  <c r="H574" i="26"/>
  <c r="F573" i="26"/>
  <c r="F549" i="26"/>
  <c r="H549" i="26" s="1"/>
  <c r="F535" i="26"/>
  <c r="F534" i="26" s="1"/>
  <c r="F395" i="26"/>
  <c r="H395" i="26" s="1"/>
  <c r="F367" i="26"/>
  <c r="H367" i="26" s="1"/>
  <c r="F127" i="26"/>
  <c r="H127" i="26" s="1"/>
  <c r="F212" i="26"/>
  <c r="F211" i="26" s="1"/>
  <c r="H211" i="26" s="1"/>
  <c r="F624" i="26"/>
  <c r="H624" i="26" s="1"/>
  <c r="H573" i="26"/>
  <c r="F802" i="26"/>
  <c r="H802" i="26" s="1"/>
  <c r="F635" i="26"/>
  <c r="F634" i="26" s="1"/>
  <c r="H634" i="26" s="1"/>
  <c r="F510" i="26"/>
  <c r="H510" i="26" s="1"/>
  <c r="I858" i="27"/>
  <c r="J859" i="27"/>
  <c r="F274" i="26"/>
  <c r="H274" i="26" s="1"/>
  <c r="F89" i="26"/>
  <c r="H89" i="26" s="1"/>
  <c r="F516" i="26"/>
  <c r="H516" i="26" s="1"/>
  <c r="G757" i="27"/>
  <c r="I757" i="27" s="1"/>
  <c r="I758" i="27"/>
  <c r="G708" i="27"/>
  <c r="I708" i="27" s="1"/>
  <c r="I709" i="27"/>
  <c r="G813" i="27"/>
  <c r="I813" i="27" s="1"/>
  <c r="I814" i="27"/>
  <c r="G110" i="27"/>
  <c r="I111" i="27"/>
  <c r="G749" i="27"/>
  <c r="I749" i="27" s="1"/>
  <c r="I750" i="27"/>
  <c r="G632" i="27"/>
  <c r="I632" i="27" s="1"/>
  <c r="I643" i="27"/>
  <c r="I408" i="27"/>
  <c r="G833" i="27"/>
  <c r="I834" i="27"/>
  <c r="G482" i="27"/>
  <c r="I483" i="27"/>
  <c r="I446" i="27"/>
  <c r="G445" i="27"/>
  <c r="I16" i="27"/>
  <c r="G15" i="27"/>
  <c r="J16" i="27" s="1"/>
  <c r="G224" i="27"/>
  <c r="I225" i="27"/>
  <c r="G500" i="27"/>
  <c r="F475" i="26"/>
  <c r="H479" i="26"/>
  <c r="F451" i="26"/>
  <c r="H455" i="26"/>
  <c r="F787" i="26"/>
  <c r="H787" i="26" s="1"/>
  <c r="H788" i="26"/>
  <c r="F696" i="26"/>
  <c r="H696" i="26" s="1"/>
  <c r="H697" i="26"/>
  <c r="F688" i="26"/>
  <c r="H688" i="26" s="1"/>
  <c r="H689" i="26"/>
  <c r="F680" i="26"/>
  <c r="H680" i="26" s="1"/>
  <c r="H681" i="26"/>
  <c r="F672" i="26"/>
  <c r="H673" i="26"/>
  <c r="F597" i="26"/>
  <c r="H598" i="26"/>
  <c r="F351" i="26"/>
  <c r="H351" i="26" s="1"/>
  <c r="H352" i="26"/>
  <c r="F343" i="26"/>
  <c r="H344" i="26"/>
  <c r="F326" i="26"/>
  <c r="H326" i="26" s="1"/>
  <c r="H327" i="26"/>
  <c r="F316" i="26"/>
  <c r="H317" i="26"/>
  <c r="F308" i="26"/>
  <c r="H308" i="26" s="1"/>
  <c r="H309" i="26"/>
  <c r="F297" i="26"/>
  <c r="H297" i="26" s="1"/>
  <c r="H298" i="26"/>
  <c r="F289" i="26"/>
  <c r="H289" i="26" s="1"/>
  <c r="H290" i="26"/>
  <c r="F196" i="26"/>
  <c r="H197" i="26"/>
  <c r="F186" i="26"/>
  <c r="H186" i="26" s="1"/>
  <c r="H187" i="26"/>
  <c r="F178" i="26"/>
  <c r="H179" i="26"/>
  <c r="F115" i="26"/>
  <c r="H116" i="26"/>
  <c r="F66" i="26"/>
  <c r="H67" i="26"/>
  <c r="F40" i="26"/>
  <c r="H40" i="26" s="1"/>
  <c r="H41" i="26"/>
  <c r="F817" i="26"/>
  <c r="H817" i="26" s="1"/>
  <c r="H818" i="26"/>
  <c r="F604" i="26"/>
  <c r="H605" i="26"/>
  <c r="F262" i="26"/>
  <c r="H262" i="26" s="1"/>
  <c r="H263" i="26"/>
  <c r="F254" i="26"/>
  <c r="H254" i="26" s="1"/>
  <c r="H255" i="26"/>
  <c r="F246" i="26"/>
  <c r="H247" i="26"/>
  <c r="F758" i="26"/>
  <c r="H759" i="26"/>
  <c r="F643" i="26"/>
  <c r="H644" i="26"/>
  <c r="F628" i="26"/>
  <c r="H628" i="26" s="1"/>
  <c r="H629" i="26"/>
  <c r="F611" i="26"/>
  <c r="H612" i="26"/>
  <c r="F568" i="26"/>
  <c r="H568" i="26" s="1"/>
  <c r="H569" i="26"/>
  <c r="F556" i="26"/>
  <c r="H557" i="26"/>
  <c r="F530" i="26"/>
  <c r="H531" i="26"/>
  <c r="F467" i="26"/>
  <c r="H467" i="26" s="1"/>
  <c r="H468" i="26"/>
  <c r="F18" i="26"/>
  <c r="H19" i="26"/>
  <c r="F791" i="26"/>
  <c r="H791" i="26" s="1"/>
  <c r="H792" i="26"/>
  <c r="F783" i="26"/>
  <c r="H784" i="26"/>
  <c r="F692" i="26"/>
  <c r="H692" i="26" s="1"/>
  <c r="H693" i="26"/>
  <c r="F684" i="26"/>
  <c r="H684" i="26" s="1"/>
  <c r="H685" i="26"/>
  <c r="F676" i="26"/>
  <c r="H676" i="26" s="1"/>
  <c r="H677" i="26"/>
  <c r="F660" i="26"/>
  <c r="H660" i="26" s="1"/>
  <c r="H661" i="26"/>
  <c r="F485" i="26"/>
  <c r="H486" i="26"/>
  <c r="F347" i="26"/>
  <c r="H347" i="26" s="1"/>
  <c r="H348" i="26"/>
  <c r="F330" i="26"/>
  <c r="H331" i="26"/>
  <c r="F322" i="26"/>
  <c r="H323" i="26"/>
  <c r="F312" i="26"/>
  <c r="H312" i="26" s="1"/>
  <c r="H313" i="26"/>
  <c r="F302" i="26"/>
  <c r="H303" i="26"/>
  <c r="F293" i="26"/>
  <c r="H293" i="26" s="1"/>
  <c r="H294" i="26"/>
  <c r="F282" i="26"/>
  <c r="H283" i="26"/>
  <c r="F200" i="26"/>
  <c r="H200" i="26" s="1"/>
  <c r="H201" i="26"/>
  <c r="F190" i="26"/>
  <c r="H190" i="26" s="1"/>
  <c r="H191" i="26"/>
  <c r="F182" i="26"/>
  <c r="H182" i="26" s="1"/>
  <c r="H183" i="26"/>
  <c r="F123" i="26"/>
  <c r="H123" i="26" s="1"/>
  <c r="H124" i="26"/>
  <c r="F109" i="26"/>
  <c r="H110" i="26"/>
  <c r="F823" i="26"/>
  <c r="H824" i="26"/>
  <c r="F813" i="26"/>
  <c r="H814" i="26"/>
  <c r="C34" i="4"/>
  <c r="E34" i="4" s="1"/>
  <c r="H266" i="26"/>
  <c r="F258" i="26"/>
  <c r="H258" i="26" s="1"/>
  <c r="H259" i="26"/>
  <c r="F250" i="26"/>
  <c r="H250" i="26" s="1"/>
  <c r="H251" i="26"/>
  <c r="F742" i="26"/>
  <c r="H744" i="26"/>
  <c r="F491" i="26"/>
  <c r="H491" i="26" s="1"/>
  <c r="H492" i="26"/>
  <c r="F773" i="26"/>
  <c r="H773" i="26" s="1"/>
  <c r="H774" i="26"/>
  <c r="F750" i="26"/>
  <c r="H751" i="26"/>
  <c r="F714" i="26"/>
  <c r="H715" i="26"/>
  <c r="F648" i="26"/>
  <c r="H649" i="26"/>
  <c r="F164" i="26"/>
  <c r="F24" i="26"/>
  <c r="F383" i="26"/>
  <c r="H383" i="26" s="1"/>
  <c r="F623" i="26"/>
  <c r="H623" i="26" s="1"/>
  <c r="H404" i="26"/>
  <c r="H409" i="26"/>
  <c r="F46" i="26"/>
  <c r="H46" i="26" s="1"/>
  <c r="H47" i="26"/>
  <c r="F616" i="26"/>
  <c r="F73" i="26"/>
  <c r="F72" i="26" s="1"/>
  <c r="F418" i="26"/>
  <c r="I403" i="26" s="1"/>
  <c r="H426" i="26"/>
  <c r="F743" i="26"/>
  <c r="H743" i="26" s="1"/>
  <c r="F150" i="26"/>
  <c r="F795" i="26"/>
  <c r="H795" i="26" s="1"/>
  <c r="F235" i="26"/>
  <c r="F544" i="26"/>
  <c r="H545" i="26"/>
  <c r="F463" i="26"/>
  <c r="H464" i="26"/>
  <c r="H164" i="26" l="1"/>
  <c r="H418" i="26"/>
  <c r="H403" i="26"/>
  <c r="F659" i="26"/>
  <c r="F337" i="26"/>
  <c r="F394" i="26"/>
  <c r="H394" i="26" s="1"/>
  <c r="H535" i="26"/>
  <c r="F273" i="26"/>
  <c r="H273" i="26" s="1"/>
  <c r="F548" i="26"/>
  <c r="H548" i="26" s="1"/>
  <c r="F801" i="26"/>
  <c r="H801" i="26" s="1"/>
  <c r="H635" i="26"/>
  <c r="H212" i="26"/>
  <c r="I482" i="27"/>
  <c r="G444" i="27"/>
  <c r="I833" i="27"/>
  <c r="J834" i="27"/>
  <c r="F210" i="26"/>
  <c r="F205" i="26" s="1"/>
  <c r="F567" i="26"/>
  <c r="H567" i="26" s="1"/>
  <c r="C36" i="4"/>
  <c r="E36" i="4" s="1"/>
  <c r="F45" i="26"/>
  <c r="H45" i="26" s="1"/>
  <c r="I15" i="27"/>
  <c r="I445" i="27"/>
  <c r="I379" i="27"/>
  <c r="I500" i="27"/>
  <c r="G499" i="27"/>
  <c r="I224" i="27"/>
  <c r="G223" i="27"/>
  <c r="G109" i="27"/>
  <c r="I110" i="27"/>
  <c r="F462" i="26"/>
  <c r="H463" i="26"/>
  <c r="H544" i="26"/>
  <c r="F543" i="26"/>
  <c r="H543" i="26" s="1"/>
  <c r="E28" i="4"/>
  <c r="F615" i="26"/>
  <c r="H615" i="26" s="1"/>
  <c r="H616" i="26"/>
  <c r="H648" i="26"/>
  <c r="F647" i="26"/>
  <c r="H647" i="26" s="1"/>
  <c r="H714" i="26"/>
  <c r="F749" i="26"/>
  <c r="H750" i="26"/>
  <c r="F741" i="26"/>
  <c r="H742" i="26"/>
  <c r="F812" i="26"/>
  <c r="H813" i="26"/>
  <c r="F822" i="26"/>
  <c r="H823" i="26"/>
  <c r="F108" i="26"/>
  <c r="H108" i="26" s="1"/>
  <c r="H109" i="26"/>
  <c r="H282" i="26"/>
  <c r="F281" i="26"/>
  <c r="F301" i="26"/>
  <c r="H302" i="26"/>
  <c r="H322" i="26"/>
  <c r="F321" i="26"/>
  <c r="H321" i="26" s="1"/>
  <c r="F320" i="26"/>
  <c r="C60" i="4"/>
  <c r="E60" i="4" s="1"/>
  <c r="H330" i="26"/>
  <c r="F484" i="26"/>
  <c r="H485" i="26"/>
  <c r="H783" i="26"/>
  <c r="F782" i="26"/>
  <c r="F17" i="26"/>
  <c r="H18" i="26"/>
  <c r="F529" i="26"/>
  <c r="H530" i="26"/>
  <c r="H556" i="26"/>
  <c r="C30" i="4"/>
  <c r="E30" i="4" s="1"/>
  <c r="F610" i="26"/>
  <c r="H611" i="26"/>
  <c r="F642" i="26"/>
  <c r="H643" i="26"/>
  <c r="H758" i="26"/>
  <c r="F757" i="26"/>
  <c r="H246" i="26"/>
  <c r="F245" i="26"/>
  <c r="F603" i="26"/>
  <c r="H604" i="26"/>
  <c r="F65" i="26"/>
  <c r="H65" i="26" s="1"/>
  <c r="H66" i="26"/>
  <c r="F114" i="26"/>
  <c r="F113" i="26" s="1"/>
  <c r="H115" i="26"/>
  <c r="H178" i="26"/>
  <c r="F177" i="26"/>
  <c r="F163" i="26" s="1"/>
  <c r="H196" i="26"/>
  <c r="F195" i="26"/>
  <c r="H316" i="26"/>
  <c r="F307" i="26"/>
  <c r="H343" i="26"/>
  <c r="F596" i="26"/>
  <c r="H597" i="26"/>
  <c r="H672" i="26"/>
  <c r="H450" i="26"/>
  <c r="H451" i="26"/>
  <c r="C26" i="4"/>
  <c r="E26" i="4" s="1"/>
  <c r="H534" i="26"/>
  <c r="F366" i="26"/>
  <c r="F490" i="26"/>
  <c r="H490" i="26" s="1"/>
  <c r="F234" i="26"/>
  <c r="H235" i="26"/>
  <c r="F149" i="26"/>
  <c r="H150" i="26"/>
  <c r="H73" i="26"/>
  <c r="F23" i="26"/>
  <c r="H23" i="26" s="1"/>
  <c r="H24" i="26"/>
  <c r="F474" i="26"/>
  <c r="H475" i="26"/>
  <c r="H603" i="26" l="1"/>
  <c r="C46" i="4"/>
  <c r="E46" i="4" s="1"/>
  <c r="H205" i="26"/>
  <c r="I499" i="27"/>
  <c r="J500" i="27"/>
  <c r="C29" i="4"/>
  <c r="E29" i="4" s="1"/>
  <c r="F800" i="26"/>
  <c r="C31" i="4" s="1"/>
  <c r="E31" i="4" s="1"/>
  <c r="F39" i="26"/>
  <c r="H39" i="26" s="1"/>
  <c r="I378" i="27"/>
  <c r="J379" i="27"/>
  <c r="H210" i="26"/>
  <c r="I444" i="27"/>
  <c r="J445" i="27"/>
  <c r="C23" i="4"/>
  <c r="E22" i="4"/>
  <c r="I223" i="27"/>
  <c r="G222" i="27"/>
  <c r="I109" i="27"/>
  <c r="G108" i="27"/>
  <c r="J109" i="27" s="1"/>
  <c r="E23" i="4"/>
  <c r="F473" i="26"/>
  <c r="H474" i="26"/>
  <c r="H72" i="26"/>
  <c r="C42" i="4"/>
  <c r="F71" i="26"/>
  <c r="F148" i="26"/>
  <c r="H149" i="26"/>
  <c r="F233" i="26"/>
  <c r="H233" i="26" s="1"/>
  <c r="H234" i="26"/>
  <c r="C53" i="4"/>
  <c r="E53" i="4" s="1"/>
  <c r="H659" i="26"/>
  <c r="C55" i="4"/>
  <c r="E55" i="4" s="1"/>
  <c r="H342" i="26"/>
  <c r="C56" i="4"/>
  <c r="E56" i="4" s="1"/>
  <c r="H307" i="26"/>
  <c r="H195" i="26"/>
  <c r="C49" i="4"/>
  <c r="E49" i="4" s="1"/>
  <c r="F194" i="26"/>
  <c r="H194" i="26" s="1"/>
  <c r="C48" i="4"/>
  <c r="E48" i="4" s="1"/>
  <c r="H177" i="26"/>
  <c r="H245" i="26"/>
  <c r="C33" i="4"/>
  <c r="E33" i="4" s="1"/>
  <c r="F244" i="26"/>
  <c r="H757" i="26"/>
  <c r="F756" i="26"/>
  <c r="H782" i="26"/>
  <c r="F781" i="26"/>
  <c r="C59" i="4"/>
  <c r="E59" i="4" s="1"/>
  <c r="H320" i="26"/>
  <c r="C50" i="4"/>
  <c r="E50" i="4" s="1"/>
  <c r="H301" i="26"/>
  <c r="F821" i="26"/>
  <c r="H821" i="26" s="1"/>
  <c r="H822" i="26"/>
  <c r="F811" i="26"/>
  <c r="H812" i="26"/>
  <c r="F740" i="26"/>
  <c r="F713" i="26" s="1"/>
  <c r="H741" i="26"/>
  <c r="F748" i="26"/>
  <c r="H749" i="26"/>
  <c r="H462" i="26"/>
  <c r="F461" i="26"/>
  <c r="F489" i="26"/>
  <c r="F365" i="26"/>
  <c r="H366" i="26"/>
  <c r="F595" i="26"/>
  <c r="H596" i="26"/>
  <c r="C57" i="4"/>
  <c r="E57" i="4" s="1"/>
  <c r="H114" i="26"/>
  <c r="H113" i="26"/>
  <c r="H642" i="26"/>
  <c r="F633" i="26"/>
  <c r="H610" i="26"/>
  <c r="F609" i="26"/>
  <c r="H529" i="26"/>
  <c r="F528" i="26"/>
  <c r="F16" i="26"/>
  <c r="H17" i="26"/>
  <c r="C51" i="4"/>
  <c r="E51" i="4" s="1"/>
  <c r="H484" i="26"/>
  <c r="C47" i="4"/>
  <c r="E47" i="4" s="1"/>
  <c r="H281" i="26"/>
  <c r="F272" i="26"/>
  <c r="H272" i="26" s="1"/>
  <c r="H402" i="26" l="1"/>
  <c r="E38" i="4"/>
  <c r="I222" i="27"/>
  <c r="J223" i="27"/>
  <c r="H800" i="26"/>
  <c r="C45" i="4"/>
  <c r="E45" i="4" s="1"/>
  <c r="I108" i="27"/>
  <c r="G14" i="27"/>
  <c r="J14" i="27" s="1"/>
  <c r="C17" i="4"/>
  <c r="E17" i="4" s="1"/>
  <c r="F527" i="26"/>
  <c r="H528" i="26"/>
  <c r="H609" i="26"/>
  <c r="F608" i="26"/>
  <c r="F602" i="26" s="1"/>
  <c r="C39" i="4"/>
  <c r="E39" i="4" s="1"/>
  <c r="H633" i="26"/>
  <c r="F594" i="26"/>
  <c r="H595" i="26"/>
  <c r="F364" i="26"/>
  <c r="H365" i="26"/>
  <c r="F460" i="26"/>
  <c r="H461" i="26"/>
  <c r="F780" i="26"/>
  <c r="H781" i="26"/>
  <c r="H756" i="26"/>
  <c r="C40" i="4"/>
  <c r="E40" i="4" s="1"/>
  <c r="H244" i="26"/>
  <c r="F243" i="26"/>
  <c r="F70" i="26"/>
  <c r="H70" i="26" s="1"/>
  <c r="H71" i="26"/>
  <c r="F472" i="26"/>
  <c r="H472" i="26" s="1"/>
  <c r="H473" i="26"/>
  <c r="H16" i="26"/>
  <c r="H489" i="26"/>
  <c r="C24" i="4"/>
  <c r="E24" i="4" s="1"/>
  <c r="H748" i="26"/>
  <c r="F747" i="26"/>
  <c r="H747" i="26" s="1"/>
  <c r="H740" i="26"/>
  <c r="H811" i="26"/>
  <c r="F810" i="26"/>
  <c r="H810" i="26" s="1"/>
  <c r="F162" i="26"/>
  <c r="H163" i="26"/>
  <c r="F336" i="26"/>
  <c r="H337" i="26"/>
  <c r="F147" i="26"/>
  <c r="H148" i="26"/>
  <c r="C41" i="4"/>
  <c r="E41" i="4" s="1"/>
  <c r="E42" i="4"/>
  <c r="C32" i="4"/>
  <c r="E32" i="4" s="1"/>
  <c r="H336" i="26" l="1"/>
  <c r="H713" i="26"/>
  <c r="H147" i="26"/>
  <c r="H162" i="26"/>
  <c r="H460" i="26"/>
  <c r="H364" i="26"/>
  <c r="F363" i="26"/>
  <c r="I14" i="27"/>
  <c r="C37" i="4"/>
  <c r="E37" i="4" s="1"/>
  <c r="F15" i="26"/>
  <c r="F204" i="26"/>
  <c r="H243" i="26"/>
  <c r="H608" i="26"/>
  <c r="H527" i="26"/>
  <c r="C52" i="4"/>
  <c r="E52" i="4" s="1"/>
  <c r="H780" i="26"/>
  <c r="F593" i="26"/>
  <c r="H594" i="26"/>
  <c r="H363" i="26" l="1"/>
  <c r="I364" i="26"/>
  <c r="H15" i="26"/>
  <c r="H204" i="26"/>
  <c r="H593" i="26"/>
  <c r="C16" i="4"/>
  <c r="E16" i="4" s="1"/>
  <c r="F601" i="26"/>
  <c r="H602" i="26"/>
  <c r="F588" i="26" l="1"/>
  <c r="F564" i="26" s="1"/>
  <c r="H589" i="26"/>
  <c r="H601" i="26"/>
  <c r="H588" i="26" l="1"/>
  <c r="H564" i="26" l="1"/>
  <c r="F526" i="26"/>
  <c r="H526" i="26" l="1"/>
  <c r="F14" i="26"/>
  <c r="I15" i="26" l="1"/>
  <c r="H14" i="26"/>
  <c r="I35" i="46"/>
</calcChain>
</file>

<file path=xl/sharedStrings.xml><?xml version="1.0" encoding="utf-8"?>
<sst xmlns="http://schemas.openxmlformats.org/spreadsheetml/2006/main" count="8423" uniqueCount="821">
  <si>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</si>
  <si>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</si>
  <si>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</si>
  <si>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</si>
  <si>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</si>
  <si>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</si>
  <si>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</si>
  <si>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</si>
  <si>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</si>
  <si>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</si>
  <si>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 на товары (работы,услуги), реализуемые на территории Российской Федерации</t>
  </si>
  <si>
    <t xml:space="preserve"> 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</si>
  <si>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</si>
  <si>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</si>
  <si>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</si>
  <si>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1 05 03000 02 0000 110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</si>
  <si>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</si>
  <si>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</si>
  <si>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</si>
  <si>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</si>
  <si>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</si>
  <si>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</si>
  <si>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</si>
  <si>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</si>
  <si>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</si>
  <si>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</si>
  <si>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</si>
  <si>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</si>
  <si>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</si>
  <si>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</si>
  <si>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</si>
  <si>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</si>
  <si>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</si>
  <si>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</si>
  <si>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</si>
  <si>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</si>
  <si>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</si>
  <si>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</si>
  <si>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</si>
  <si>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 xml:space="preserve">ДОХОДЫ ОТ ОКАЗАНИЯ ПЛАТНЫХ УСЛУГ (РАБОТ) И КОМПЕНСАЦИИ ЗАТРАТ ГОСУДАРСТВА 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</si>
  <si>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</si>
  <si>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</si>
  <si>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</si>
  <si>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</si>
  <si>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</si>
  <si>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</si>
  <si>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</si>
  <si>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</si>
  <si>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1 16 00000 00 0000 000</t>
  </si>
  <si>
    <t>ШТРАФЫ, САНКЦИИ, ВОЗМЕЩЕНИЕ УЩЕРБА</t>
  </si>
  <si>
    <t xml:space="preserve">117 00000 00 0000 000 </t>
  </si>
  <si>
    <t>ПРОЧИЕ  НЕНАЛОГОВЫЕ ДОХОДЫ</t>
  </si>
  <si>
    <t>117 01050 05 0000 180</t>
  </si>
  <si>
    <t>Невыясненные поступления в бюджеты муниципальных районов</t>
  </si>
  <si>
    <t xml:space="preserve">117 05050 05 0000 180 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</si>
  <si>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</si>
  <si>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</si>
  <si>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</si>
  <si>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</si>
  <si>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</si>
  <si>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</si>
  <si>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</si>
  <si>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Субсидии на долевое финансирование подготовки документов территориального планирования</t>
  </si>
  <si>
    <t>Субвенции на оплату жилищно-коммунальных услуг отдельным категориям граждан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</si>
  <si>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</si>
  <si>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</si>
  <si>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</si>
  <si>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</si>
  <si>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</si>
  <si>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</si>
  <si>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реализацию Закона Республики Тыва "О погребении и похоронном деле в Республике Тыва"</t>
  </si>
  <si>
    <t>Субвенция на реализацию Закона РТ "О мерах социальной поддержки ветеранов труда и тружеников тыла"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</si>
  <si>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</si>
  <si>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</si>
  <si>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Субвенция на обеспечение равной доступности услуг общественного транспорта для отдельных категорий граждан</t>
  </si>
  <si>
    <t>Иные межбюджетные трансферты</t>
  </si>
  <si>
    <t>2 02 04041 05 0000 151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</si>
  <si>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</si>
  <si>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</si>
  <si>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</si>
  <si>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</si>
  <si>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</si>
  <si>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 xml:space="preserve">ИТОГО ДОХОДОВ </t>
  </si>
  <si>
    <t>Субсидии на создание в общеобразовательных организациях,расположенных в сельской местности,условий для занятий физической культурой и спортом</t>
  </si>
  <si>
    <t>(тыс.рублей)</t>
  </si>
  <si>
    <t>Наименование</t>
  </si>
  <si>
    <t>Мин</t>
  </si>
  <si>
    <t>РЗ</t>
  </si>
  <si>
    <t>ПР</t>
  </si>
  <si>
    <t>ЦСР</t>
  </si>
  <si>
    <t>ВР</t>
  </si>
  <si>
    <t>В С Е Г О</t>
  </si>
  <si>
    <t>001</t>
  </si>
  <si>
    <t>КУЛЬТУРА, КИНЕМАТОГРАФИЯ</t>
  </si>
  <si>
    <t>08</t>
  </si>
  <si>
    <t>Культура</t>
  </si>
  <si>
    <t>01</t>
  </si>
  <si>
    <t>02 0 00 00000</t>
  </si>
  <si>
    <t>Подпрограмма "Библиотечное обслуживание населения"</t>
  </si>
  <si>
    <t>02 1 00 00000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</si>
  <si>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</si>
  <si>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</si>
  <si>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</si>
  <si>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</si>
  <si>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</si>
  <si>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</si>
  <si>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"Организация досуга и предоставление услуг организаций культуры"</t>
  </si>
  <si>
    <t>02 2 00 00000</t>
  </si>
  <si>
    <t>02 2 01 00590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</si>
  <si>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</si>
  <si>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</si>
  <si>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</si>
  <si>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</si>
  <si>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</si>
  <si>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Подпрограмма "Создание условий для реализации муниципальной программы"</t>
  </si>
  <si>
    <t>02 5 00 00000</t>
  </si>
  <si>
    <t>Реализация мероприятий в сфере культуры, не отнесенных к другим подпрограммам муниципальной программы</t>
  </si>
  <si>
    <t>02 5 02 70200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</si>
  <si>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</si>
  <si>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</si>
  <si>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</si>
  <si>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</si>
  <si>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</si>
  <si>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</si>
  <si>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Льготы ЖКУ сельским специалистам учреждений культуры</t>
  </si>
  <si>
    <t>Другие вопросы в области культуры, кинематографии</t>
  </si>
  <si>
    <t>04</t>
  </si>
  <si>
    <t>Подпрограмма "Развитие туризма в Бай-Тайгинском кожууне"</t>
  </si>
  <si>
    <t>Обеспечение деятельности Управления культуры администрации Бай-Тайгинского кожууна</t>
  </si>
  <si>
    <t>02 5 01 00000</t>
  </si>
  <si>
    <t>02 5 01 00110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</si>
  <si>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</si>
  <si>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</si>
  <si>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</si>
  <si>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</si>
  <si>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</si>
  <si>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</si>
  <si>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</si>
  <si>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</si>
  <si>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</si>
  <si>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02 5 02 00000</t>
  </si>
  <si>
    <t>02 5 02 00110</t>
  </si>
  <si>
    <t>02 5 02 00190</t>
  </si>
  <si>
    <t>Управление труда и социального развития администрации муниципального района "Бай-Тайгинский кожуун Республики Тыва"</t>
  </si>
  <si>
    <t>002</t>
  </si>
  <si>
    <t xml:space="preserve">  </t>
  </si>
  <si>
    <t xml:space="preserve">         </t>
  </si>
  <si>
    <t xml:space="preserve">   </t>
  </si>
  <si>
    <t>Социальная политика</t>
  </si>
  <si>
    <t>10</t>
  </si>
  <si>
    <t>Социальное обеспечение населения</t>
  </si>
  <si>
    <t>03</t>
  </si>
  <si>
    <t>04 0 00 00000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</si>
  <si>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</si>
  <si>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04 1 00 00000</t>
  </si>
  <si>
    <t>Обеспечение реализации Закона РТ "О порядке назначения и выплаты ежемесячного пособия на ребенка"</t>
  </si>
  <si>
    <t>04 1 01 00000</t>
  </si>
  <si>
    <t>Ежемесячное пособие на ребенка</t>
  </si>
  <si>
    <t>04 1 01 76070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</si>
  <si>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</si>
  <si>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</si>
  <si>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</si>
  <si>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</si>
  <si>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Предоставление государственных пособий лицам, не подлежащим  обязательному социальному страхованию на случай временной нетрудоспособности и в связи с  материнством и лицам, уволенными в связи с ликвидацией организаций</t>
  </si>
  <si>
    <t>04 1 02 00000</t>
  </si>
  <si>
    <t>04 1 02 53800</t>
  </si>
  <si>
    <t>Предоставление гражданам субсидий на оплату жилого помещения и коммунальных услуг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</si>
  <si>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</si>
  <si>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</si>
  <si>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</si>
  <si>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</si>
  <si>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</si>
  <si>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</si>
  <si>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</si>
  <si>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</si>
  <si>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</si>
  <si>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04 2 01 76060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</si>
  <si>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</si>
  <si>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</si>
  <si>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</si>
  <si>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</si>
  <si>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</si>
  <si>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</si>
  <si>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Другие вопросы в области социальной политики</t>
  </si>
  <si>
    <t>06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</si>
  <si>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</si>
  <si>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04 1 03 00000</t>
  </si>
  <si>
    <t>04 1 03 76040</t>
  </si>
  <si>
    <t>Подпрограмма "Обеспечение реализации муниципальной программы"</t>
  </si>
  <si>
    <t>04 4 00 00000</t>
  </si>
  <si>
    <t>Обеспечение деятельности Управления труда и социального развития администрации Бай-Тайгинского кожууна</t>
  </si>
  <si>
    <t>04 4 01 00000</t>
  </si>
  <si>
    <t>Расходы на выплаты по оплате труда работников органов местного самоуправления</t>
  </si>
  <si>
    <t>04 4 01 00110</t>
  </si>
  <si>
    <t>120</t>
  </si>
  <si>
    <t>121</t>
  </si>
  <si>
    <t>04 4 01 00190</t>
  </si>
  <si>
    <t>800</t>
  </si>
  <si>
    <t>Уплата прочих налогов, сборов</t>
  </si>
  <si>
    <t>Реализация мероприятий в сфере социальной политики, не отнесенных к другим подпрограммам муниципальной программы</t>
  </si>
  <si>
    <t>04 4 02 70200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</si>
  <si>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</si>
  <si>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004</t>
  </si>
  <si>
    <t>ОБРАЗОВАНИЕ</t>
  </si>
  <si>
    <t>07</t>
  </si>
  <si>
    <t>Дошкольное образование</t>
  </si>
  <si>
    <t>01 0 00 00000</t>
  </si>
  <si>
    <t>Подпрограмма "Развитие дошкольного образования"</t>
  </si>
  <si>
    <t>01 1 00 00000</t>
  </si>
  <si>
    <t>01 1 00 00590</t>
  </si>
  <si>
    <t>01 1 00 76020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</si>
  <si>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</si>
  <si>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01 8 00 00000</t>
  </si>
  <si>
    <t>01 8 00 76140</t>
  </si>
  <si>
    <t>Общее образование</t>
  </si>
  <si>
    <t>02</t>
  </si>
  <si>
    <t>Подпрограмма "Развитие общего образования"</t>
  </si>
  <si>
    <t>01 2 00 00000</t>
  </si>
  <si>
    <t>852</t>
  </si>
  <si>
    <t>Другие вопросы в области образования</t>
  </si>
  <si>
    <t>09</t>
  </si>
  <si>
    <t>01 9 00 00000</t>
  </si>
  <si>
    <t>Обеспечение деятельности Управления образования муниципального района "Бай-Тайгинский кожуун РТ"</t>
  </si>
  <si>
    <t>01 9 01 00110</t>
  </si>
  <si>
    <t>Организация деятельности централизованной бухгалтерии</t>
  </si>
  <si>
    <t>01 9 02 00000</t>
  </si>
  <si>
    <t>01 9 02 00110</t>
  </si>
  <si>
    <t>01 9 02 00190</t>
  </si>
  <si>
    <t>Реализация мероприятий в сфере образования и воспитания, не отнесенных к другим подпрограммам муниципальной программы</t>
  </si>
  <si>
    <t>01 9 03 72900</t>
  </si>
  <si>
    <t>Премии и гранты</t>
  </si>
  <si>
    <t>Охрана семьи и детства</t>
  </si>
  <si>
    <t xml:space="preserve">04 </t>
  </si>
  <si>
    <t>01 1 07 00000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</si>
  <si>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</si>
  <si>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01 1 07 76090</t>
  </si>
  <si>
    <t>МУНИЦИПАЛЬНОЕ УЧРЕЖДЕНИЕ УПРАВЛЕНИЕ СЕЛЬСКОГО ХОЗЯЙСТВА БАЙ-ТАЙГИНСКОГО КОЖУУНА</t>
  </si>
  <si>
    <t>006</t>
  </si>
  <si>
    <t>НАЦИОНАЛЬНАЯ ЭКОНОМИКА</t>
  </si>
  <si>
    <t>Сельское хозяйство и рыболовство</t>
  </si>
  <si>
    <t>05</t>
  </si>
  <si>
    <t>03 0 00 00000</t>
  </si>
  <si>
    <t>03 5 00 00000</t>
  </si>
  <si>
    <t>Обеспечение деятельности Управления сельского хозяйства администрации Бай-Тайгинского кожууна</t>
  </si>
  <si>
    <t>03 5 01 00000</t>
  </si>
  <si>
    <t>03 5 01 00110</t>
  </si>
  <si>
    <t>Иные выплаты персоналу государственных (муниципальных) органов, за исключением фонда оплаты труда</t>
  </si>
  <si>
    <t>03 5 01 00190</t>
  </si>
  <si>
    <t>122</t>
  </si>
  <si>
    <t>Другие вопросы в области национальной экономики</t>
  </si>
  <si>
    <t>12</t>
  </si>
  <si>
    <t>Подпрограмма "Развитие отраслей сельского хозяйства"</t>
  </si>
  <si>
    <t>03 1 00 00000</t>
  </si>
  <si>
    <t>Развитие отрасли растениеводства, переработки и реализации продукции растениеводства</t>
  </si>
  <si>
    <t>03 1 01 70200</t>
  </si>
  <si>
    <t>Развитие ветеринарии и обеспечение эпизоотического благополучия территории Бай-Тайгинского кожууна на территории Бай-Тайгинского кожууна</t>
  </si>
  <si>
    <t>03 1 06 70200</t>
  </si>
  <si>
    <t>Регулирование численности волков</t>
  </si>
  <si>
    <t>03 1 07 70200</t>
  </si>
  <si>
    <t>03 1 08 70200</t>
  </si>
  <si>
    <t>Уничтожение дикорастущей конопли</t>
  </si>
  <si>
    <t>03 1 09 70200</t>
  </si>
  <si>
    <t>Подпрограмма " Поддержка малых форм хозяйствования"</t>
  </si>
  <si>
    <t>03 2 00 00000</t>
  </si>
  <si>
    <t>Поддержка начинающим фермерам"</t>
  </si>
  <si>
    <t>03 2 01 50530</t>
  </si>
  <si>
    <t>Подпрограмма "Устойчивое развитие сельских территорий Бай-Тайгинского кожууна</t>
  </si>
  <si>
    <t>03 3 00 00000</t>
  </si>
  <si>
    <t>Улучшение жилищных условий граждан, проживающих в сельской местности, в том числе молодых специалистов</t>
  </si>
  <si>
    <t>03 3 01 75110</t>
  </si>
  <si>
    <t>ФИНАНСОВОЕ УПРАВЛЕНИЕ АДМИНИСТРАЦИИ МУНИЦИПАЛЬНОГО РАЙОНА "БАЙ-ТАЙГИНСКИЙ КОЖУУН РЕСПУБЛИКИ ТЫВА"</t>
  </si>
  <si>
    <t>007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</si>
  <si>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</si>
  <si>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</si>
  <si>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05 0 00 00000</t>
  </si>
  <si>
    <t>05 3 00 00000</t>
  </si>
  <si>
    <t>Обеспечение деятельности Финансового управления администрации Бай-Тайгинского кожууна</t>
  </si>
  <si>
    <t>05 3 01 00000</t>
  </si>
  <si>
    <t>05 3 01 00100</t>
  </si>
  <si>
    <t>05 3 01 00110</t>
  </si>
  <si>
    <t>05 3 01 00190</t>
  </si>
  <si>
    <t>Другие общегосударственные вопросы</t>
  </si>
  <si>
    <t>13</t>
  </si>
  <si>
    <t>97 0 00 00000</t>
  </si>
  <si>
    <t>97 0 00 76050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</si>
  <si>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</si>
  <si>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</si>
  <si>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</si>
  <si>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</si>
  <si>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97 0 00 51180</t>
  </si>
  <si>
    <t>500</t>
  </si>
  <si>
    <t>530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</si>
  <si>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</si>
  <si>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</si>
  <si>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</si>
  <si>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</si>
  <si>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78 7 00 00000</t>
  </si>
  <si>
    <t>Выравнивание бюджетной обеспеченности сельских (городских ) поселений из районного фонда финансовой поддержки</t>
  </si>
  <si>
    <t>78 7 00 70010</t>
  </si>
  <si>
    <t>Дотации</t>
  </si>
  <si>
    <t>510</t>
  </si>
  <si>
    <t xml:space="preserve"> Дотации на выравнивание бюджетной обеспеченности</t>
  </si>
  <si>
    <t>511</t>
  </si>
  <si>
    <t>Иные дотации</t>
  </si>
  <si>
    <t>78 7 00 70020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</si>
  <si>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</si>
  <si>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</si>
  <si>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78 7 00 75060</t>
  </si>
  <si>
    <t>АДМИНИСТРАЦИЯ МУНИЦИПАЛЬНОГО РАЙОНА  "БАЙ-ТАЙГИНСКИЙ КОЖУУН РЕСПУБЛИКИ ТЫВА"</t>
  </si>
  <si>
    <t>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</si>
  <si>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</si>
  <si>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администрации муниципального образования</t>
  </si>
  <si>
    <t>78 5 00 00000</t>
  </si>
  <si>
    <t>78 5 00 00110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</si>
  <si>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</si>
  <si>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</si>
  <si>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</si>
  <si>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78 6 00 00190</t>
  </si>
  <si>
    <t>17 0 00 00000</t>
  </si>
  <si>
    <t>Повышение профессиональной компетентности муниципальных служащих и лиц, включенных  в резерв управленческих кадров Бай-Тайгинского кожууна</t>
  </si>
  <si>
    <t>17 0 04 70200</t>
  </si>
  <si>
    <t>Членский взнос Ассоциации "Совет муниципальных образований"</t>
  </si>
  <si>
    <t>78 8 00 70200</t>
  </si>
  <si>
    <t>97 0 00 76130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</si>
  <si>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</si>
  <si>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</si>
  <si>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</si>
  <si>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</si>
  <si>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77 7 00 70160</t>
  </si>
  <si>
    <t>08 0 00 00000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</si>
  <si>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</si>
  <si>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08 0 02 70080</t>
  </si>
  <si>
    <t>Другие вопросы в области национальной безопасности и правоохранительной деятельности</t>
  </si>
  <si>
    <t>09 0 00 00000</t>
  </si>
  <si>
    <t>Обеспечение общественного порядка и противодействие преступности в Бай-Тайгинском кожууне</t>
  </si>
  <si>
    <t>09 0 01 70200</t>
  </si>
  <si>
    <t>Профилактика безнадзорности и правонарушений несовершеннолетних в Бай-Тайгинском кожууне</t>
  </si>
  <si>
    <t>09 0 02 70200</t>
  </si>
  <si>
    <t>Национальная экономика</t>
  </si>
  <si>
    <t>Дорожное хозяйство (дорожные фонды)</t>
  </si>
  <si>
    <t>14 0 03 70140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</si>
  <si>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</si>
  <si>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07 0 00 00000</t>
  </si>
  <si>
    <t>Подпрограмма "Развитие инвестиционной привлекательности и улучшения инвестиционного климата Бай-Тайгинского кожууна"</t>
  </si>
  <si>
    <t>07 1 00 00000</t>
  </si>
  <si>
    <t>07 1 03 70200</t>
  </si>
  <si>
    <t>Подпрограмма "Развитие малого и среднего предпринимательства в Бай-Тайгинском кожууне"</t>
  </si>
  <si>
    <t>07 2 00 00000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</si>
  <si>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</si>
  <si>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07 2 02 70200</t>
  </si>
  <si>
    <t>10 0 00 00000</t>
  </si>
  <si>
    <t>Организация эффективного управления земельными ресурсами на территории Бай-Тайгинского кожууна"</t>
  </si>
  <si>
    <t>10 0 03 70200</t>
  </si>
  <si>
    <t>19 0 00 00000</t>
  </si>
  <si>
    <t>19 0 01 75030</t>
  </si>
  <si>
    <t>Разработка карта (план) населенных пунктов Бай-Тайгинского кожууна</t>
  </si>
  <si>
    <t>19 0 02 70200</t>
  </si>
  <si>
    <t>16 0 00 00000</t>
  </si>
  <si>
    <t>Жилищно-коммунальное хозяйство</t>
  </si>
  <si>
    <t>Благоустройство</t>
  </si>
  <si>
    <t>15 0 00 00000</t>
  </si>
  <si>
    <t>Подпрограмма "Комплексное развитие и модернизация систем коммунальной инфраструктуры в Бай-Тайгинском кожууне"</t>
  </si>
  <si>
    <t>15 0 01 70100</t>
  </si>
  <si>
    <t>Подпрограмма "Снабжение населения Бай-Тайгинского кожууна чистой водопроводной водой"</t>
  </si>
  <si>
    <t>15 0 02 70110</t>
  </si>
  <si>
    <t>Подпрограмма "Организация утилизации и переработки бытовых и промышленных отходов"</t>
  </si>
  <si>
    <t>15 0 03 70120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</si>
  <si>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</si>
  <si>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</si>
  <si>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97 0 00 76100</t>
  </si>
  <si>
    <t>Дополнительное образование детей</t>
  </si>
  <si>
    <t>Подпрограмма "Развитие дополнительного образования детей"</t>
  </si>
  <si>
    <t>01 3 00 00000</t>
  </si>
  <si>
    <t>01 3 00 00590</t>
  </si>
  <si>
    <t>11 0 00 00000</t>
  </si>
  <si>
    <t>Подпрограмма "Поддержка молодой семьи и организация досуговой деятельности молодожи"</t>
  </si>
  <si>
    <t>11 0 02 70200</t>
  </si>
  <si>
    <t>Здравоохранение</t>
  </si>
  <si>
    <t>Другие вопросы в области здравоохранения</t>
  </si>
  <si>
    <t>06 0 00 00000</t>
  </si>
  <si>
    <t>Подпрограмма "Создание условий для оказания медицинской помощи населению, профилактика заболеваний и формирование здорового образа жизни"</t>
  </si>
  <si>
    <t>06 1 00 00000</t>
  </si>
  <si>
    <t>Реализация на территории муниципального образования мероприятий по профилактике заболеваний и формированию здрового образа жизни в соответсвии законом РТ</t>
  </si>
  <si>
    <t>06 1 05 70200</t>
  </si>
  <si>
    <t>Социальное обеспечение  населения</t>
  </si>
  <si>
    <t>18 0 00 00000</t>
  </si>
  <si>
    <t>Субсидии гражданам на приобретение жилья</t>
  </si>
  <si>
    <t>Физическая культура и спорт</t>
  </si>
  <si>
    <t>11</t>
  </si>
  <si>
    <t>Другие вопросы в области физической культуры и спорта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</si>
  <si>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</si>
  <si>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</si>
  <si>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</si>
  <si>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Средства массовой информации</t>
  </si>
  <si>
    <t xml:space="preserve"> Периодическая печать и издательства</t>
  </si>
  <si>
    <t>13 0 00 00000</t>
  </si>
  <si>
    <t>13 0 03 70200</t>
  </si>
  <si>
    <t>ХУРАЛ ПРЕДСТАВИТЕЛЕЙ МУНИЦИПАЛЬНОГО РАЙОНА "БАЙ-ТАЙГИНСКИЙ КОЖУУН РТ"</t>
  </si>
  <si>
    <t>025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</si>
  <si>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</si>
  <si>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</si>
  <si>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мунициального образования</t>
  </si>
  <si>
    <t>79 6 00 00000</t>
  </si>
  <si>
    <t>79 6 00 00110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</si>
  <si>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</si>
  <si>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79 7 00 00000</t>
  </si>
  <si>
    <t>79 7 00 00110</t>
  </si>
  <si>
    <t>79 7 00 00190</t>
  </si>
  <si>
    <t>КОНТРОЛЬНО-СЧЕТНАЯ ПАЛАТА МУНИЦИПАЛЬНОГО РАЙОНА "БАЙ-ТАЙГИНСКИЙ КОЖУУН РТ"</t>
  </si>
  <si>
    <t>026</t>
  </si>
  <si>
    <t>Контрольно-счетный орган</t>
  </si>
  <si>
    <t>79 8 00 00000</t>
  </si>
  <si>
    <t>79 8 00 00110</t>
  </si>
  <si>
    <t>79 8 00 00190</t>
  </si>
  <si>
    <t>Молодежная политика</t>
  </si>
  <si>
    <t>Заместитель Хурала Представителей</t>
  </si>
  <si>
    <t>Подпрограмма "Отдых и оздоровление  детей"</t>
  </si>
  <si>
    <t>01 5 00 00000</t>
  </si>
  <si>
    <t>Организация отдыха детей в каникулярное время</t>
  </si>
  <si>
    <t>01 5 01 00000</t>
  </si>
  <si>
    <t>01 5 01 75040</t>
  </si>
  <si>
    <t>Разработчики</t>
  </si>
  <si>
    <t>Наименование программ</t>
  </si>
  <si>
    <t>1.1. Подпрограмма "Развитие дошкольного образования"</t>
  </si>
  <si>
    <t>1.2. Подпрограмма "Развитие общего образования"</t>
  </si>
  <si>
    <t>1.5. Подпрограмма "Отдых и оздоровление  детей"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</si>
  <si>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</si>
  <si>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</si>
  <si>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</si>
  <si>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2.3. Подпрограмма "Реализация национальной политики, развитие местного народного творчества"</t>
  </si>
  <si>
    <t>2.4. Подпрограмма "Развитие туризма в Бай-Тайгинском кожууне"</t>
  </si>
  <si>
    <t>2.5. Подпрограмма "Создание условий для реализации муниципальной программы"</t>
  </si>
  <si>
    <t>Муниципальное учреждение Управление сельского хозяйства Бай-Тайгинского кожууна</t>
  </si>
  <si>
    <t>3.1. Подпрограмма "Развитие отраслей сельского хозяйства"</t>
  </si>
  <si>
    <t>3.5. Подпрограмма "Обеспечение реализации муниципальной программы"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</si>
  <si>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</si>
  <si>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</si>
  <si>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</si>
  <si>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Финансовое управление администрации муниципального района "Бай-Тайгинский кожуун Республики Тыва"</t>
  </si>
  <si>
    <t>Администрация муниципального района "Бай-Тайгинский кожуун Республики Тыва"</t>
  </si>
  <si>
    <t>Уплата иных платежей</t>
  </si>
  <si>
    <t>Иные выплаты персоналу учреждений, за исключением фонда оплаты труда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</si>
  <si>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</si>
  <si>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Судебная система</t>
  </si>
  <si>
    <t>97 0 00 51200</t>
  </si>
  <si>
    <t xml:space="preserve">Социальные выплаты гражданам, кроме публичных нормативных
социальных выплат
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</si>
  <si>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</si>
  <si>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</si>
  <si>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</si>
  <si>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Субвенции на реализацию дошкольных образовательных учреждений</t>
  </si>
  <si>
    <t>Субвенции на составление (изменение)списков кандидатов в присяжные заседатели федеральных судов общей юрисдикции в Республике Тыва на 2018 год</t>
  </si>
  <si>
    <t>Субвенции на обеспечение предоставления гражданам субсидий на оплату жилого помещения и коммунальных услуг</t>
  </si>
  <si>
    <t>Субвенции на выплату государственных пособий лицам, не подлежащим обязательному социальному страхованию на случай временной нетрудодоступности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 ФЗ «О государственных пособиях гражданам, имеющим дете» на 2018 год</t>
  </si>
  <si>
    <t>Субвенции на осуществление государственных полномочий по созданию, организации и обеспечению деятельности административных комиссий в Республике Тыва</t>
  </si>
  <si>
    <t>Субвенции на осуществление переданных полномочий по комиссии по делам несовершеннолетних и защите их прав</t>
  </si>
  <si>
    <t>Субвенции на реализацию Закона Республики Тыва «О погребении и похоронном деле в Республике Тыва» на 2018 год</t>
  </si>
  <si>
    <t xml:space="preserve">Субвенции на компенсацию расходов на оплату жилых помещений, отопления и освещения педагогическим работникам, проживающими и работающим в сельской местности </t>
  </si>
  <si>
    <t>Субсидии на организацию отдыха и оздоровления детей</t>
  </si>
  <si>
    <t>78 9 00 70200</t>
  </si>
  <si>
    <t>Резервные средства администации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</si>
  <si>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</si>
  <si>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</si>
  <si>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Дотации бюджетам муниципальных районов на  поддержку мер по обеспечению сбалансированности бюджетов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</si>
  <si>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</si>
  <si>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</si>
  <si>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</si>
  <si>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Прочая закупка товаров, работ и услуг</t>
  </si>
  <si>
    <t>1.3. Подпрограмма "Развитие дополнительного образования детей"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</si>
  <si>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</si>
  <si>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1.9. Подпрограмма "Обеспечение реализации муниципальной программы "Развитие образования на 2018-2020 годы муниципального района "Бай-Тайгинский кожуун РТ"</t>
  </si>
  <si>
    <t>3.2. Подпрограмма "Поддержка малых форм хозяйствования"</t>
  </si>
  <si>
    <t>3.3. Подпрограмма "Устойчивое развитие сельских территорий Бай-Тайгинского кожууна"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</si>
  <si>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</si>
  <si>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Муниципальная программа "Развитие культуры на 2018-2020 годы"</t>
  </si>
  <si>
    <t>Муниципальная программа "Социальная поддержка граждан в Бай-Тайгинском кожууне на 2018-2020 годы"</t>
  </si>
  <si>
    <t>Муниципальная программа "Развитие образования на 2018-2020 годы муниципального района "Бай-Тайгинский кожуун Республики Тыва""</t>
  </si>
  <si>
    <t>Подпрограмма "Обеспечение реализации муниципальной программы "Развитие образования на 2018-2020 годы муниципального района "Бай-Тайгинский кожуун Республика Тыва"</t>
  </si>
  <si>
    <t>Муниципальная программа "Развитие образования на 2018-2020 годы муниципального района "Бай-Тайгинский кожуун РТ""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</si>
  <si>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</si>
  <si>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2018-2020 годы"</t>
  </si>
  <si>
    <t>Муниципальная программа "Обеспечение общественного порядка и противодействие преступности в Бай-Тайгинском кожууне на 2018-2020 годы"</t>
  </si>
  <si>
    <t>Муниципальная программа "Развитие и функционирование дорожно-транспортного хозяйства муниципального района "Бай-Тайгинский кожуун Республики Тыва" на 2018-2020 годы"</t>
  </si>
  <si>
    <t>Муниципальная программа "Управление муниципальным имуществом и земельными ресурсами муниципального района "Бай-Тайгинский кожуун Республики Тыва" на 2018-2020 годы</t>
  </si>
  <si>
    <t>Муниципальная программа "Территориальное развитие Бай-Тайгинского кожууна в 2018 – 2020 годы"</t>
  </si>
  <si>
    <t>Муниципальная программа "Энергосбережение и повышение энергетической эффективности на 2018-2020 годы"</t>
  </si>
  <si>
    <t xml:space="preserve"> Развитие туристско-рекреационного комплекса на территории Бай-Тайгинского кожууна;</t>
  </si>
  <si>
    <t xml:space="preserve">Программа "Развитие образования на 2018-2020 годы муниципального района «Бай-Тайгинский кожуун Республики Тыва» 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</si>
  <si>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</t>
  </si>
  <si>
    <t xml:space="preserve">Организация предоставления дополнительного образования детей в муниципальных образовательных организациях </t>
  </si>
  <si>
    <t xml:space="preserve">Организация библиотечного обслуживания населения, комплектование и обеспечение сохранности библиотечных фондов межпоселенческих библиотек 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</si>
  <si>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</si>
  <si>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Муниципальная программа "Социальная поддержка граждан в Бай-Тайгинском кожууне на 2019-2021 годы"</t>
  </si>
  <si>
    <t>Предоставление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</si>
  <si>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Муниципальная программа  "Развитие сельского хозяйства и регулирование рынков сельскохозяйственной продукции в Бай-Тайгинском кожууне на 2019-2021 годы"</t>
  </si>
  <si>
    <t>Муниципальная программа "Развитие сельского хозяйства и регулирование рынков сельскохозяйственной продукции в Бай-Тайгинском кожууне на 2019-2021 годы"</t>
  </si>
  <si>
    <t>Организация мероприятий по проведении праздников животноводов "Наадым-2019" и дня работников сельского хозяйства</t>
  </si>
  <si>
    <t>Муниципальная программа "Управление муниципальными финансами муниципального района "Бай-Тайгинский кожуун РТ" на 2019-2021гг"</t>
  </si>
  <si>
    <t>Муниципальная программа "Муниципальное управление  муниципального района Бай-Тайгинский кожуун Республики Тыва " на 2019-2021 годы"</t>
  </si>
  <si>
    <t>14 0 00 00000</t>
  </si>
  <si>
    <t>19 0 01 00000</t>
  </si>
  <si>
    <t>Муниципальная программа "Реализация молодежной политики муниципального района "Бай-Тайгинский кожуун Республики Тыва" на 2019-2021 годы</t>
  </si>
  <si>
    <t>Муниципальная программа "Сохранение здоровья  и формирование здорового образа жизни населения в Бай-Тайгинском кожууне на 2019-2021гг"</t>
  </si>
  <si>
    <t>Муниципальная программа "Социальная защита семьи и детей  в Бай-Тайгинском кожууне на 2019-2021 годы"</t>
  </si>
  <si>
    <t>Муниципальная программа "Развитие физической культуры и спорта в муниципальном районе "Бай-Тайгинский кожуун Республики Тыва" на 2019-2021 годы"</t>
  </si>
  <si>
    <t>Субвенции на выплату ежемесячных пособий на первого ребенка, рожденного с 1 января 2018 года, в соответствии с Федеральным законом от 28.12.2017 №418-ФЗ "О ежемесячных выплатах семьям, имеющим детей"</t>
  </si>
  <si>
    <t>Субенции на обеспечение равной доступности услуг общественного транспорта для отдельных категорий граждан</t>
  </si>
  <si>
    <t>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</si>
  <si>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02 6 00 00000</t>
  </si>
  <si>
    <t>02 6 00 76240</t>
  </si>
  <si>
    <t>Субвенция на выплату ежемесячного пособия в связи и рождением и (усыновлением) первого ребенка.</t>
  </si>
  <si>
    <t>04 1 07 00000</t>
  </si>
  <si>
    <t>Иные выплаты населению</t>
  </si>
  <si>
    <t>Обеспечение проведения выборов и референдумов</t>
  </si>
  <si>
    <t>Подпрограмма "Средства массовой информации"</t>
  </si>
  <si>
    <t>20 0 00 00000</t>
  </si>
  <si>
    <t xml:space="preserve"> Иные бюджетные ассигнования</t>
  </si>
  <si>
    <t xml:space="preserve">Субсидии юридическим лицам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</si>
  <si>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</si>
  <si>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04 1 07 56110</t>
  </si>
  <si>
    <t>Обеспечение равной доступности услуг ощественного транспорта для отдельных категорий граждан</t>
  </si>
  <si>
    <t>02 7 01 70200</t>
  </si>
  <si>
    <t>02 7 02 70200</t>
  </si>
  <si>
    <t>Субвенции на оплату части затрат на транспортировку  угля граждан, проживающих в труднодоступных населенных пунктах</t>
  </si>
  <si>
    <t>86 7 00 76100</t>
  </si>
  <si>
    <t>08 0 01 70080</t>
  </si>
  <si>
    <t>Участие в предупреждении и ликвидации последствий чрезвычайных ситуаций на территории муниципального района</t>
  </si>
  <si>
    <t>08 0 03 70080</t>
  </si>
  <si>
    <t>08 0 04 70080</t>
  </si>
  <si>
    <t>16 0 01 70150</t>
  </si>
  <si>
    <t>Снижение объема потребления теплой и электрической энергии муниципальными учреждениями кожжуна</t>
  </si>
  <si>
    <t>16 0 02 70150</t>
  </si>
  <si>
    <t>16 0 03 70150</t>
  </si>
  <si>
    <t>07 1 04 70200</t>
  </si>
  <si>
    <t>Содействие созданию и развитию инфраструктуры поддержки субъектов малого и среднего предпринимательства</t>
  </si>
  <si>
    <t>07 2 03 70200</t>
  </si>
  <si>
    <t>07 2 04 70200</t>
  </si>
  <si>
    <t>07 2 05 70200</t>
  </si>
  <si>
    <t>12 0 02 70200</t>
  </si>
  <si>
    <t>12 0 03 70200</t>
  </si>
  <si>
    <t>Организация участия сборных команд по видам спорта в региональных соревнованиях</t>
  </si>
  <si>
    <t>Организация участия команд МБОУ ДОД ТДЮСШ в республиканских соревнованиях;</t>
  </si>
  <si>
    <t>Непрограммные расходы в области физической  культуры и спорта</t>
  </si>
  <si>
    <t>Обеспечение жильем молодых семей в Бай-Тайгинском кожууне</t>
  </si>
  <si>
    <t>20 0 03 70200</t>
  </si>
  <si>
    <t>Информационная безопасность</t>
  </si>
  <si>
    <t>Субсидии на строительство и реконструкцию локальных систем водоснабжения</t>
  </si>
  <si>
    <t>15 0 02 00000</t>
  </si>
  <si>
    <t>Призовой фонд республиканской конной скачки</t>
  </si>
  <si>
    <t>13 0 01 70200</t>
  </si>
  <si>
    <t>Создание комплексной работы по социальной реабилитации семей, находящихся в социально опасном положении и трудной жизненной ситуации.</t>
  </si>
  <si>
    <t>Социальная поддержка семей с детьми и детей, находящихся в трудной жизненной ситуации.</t>
  </si>
  <si>
    <t>13 0 02 70200</t>
  </si>
  <si>
    <t>Создание благоприятных условий для комплексного развития и жизнедеятельности детей</t>
  </si>
  <si>
    <t>13 0 04 70200</t>
  </si>
  <si>
    <t>Развитие и повышение эффективности системы отдыха и оздоровление детей</t>
  </si>
  <si>
    <t>13 0 05 70200</t>
  </si>
  <si>
    <t>Обеспечение безопасного материнства и рождения здоровых детей, охрана здоровья детей и подростков, в т.ч. Репродуктивного здоровья</t>
  </si>
  <si>
    <t>13 0 06 70200</t>
  </si>
  <si>
    <t>13 0 07 70200</t>
  </si>
  <si>
    <t xml:space="preserve">Участие детей и пожалых граждан республиканских фестивалях, спартакиадах, конкурсах </t>
  </si>
  <si>
    <t>Проведение кожуунных фестивалях, спартакиадах среди детей, семей пожилого возраста</t>
  </si>
  <si>
    <t>13 0 09 70200</t>
  </si>
  <si>
    <t>13 0 10 70200</t>
  </si>
  <si>
    <t>Участие детей в республиканских фестивалях и конкурсах</t>
  </si>
  <si>
    <t>Развитие и пропаганда семейных ценностей и традиций, семейных отношений</t>
  </si>
  <si>
    <t>89 7 00 70200</t>
  </si>
  <si>
    <t>2 02 10000 00 0000 150</t>
  </si>
  <si>
    <t>2 02 15001 05 0000 150</t>
  </si>
  <si>
    <t>2 02 15002 05 0000 150</t>
  </si>
  <si>
    <t>2 02 20000 00 0000 150</t>
  </si>
  <si>
    <t>2 02 29999 05 0000 150</t>
  </si>
  <si>
    <t>Субсидии на обеспечение специализированной коммунальной техникой предприятий жилищно-коммунального комплекса</t>
  </si>
  <si>
    <t>Субсидии на мероприятия государственной программы Республика Тыва "Доступная среда на 2016-2020 годы"</t>
  </si>
  <si>
    <t>2 02 30000 00 0000 150</t>
  </si>
  <si>
    <t>2 02 30013 05 0000 150</t>
  </si>
  <si>
    <t>2 02 30022 05 0000 150</t>
  </si>
  <si>
    <t>2 02 30024 05 0000 150</t>
  </si>
  <si>
    <t>2 02 35118 05 0000 150</t>
  </si>
  <si>
    <t>2 02 35120 05 0000 150</t>
  </si>
  <si>
    <t>2 02 35250 05 0000 150</t>
  </si>
  <si>
    <t>2 02 35380 05 0000 150</t>
  </si>
  <si>
    <t>2 02 35573 05 0000 150</t>
  </si>
  <si>
    <t>Субвенции на выплату ежемесячных пособий на первого ребенка, рожденного с 1 января 2018 года, в соответствии с Федеральным законом от 28.12.2017г № 418-ФЗ "О ежемесячных выплатах семьям, имеющим детей"</t>
  </si>
  <si>
    <t>Субвенции на оплату части затрат на транспортировку угля граждан, проживающих в труднодоступных населенных пунктах</t>
  </si>
  <si>
    <t>2 02 40000 00 0000 150</t>
  </si>
  <si>
    <t>2 02 40014 05 0000 150</t>
  </si>
  <si>
    <t>2 02 40025 02 0000 150</t>
  </si>
  <si>
    <t>Муниципальная программа "Цифровая экономика в  Бай-Тайгинском кожууне на 2019 – 2021 годы"</t>
  </si>
  <si>
    <t>2.6.Предоставление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</si>
  <si>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2.7.Средство массовой информации</t>
  </si>
  <si>
    <t>1. Муниципальная программа "Развитие образования на 2018-2020 годы муниципального района "Бай-Тайгинский кожуун Республики Тыва""</t>
  </si>
  <si>
    <t>2. Развитие культуры на 2018-2020 годы</t>
  </si>
  <si>
    <t>3. Развитие сельского хозяйства и регулирование рынков сельскохозяйственной продукции в Бай-Тайгинском кожууне на 2019-2021 годы</t>
  </si>
  <si>
    <t>4.Социальная поддержка граждан в Бай-Тайгинском кожууне на 2018-2020 годы</t>
  </si>
  <si>
    <t>5. Управление муниципальными финансами муниципального района "Бай-Тайгинский кожуун РТ" на 2018-2020 годы</t>
  </si>
  <si>
    <t>6. Сохранение и формирование здорового образа жизни населения в Бай-Тайгинском кожууне на 2019-2021 гг</t>
  </si>
  <si>
    <t>7. Создание благоприятных условий для ведения бизнеса в Бай-Тайгинском кожууне  на 2019-2021 годы</t>
  </si>
  <si>
    <t>8.  Предупреждение и ликвидация последствий чрезвычайных ситуаций, реализация мер пожарной безопасности  на территории Бай-Тайгинского кожууна на 2018-2020 годы</t>
  </si>
  <si>
    <t>9. Обеспечение общественного порядка и противодействие преступности на территории муниципального района "Бай-Тайгинский кожуун республики Тыва" на 2018-2020гг.</t>
  </si>
  <si>
    <t>10. Управление муниципальным имуществом и земельными ресурсами муниципального района "Бай-Тайгинский кожуун РТ" на 2018-2020 годы</t>
  </si>
  <si>
    <t>11. Реализация молодежной политики  муниципального района "Бай-Тайгинский кожуун РТ" на 2019-2021 гг</t>
  </si>
  <si>
    <t>12. Развитие физической культуры и спорта в муниципальном районе "Бай-Тайгинский кожуун Республики Тыва на 2019-2021 годы"</t>
  </si>
  <si>
    <t xml:space="preserve">13. Социальная защита семьи и детей в Бай-Тайгинском кожууне на 2019 – 2021 годы </t>
  </si>
  <si>
    <t>14. Развитие и функционирование дорожно-транспортного хозяйства муниципального района "Бай-Тайгинский кожуун РТ" на 2019-2021 годы</t>
  </si>
  <si>
    <t xml:space="preserve">15. Формирование современной комфортной городской  среды  в Бай-Тайгинскомкожуунена 2018 -2022 годы. </t>
  </si>
  <si>
    <t xml:space="preserve">16. Энергосбережение и повышение энергетической эффективности на 2018 – 2020 годы </t>
  </si>
  <si>
    <t xml:space="preserve">17. Муниципальное управление  муниципального района «Бай-Тайгинскийкожуун Республики Тыва» на 2019 – 2021годы </t>
  </si>
  <si>
    <t xml:space="preserve">18. Обеспечение жителей Бай-Тайгинского кожууна доступным и комфортным жильем на 2016 – 2020 годы </t>
  </si>
  <si>
    <t xml:space="preserve">19. Территориальное развитие Бай-Тайгинскогокожууна в 2019 – 2021 годы </t>
  </si>
  <si>
    <t xml:space="preserve">20. Цифровая экономика в Бай-Тайгигнском кожууне на 2019-21гг </t>
  </si>
  <si>
    <t xml:space="preserve">6.1.Создание условий для оказания медицинской помощи населению, профилактика заболеванийи формирование здорового образа жизни </t>
  </si>
  <si>
    <t>7.1.Развитие инвестиционной привлекательности и улучшения инвестиционного климата Бай-Тайгинскогокожууна</t>
  </si>
  <si>
    <t>7.2.Развитие малого и среднего предпринимательства в Бай-Тайгинскомкожууне </t>
  </si>
  <si>
    <t>02 1 01 00590</t>
  </si>
  <si>
    <t>01 2 00 00590</t>
  </si>
  <si>
    <t>Обеспечение деятельности муниципальных учреждений (оказание услуг)</t>
  </si>
  <si>
    <t>01 2 00 76020</t>
  </si>
  <si>
    <t>89 8 00 00000</t>
  </si>
  <si>
    <t>89 8 00 70200</t>
  </si>
  <si>
    <t>Осуществление мероприятий по обеспечению безопасности людей на водных объектах, охране их жизни и здоровья.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</si>
  <si>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</si>
  <si>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Совершенствование информационно-консультационной поддержки субъектов малого и среднего предпринимательства</t>
  </si>
  <si>
    <t>Формирование положительного имиджа предпринимательства и пропаганда его социальной значимости</t>
  </si>
  <si>
    <t>Создание условий для перевода их на энергосберегающий путь развития</t>
  </si>
  <si>
    <t>Создание экономических, технических организационных условий для эффективного использования энергетических ресурсов, стимулирование проведения энергосберегающей политики исполнителями настоящей программы</t>
  </si>
  <si>
    <t>Муниципальная программа "Создание благоприятных условий  для ведения бизнеса в Бай-Тайгинском кожууне на 2018 – 2020 годы"</t>
  </si>
  <si>
    <t xml:space="preserve"> Формирование инфраструктуры инвестиционной деятельности;</t>
  </si>
  <si>
    <t xml:space="preserve"> Утверждение схемы территориального планирования Бай-Тайгинскогокожууна</t>
  </si>
  <si>
    <t>Муниципальная программа "Формирование современной комфортной городской среды в Бай-Тайгинском кожууне на 2018-2020 годы"</t>
  </si>
  <si>
    <t>Муниципальная программа "Обеспечение жителей Бай-Тайгинского кожууна доступным и комфортным жильем на 2016-2020 годы"</t>
  </si>
  <si>
    <t>Пособия, компенсации и иные социальные выплаты гражданам, кроме публичных нормативных обязательств</t>
  </si>
  <si>
    <t>Субсидия на поддержку отрасли культуры</t>
  </si>
  <si>
    <t>Субсидии бюджетным учреждениям на иные цели</t>
  </si>
  <si>
    <t>Социальные выплаты гражданам, кроме публичных нормативных социальных выплат</t>
  </si>
  <si>
    <t>14 0 03 75050</t>
  </si>
  <si>
    <t>Субсидии на ремонт автомобильных дорог общего пользования населенных пунктов за счет средств дорожного фонда</t>
  </si>
  <si>
    <t>2 02 25497 05 0000 150</t>
  </si>
  <si>
    <t>Субсидии на реализацию мероприятий по обеспечению жильем молодых семей</t>
  </si>
  <si>
    <t>2 02 25555 05 0000 150</t>
  </si>
  <si>
    <t>Субсидии на поддержку муниципальных программ  формирования современной городской среды</t>
  </si>
  <si>
    <t>17 0 05 70200</t>
  </si>
  <si>
    <t>Создание оптимальных условий для развития и совершенствования муниципального управления</t>
  </si>
  <si>
    <t>Муниципальное казенное учреждение Управление культуры администрации муниципального района "Бай-Тайгинский кожуун Республики Тыва"</t>
  </si>
  <si>
    <t xml:space="preserve"> Социальное обеспечение и иные выплаты населению</t>
  </si>
  <si>
    <t xml:space="preserve"> Социальные выплаты гражданам, кроме публичных нормативных социальных выплат</t>
  </si>
  <si>
    <t xml:space="preserve"> Приобретение товаров, работ, услуг в пользу граждан в целях их социального обеспечения</t>
  </si>
  <si>
    <t>Расходы на обеспечение функций органов местного самоуправления</t>
  </si>
  <si>
    <t>Специальные расходы</t>
  </si>
  <si>
    <t xml:space="preserve">Субсидии (гранты в форме субсидий)
на финансовое обеспечение затрат в связи с производством
(реализацией) товаров, выполнением работ, оказанием услуг,
порядком (правилами) предоставления которых не установлены
требования о последующем подтверждении их использования
в соответствии с условиями и (или) целями предоставления
</t>
  </si>
  <si>
    <t>04 1 Р1 00000</t>
  </si>
  <si>
    <t>04 1 Р1 55730</t>
  </si>
  <si>
    <t>Субвенции на реализацию полномочий по  назначению и  выплате ежемесячного пособия на ребенка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</si>
  <si>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гражданам субсидий на оплату жилого помещения и коммунальных услуг</t>
  </si>
  <si>
    <t>Субвенции на осуществление переданных полномочий по образованию и организации деятельности   комиссий по делам несовершеннолетних</t>
  </si>
  <si>
    <t>Субвенции  на предоставление гражданам субсидий на оплату жилого помещения и коммунальных услуг</t>
  </si>
  <si>
    <t>Субвенции  на реализацию Закона Республики Тыва "О мерах  социальной поддержки реабилитированных лиц и лиц  признанных пострадавшими от политических репрессий</t>
  </si>
  <si>
    <t>Субсидии на организацию отдыха и  оздоровления  детей</t>
  </si>
  <si>
    <t>Дотации  на выравнивание бюджетной обеспеченности  муниципальных районов (городских округов) Республики Тыва</t>
  </si>
  <si>
    <t>Субвенции на реализацию полномочий по назначению и выплате  компенсации части родительской за содержание ребенка в государственных, муниципальных образовательных организациях, реализующих основную общеобразовательную программу дошкольного образования</t>
  </si>
  <si>
    <t>Субвенции  на осуществление полномочий  первичному воинскому учету на территориях, где отсутствуют военные комиссариаты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</si>
  <si>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</si>
  <si>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 на оплату жилищно-коммунальных услуг отдельным категориям граждан</t>
  </si>
  <si>
    <t>Субвенции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 (прекращением деятельности, полномочий физическими лицами), в соответствии с Федеральным законом от 19 мая 1995 года №-81ФЗ "О государственных пособиях гражданам, имеющим детей"</t>
  </si>
  <si>
    <t>Субсидии на проведение комплексных кадастровых работ</t>
  </si>
  <si>
    <t>Субсидии на реализацию мероприятий по государственной программе "Комплексное развитие сельских территорий</t>
  </si>
  <si>
    <t>"Бай-Тайгинский кожуун Республики Тыва"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</si>
  <si>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</si>
  <si>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муниципального района </t>
  </si>
  <si>
    <t>(тыс.руб.)</t>
  </si>
  <si>
    <t>№ п/п</t>
  </si>
  <si>
    <t>Наименование сельских поселений</t>
  </si>
  <si>
    <t>сумон Бай-Тал</t>
  </si>
  <si>
    <t>сумон Кызыл-Даг</t>
  </si>
  <si>
    <t>сумон Кара-Хол</t>
  </si>
  <si>
    <t>сумон Хемчик</t>
  </si>
  <si>
    <t>сумон Шуй</t>
  </si>
  <si>
    <t>сумон Ээр-Хавак</t>
  </si>
  <si>
    <t xml:space="preserve">Всего </t>
  </si>
  <si>
    <t>1.</t>
  </si>
  <si>
    <t xml:space="preserve">                         </t>
  </si>
  <si>
    <t xml:space="preserve">                                      </t>
  </si>
  <si>
    <t xml:space="preserve">В С Е Г О </t>
  </si>
  <si>
    <t>Выпуск газеты "Бай-Тайга"</t>
  </si>
  <si>
    <t>Освещение в сайте Администрации "Бай-Тайга"</t>
  </si>
  <si>
    <t>х</t>
  </si>
  <si>
    <t>ВСЕГО:</t>
  </si>
  <si>
    <t>"О выделении финансовых средств на оплату услуги по ремонту и восстановлению квадрокоптера "Mavic PRO"</t>
  </si>
  <si>
    <t>Постановление № 886 от 12.12.2019 г</t>
  </si>
  <si>
    <t>"О выделении финансовых средств по организации и проведения акции "Тонкий лед"</t>
  </si>
  <si>
    <t>Постановление № 892 от 13.12.2019 г</t>
  </si>
  <si>
    <t>"О выделении финансовых средств на пожароопасный период 2019г."</t>
  </si>
  <si>
    <t>Постановление № 704 от 17.10.2019 г</t>
  </si>
  <si>
    <t>Постановление № 499 от 03.09.2019 г</t>
  </si>
  <si>
    <t>ГСМ</t>
  </si>
  <si>
    <t>Постановление № 470 от 20.08.2019 г</t>
  </si>
  <si>
    <t>"О выделении финансовых средств на приобретение продуктов питания "</t>
  </si>
  <si>
    <t>Постановление № 465 от 20.08.2019 г</t>
  </si>
  <si>
    <t>Приобретение запасных частей</t>
  </si>
  <si>
    <t>Постановление № 477 от 22.08.2019 г</t>
  </si>
  <si>
    <t>"О выделении финансовых средств по безаварийному пропуску весеннего паводка и половодья на 2019г."</t>
  </si>
  <si>
    <t>Постановление № 349 от 19.06.2019 г</t>
  </si>
  <si>
    <t>"О выделении финансовых средств для приобретения строительных материалов для строительства пожарного пирса в с.Кара-Хол"</t>
  </si>
  <si>
    <t>Постановление № 245 от 29.04.2019 г</t>
  </si>
  <si>
    <t>Постановление № 246 от 29.04.2019 г</t>
  </si>
  <si>
    <t>"О выделении финансовых средств на приобретение пожарного инвентаря "Ранец Противопожарный"</t>
  </si>
  <si>
    <t>Постановление № 197 от 28.03.2019 г</t>
  </si>
  <si>
    <t>Постановление № 175 от 20.03.2019 г</t>
  </si>
  <si>
    <t>Администрации кожууна</t>
  </si>
  <si>
    <t>Наименование мероприятий</t>
  </si>
  <si>
    <t>Кому направлено</t>
  </si>
  <si>
    <t>Основание</t>
  </si>
  <si>
    <t>ИСПОЛНЕНИЕ</t>
  </si>
  <si>
    <t xml:space="preserve"> "Бай-Тайгинский кожуун Республики Тыва"</t>
  </si>
  <si>
    <t>"Об исполнении бюджета муниципального района</t>
  </si>
  <si>
    <t>Приложение № 10</t>
  </si>
  <si>
    <t>Приложение № 1</t>
  </si>
  <si>
    <t>% исполнения</t>
  </si>
  <si>
    <t>Уточненный бюджет на 2020 г.</t>
  </si>
  <si>
    <t>Приложение № 2</t>
  </si>
  <si>
    <t>Уточненный бюджет 2020 г</t>
  </si>
  <si>
    <t>ИСПОЛНЕНИЕ БЮДЖЕТНЫХ АССИГНОВАНИЙ ПО РАЗДЕЛАМ И ПОДРАЗДЕЛАМ, ЦЕЛЕВЫМ</t>
  </si>
  <si>
    <t xml:space="preserve">                                   "Об исполнении бюджета муниципального района</t>
  </si>
  <si>
    <t xml:space="preserve">                                            "Бай-Тайгинский кожуун Республики Тыва"</t>
  </si>
  <si>
    <t>Приложение №9</t>
  </si>
  <si>
    <t>Исполнение</t>
  </si>
  <si>
    <t>Приложение №6</t>
  </si>
  <si>
    <t>Приложение №5</t>
  </si>
  <si>
    <t>Приложение № 3</t>
  </si>
  <si>
    <t>(в тыс.руб.)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</si>
  <si>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</si>
  <si>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</si>
  <si>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Субвенции на ежемесяччную денежную выплату, назначаемую в случае рождения третьего ребенка или последующих детей до достижения ребенком возраста трех лет</t>
  </si>
  <si>
    <t>2 02 34084 05 0000 150</t>
  </si>
  <si>
    <t>2 02 35469 05 0000 150</t>
  </si>
  <si>
    <t>Субвенции на осуществление государственных полномочий по подготовке и проведению Всероссийской переписи населения 2020 года на территории Республики Тыва</t>
  </si>
  <si>
    <t>Субвенции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</si>
  <si>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05 4 00 00000</t>
  </si>
  <si>
    <t>05 4 01 70100</t>
  </si>
  <si>
    <t>Содействие развитию доходного потенциала муниципального образования. Поддержка самооблажения граждан в сельских поселениях Бай-Тайгинского кожууна на 2020-2021гг</t>
  </si>
  <si>
    <t>04 1 Р1 50840</t>
  </si>
  <si>
    <t>Непрограммные расходы на реализацию переданных полномочий Российской Федерации</t>
  </si>
  <si>
    <t>99 0 00 00000</t>
  </si>
  <si>
    <t>Субвенции на осуществление переданных полномочий по организации мероприятий при осуществлении деятельности по обращению с животными без владельцев</t>
  </si>
  <si>
    <t>99 0 00 76140</t>
  </si>
  <si>
    <t>99 0 00 54690</t>
  </si>
  <si>
    <t>Субсидии на реализацию мероприятий по государственной программе "Комплексное развитие сельских территорий" (финансовая поддержка при исполнении расходных обязательств муниципальных образований по строительству жилья, предоставляемого по договору найма жилого помещения)</t>
  </si>
  <si>
    <t>18 0 05 L5760</t>
  </si>
  <si>
    <t xml:space="preserve">Постановление №83  от 13.02.20г. </t>
  </si>
  <si>
    <t>Приложение №4</t>
  </si>
  <si>
    <t>Приложение №7</t>
  </si>
  <si>
    <t>2 19 00000 00 0000 150</t>
  </si>
  <si>
    <t>Приложение №8</t>
  </si>
  <si>
    <t>2 02 35302 05 0000 150</t>
  </si>
  <si>
    <t>Субвенции на осуществление ежемесячных выплат на дете в возрасте от трех до семи лет включительно</t>
  </si>
  <si>
    <t>Субсидии бюджетам муниципальных районов на реализацию проекта "Чаа-Сорук"</t>
  </si>
  <si>
    <t>88 1 00  L5190</t>
  </si>
  <si>
    <t>21 0 00 00000</t>
  </si>
  <si>
    <t>21 0 00 70200</t>
  </si>
  <si>
    <t>Закупка товаров,работ,услуг в целях капитального ремонта государственного (муниципального) имущества</t>
  </si>
  <si>
    <t>Субсидии на оказание финансовой поддержки при исполнении расходных обязательств, связанных с реализацией губернаторского проекта "Новая жизнь" ("Чаа сорук")</t>
  </si>
  <si>
    <t>03 2 05 L5030</t>
  </si>
  <si>
    <t>Субвенции на осуществление ежемесячных выплат на детей в возрасте от трех до семи лет включительно на 2020 год</t>
  </si>
  <si>
    <t>04 1 09 L3020</t>
  </si>
  <si>
    <t>Строительство спортивных площадок в сельских поселениях</t>
  </si>
  <si>
    <t>15 0 05 L5760</t>
  </si>
  <si>
    <t>18 0 04 L4970</t>
  </si>
  <si>
    <t xml:space="preserve">МБТ на поощрение муниципальных образований за результаты огородничества </t>
  </si>
  <si>
    <t>99 0 00 78030</t>
  </si>
  <si>
    <t>Субвенции на выплату государственных пособий лицам, не подлежащим обязательному социальному страхованию на случай временной нетрудодоступности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 ФЗ «О государственных пособиях гражданам, имеющим детей» за счет средств резервного фонда Провительства Российской Федерации</t>
  </si>
  <si>
    <t>04 1 02 5380F</t>
  </si>
  <si>
    <t>01 2 00 L3030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</si>
  <si>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на 2020 год</t>
  </si>
  <si>
    <t>2 02 45303 05 0000 150</t>
  </si>
  <si>
    <t>Постановление №173 от 24.03.2020 г</t>
  </si>
  <si>
    <t>"О выделении финансовых средств на гсм по мероприятиям по предупреждению  весеннего паводка "</t>
  </si>
  <si>
    <t>Постановление № 246 от 22.04.2020 г</t>
  </si>
  <si>
    <t>"О выделении финансовых средств на гсм"</t>
  </si>
  <si>
    <t>Постановление №204 от 09.04.2020 г</t>
  </si>
  <si>
    <t>"О выделении финансовых средств на продукты питания,хозяйственных материалов"</t>
  </si>
  <si>
    <t>Постановление № 205 от 09.04.2020 г</t>
  </si>
  <si>
    <t>"О выделении финансовых средств на продукты питания,медицинских и дезинфицирующих препаратов"</t>
  </si>
  <si>
    <t>Постановление № 327 от 03.06.2020 г</t>
  </si>
  <si>
    <t xml:space="preserve">                                                                              за 9 месяцев 2020 года"</t>
  </si>
  <si>
    <t>бюджетных ассигнований на реализацию муниципальных программ Бай-Тайгинского кожууна за 9 месяцев 2020 года</t>
  </si>
  <si>
    <t>Исполнено за 9 месяцев 2020 г</t>
  </si>
  <si>
    <t>за 9 месяцев 2020 года"</t>
  </si>
  <si>
    <t>ПОСТУПЛЕНИЯ ДОХОДОВ, В ТОМ ЧИСЛЕ БЕЗВОЗМЕЗДНЫЕ ПОСТУПЛЕНИЯ, ПОЛУЧАЕМЫЕ ИЗ РЕСПУБЛИКАНСКОГО БЮДЖЕТА ЗА 9 МЕСЯЦЕВ 2020 ГОДА</t>
  </si>
  <si>
    <t>Исполнено за 9 месяцев 2020 г.</t>
  </si>
  <si>
    <t>2 02 25304 05 0000 150</t>
  </si>
  <si>
    <t>Субсидии на организацию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</si>
  <si>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Субвенции на организацию отдыха и  оздоровления  детей</t>
  </si>
  <si>
    <t>Исполнение субсидии на закупку и доставку угля бюджетным учреждениям, расположенным в труднодоступных местах с ограниченными сроками завоза грузов за 9 месяцев 2020 года</t>
  </si>
  <si>
    <t>Исполнение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за 9 месяцев 2020 года.</t>
  </si>
  <si>
    <t>субвенции на осуществление государственных полномочий по установлению запрета на розничную продажу алкогольной продукции в РТ за 9 месяцев 2020 года.</t>
  </si>
  <si>
    <t>дотации бюджетам  муниципальных образований на поддержку мер по обеспечению сбалансированности бюджетов за 9 месяцев  2020 года</t>
  </si>
  <si>
    <t>межбюджетных трансфертов бюджетам сельских поселений в виде дотаций на выравнивание бюджетной обеспеченности за 9 месяцев 2020 года</t>
  </si>
  <si>
    <t xml:space="preserve"> за 9 месяцев 2020 года"</t>
  </si>
  <si>
    <t>резервного фонда Администрации муниципального района "Бай-Тайгинский кожуун Республики Тыва"  за 9 месяцев 2020 года</t>
  </si>
  <si>
    <t>Постановление № 381 от 15.07.2020 г</t>
  </si>
  <si>
    <t>ВЕДОМСТВЕННАЯ СТРУКТУРА РАСХОДОВ БЮДЖЕТА ЗА 9 МЕСЯЦЕВ 2020 ГОДА</t>
  </si>
  <si>
    <t xml:space="preserve"> СТАТЬЯМ И ВИДАМ РАСХОДОВ КЛАССИФИКАЦИИ РАСХОДОВ БЮДЖЕТА ЗА 9 МЕСЯЦЕВ 2020 ГОДА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</si>
  <si>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</si>
  <si>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</si>
  <si>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04 1 02 L302F</t>
  </si>
  <si>
    <t>Субвенции бюджетам муниципальных районов на осуществление ежемесячных выплат на детей в возрасте от трех и семи лет включчительно,за счет средств резервного фонда Правительства Росийской Федерации</t>
  </si>
  <si>
    <t>01 2 00 L3040</t>
  </si>
  <si>
    <t>Субсидии бюджетным уччреждениям на иные цели</t>
  </si>
  <si>
    <t>Субсидии автономным учреждения на иные цели</t>
  </si>
  <si>
    <t>Субсидии на организации бесплатного горячего питания обучающихся, получающих наччальное образование в государственных и муниципальных образовательных организациях</t>
  </si>
  <si>
    <t>Резервные средства администрации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</si>
  <si>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не подлежащие казначейскому сопровождению</t>
  </si>
  <si>
    <t>15 0 F2 55550</t>
  </si>
  <si>
    <t>Субсидии на реализацию программ формирования современной городской среды</t>
  </si>
  <si>
    <t>2 02 49999 00 0000 150</t>
  </si>
  <si>
    <t>Прочие межбюджетные трансферты бюджетам муниципальных районов</t>
  </si>
  <si>
    <t xml:space="preserve"> к Решению Хурала представителей</t>
  </si>
  <si>
    <t>к Решению Хурала представителей</t>
  </si>
  <si>
    <t>муниципального района "Бай-Тайгинский кожуун Республики Тыва"</t>
  </si>
  <si>
    <t>от "03" ноября 2020 года №15</t>
  </si>
  <si>
    <t>от "03" ноября 2020 года №15_</t>
  </si>
  <si>
    <t>от  "03" ноября 2020 года №15_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</si>
</sst>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#,##0.0"/>
    <numFmt numFmtId="166" formatCode="_(* #,##0.00_);_(* \(#,##0.00\);_(* &quot;-&quot;??_);_(@_)"/>
    <numFmt numFmtId="167" formatCode="0.0"/>
    <numFmt numFmtId="168" formatCode="0.0%"/>
  </numFmts>
  <fonts count="43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0"/>
      <name val="Arial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359">
    <xf numFmtId="0" fontId="0" fillId="0" borderId="0" xfId="0"/>
    <xf numFmtId="0" fontId="2" fillId="0" borderId="0" xfId="2" applyFont="1" applyFill="1"/>
    <xf numFmtId="164" fontId="2" fillId="0" borderId="0" xfId="2" applyNumberFormat="1" applyFont="1" applyFill="1"/>
    <xf numFmtId="0" fontId="3" fillId="0" borderId="0" xfId="2" applyFont="1" applyFill="1"/>
    <xf numFmtId="165" fontId="5" fillId="0" borderId="0" xfId="0" applyNumberFormat="1" applyFont="1" applyFill="1" applyAlignment="1">
      <alignment horizontal="center"/>
    </xf>
    <xf numFmtId="0" fontId="7" fillId="0" borderId="0" xfId="2" applyFont="1" applyFill="1"/>
    <xf numFmtId="0" fontId="6" fillId="0" borderId="0" xfId="2" applyFont="1" applyFill="1"/>
    <xf numFmtId="165" fontId="3" fillId="0" borderId="0" xfId="2" applyNumberFormat="1" applyFont="1" applyFill="1" applyAlignment="1">
      <alignment horizontal="center"/>
    </xf>
    <xf numFmtId="0" fontId="8" fillId="0" borderId="0" xfId="2" applyFont="1" applyFill="1"/>
    <xf numFmtId="0" fontId="6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/>
    <xf numFmtId="0" fontId="13" fillId="0" borderId="0" xfId="0" applyFont="1" applyFill="1"/>
    <xf numFmtId="0" fontId="3" fillId="0" borderId="0" xfId="0" applyFont="1"/>
    <xf numFmtId="0" fontId="9" fillId="0" borderId="1" xfId="0" applyFont="1" applyFill="1" applyBorder="1" applyAlignment="1">
      <alignment horizontal="justify" vertical="top" wrapText="1"/>
    </xf>
    <xf numFmtId="165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5" fontId="1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justify"/>
    </xf>
    <xf numFmtId="0" fontId="11" fillId="0" borderId="1" xfId="4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top" wrapText="1"/>
    </xf>
    <xf numFmtId="0" fontId="14" fillId="0" borderId="1" xfId="5" applyFont="1" applyFill="1" applyBorder="1" applyAlignment="1">
      <alignment vertical="top" wrapText="1"/>
    </xf>
    <xf numFmtId="0" fontId="7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justify" vertical="top" wrapText="1"/>
    </xf>
    <xf numFmtId="0" fontId="3" fillId="0" borderId="0" xfId="2" applyFont="1" applyFill="1" applyAlignment="1">
      <alignment horizontal="justify"/>
    </xf>
    <xf numFmtId="165" fontId="2" fillId="0" borderId="0" xfId="2" applyNumberFormat="1" applyFont="1" applyFill="1" applyAlignment="1">
      <alignment horizontal="center"/>
    </xf>
    <xf numFmtId="0" fontId="18" fillId="2" borderId="0" xfId="0" applyFont="1" applyFill="1" applyAlignment="1"/>
    <xf numFmtId="0" fontId="3" fillId="2" borderId="0" xfId="0" applyFont="1" applyFill="1"/>
    <xf numFmtId="0" fontId="19" fillId="2" borderId="0" xfId="0" applyFont="1" applyFill="1" applyAlignment="1"/>
    <xf numFmtId="0" fontId="19" fillId="2" borderId="0" xfId="0" applyNumberFormat="1" applyFont="1" applyFill="1" applyBorder="1" applyAlignment="1">
      <alignment horizontal="right" wrapText="1"/>
    </xf>
    <xf numFmtId="0" fontId="18" fillId="2" borderId="0" xfId="0" applyFont="1" applyFill="1"/>
    <xf numFmtId="49" fontId="19" fillId="2" borderId="0" xfId="0" applyNumberFormat="1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wrapText="1"/>
    </xf>
    <xf numFmtId="49" fontId="19" fillId="2" borderId="0" xfId="0" applyNumberFormat="1" applyFont="1" applyFill="1" applyBorder="1" applyAlignment="1">
      <alignment horizontal="center" wrapText="1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165" fontId="19" fillId="2" borderId="1" xfId="0" applyNumberFormat="1" applyFont="1" applyFill="1" applyBorder="1" applyAlignment="1">
      <alignment horizontal="left" wrapText="1"/>
    </xf>
    <xf numFmtId="0" fontId="19" fillId="2" borderId="1" xfId="4" applyNumberFormat="1" applyFont="1" applyFill="1" applyBorder="1" applyAlignment="1">
      <alignment horizontal="center" wrapText="1"/>
    </xf>
    <xf numFmtId="49" fontId="19" fillId="2" borderId="1" xfId="4" applyNumberFormat="1" applyFont="1" applyFill="1" applyBorder="1" applyAlignment="1">
      <alignment horizontal="center" wrapText="1"/>
    </xf>
    <xf numFmtId="0" fontId="3" fillId="2" borderId="0" xfId="4" applyFont="1" applyFill="1"/>
    <xf numFmtId="0" fontId="19" fillId="2" borderId="1" xfId="4" applyNumberFormat="1" applyFont="1" applyFill="1" applyBorder="1" applyAlignment="1">
      <alignment horizontal="left" vertical="center" wrapText="1"/>
    </xf>
    <xf numFmtId="3" fontId="19" fillId="2" borderId="1" xfId="4" applyNumberFormat="1" applyFont="1" applyFill="1" applyBorder="1" applyAlignment="1">
      <alignment horizontal="center" wrapText="1"/>
    </xf>
    <xf numFmtId="0" fontId="19" fillId="2" borderId="0" xfId="4" applyFont="1" applyFill="1"/>
    <xf numFmtId="0" fontId="21" fillId="2" borderId="0" xfId="4" applyFont="1" applyFill="1"/>
    <xf numFmtId="0" fontId="19" fillId="2" borderId="1" xfId="0" applyFont="1" applyFill="1" applyBorder="1" applyAlignment="1">
      <alignment horizontal="justify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vertical="top" wrapText="1"/>
    </xf>
    <xf numFmtId="0" fontId="22" fillId="2" borderId="0" xfId="4" applyFont="1" applyFill="1"/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6" applyNumberFormat="1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19" fillId="2" borderId="1" xfId="4" applyNumberFormat="1" applyFont="1" applyFill="1" applyBorder="1" applyAlignment="1">
      <alignment horizontal="center" vertical="center" wrapText="1"/>
    </xf>
    <xf numFmtId="0" fontId="23" fillId="2" borderId="0" xfId="4" applyFont="1" applyFill="1"/>
    <xf numFmtId="49" fontId="19" fillId="2" borderId="1" xfId="4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165" fontId="19" fillId="2" borderId="1" xfId="0" applyNumberFormat="1" applyFont="1" applyFill="1" applyBorder="1" applyAlignment="1">
      <alignment horizontal="left" vertical="center" wrapText="1"/>
    </xf>
    <xf numFmtId="165" fontId="20" fillId="2" borderId="1" xfId="0" applyNumberFormat="1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1" xfId="7" applyFont="1" applyFill="1" applyBorder="1" applyAlignment="1">
      <alignment horizontal="left" vertical="center" wrapText="1"/>
    </xf>
    <xf numFmtId="49" fontId="19" fillId="2" borderId="1" xfId="4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165" fontId="20" fillId="2" borderId="1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/>
    <xf numFmtId="0" fontId="17" fillId="0" borderId="0" xfId="0" applyFont="1" applyFill="1" applyAlignment="1">
      <alignment wrapText="1"/>
    </xf>
    <xf numFmtId="0" fontId="24" fillId="0" borderId="0" xfId="7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165" fontId="17" fillId="0" borderId="0" xfId="0" applyNumberFormat="1" applyFont="1" applyFill="1" applyAlignment="1">
      <alignment horizontal="center" wrapText="1"/>
    </xf>
    <xf numFmtId="165" fontId="20" fillId="2" borderId="1" xfId="0" applyNumberFormat="1" applyFont="1" applyFill="1" applyBorder="1" applyAlignment="1">
      <alignment horizontal="left" wrapText="1"/>
    </xf>
    <xf numFmtId="49" fontId="20" fillId="2" borderId="1" xfId="4" applyNumberFormat="1" applyFont="1" applyFill="1" applyBorder="1" applyAlignment="1">
      <alignment horizontal="center" wrapText="1"/>
    </xf>
    <xf numFmtId="3" fontId="20" fillId="2" borderId="1" xfId="4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9" fillId="2" borderId="1" xfId="4" applyFont="1" applyFill="1" applyBorder="1" applyAlignment="1">
      <alignment horizontal="left" vertical="center"/>
    </xf>
    <xf numFmtId="49" fontId="20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/>
    </xf>
    <xf numFmtId="49" fontId="21" fillId="2" borderId="1" xfId="4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0" fontId="21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165" fontId="20" fillId="2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wrapText="1"/>
    </xf>
    <xf numFmtId="0" fontId="21" fillId="2" borderId="1" xfId="5" applyFont="1" applyFill="1" applyBorder="1" applyAlignment="1">
      <alignment horizontal="left" vertical="center" wrapText="1"/>
    </xf>
    <xf numFmtId="0" fontId="20" fillId="2" borderId="1" xfId="5" applyFont="1" applyFill="1" applyBorder="1" applyAlignment="1">
      <alignment horizontal="left" vertical="top" wrapText="1"/>
    </xf>
    <xf numFmtId="0" fontId="19" fillId="2" borderId="1" xfId="0" applyNumberFormat="1" applyFont="1" applyFill="1" applyBorder="1" applyAlignment="1">
      <alignment horizontal="justify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25" fillId="2" borderId="0" xfId="0" applyFont="1" applyFill="1"/>
    <xf numFmtId="0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wrapText="1"/>
    </xf>
    <xf numFmtId="0" fontId="3" fillId="2" borderId="0" xfId="0" applyFont="1" applyFill="1" applyAlignment="1">
      <alignment vertical="center"/>
    </xf>
    <xf numFmtId="165" fontId="17" fillId="2" borderId="0" xfId="0" applyNumberFormat="1" applyFont="1" applyFill="1" applyAlignment="1">
      <alignment horizontal="center" wrapText="1"/>
    </xf>
    <xf numFmtId="0" fontId="19" fillId="2" borderId="1" xfId="0" applyFont="1" applyFill="1" applyBorder="1"/>
    <xf numFmtId="0" fontId="19" fillId="2" borderId="1" xfId="8" applyFont="1" applyFill="1" applyBorder="1" applyAlignment="1">
      <alignment vertical="center" wrapText="1"/>
    </xf>
    <xf numFmtId="0" fontId="19" fillId="2" borderId="0" xfId="0" applyFont="1" applyFill="1" applyAlignment="1">
      <alignment wrapText="1"/>
    </xf>
    <xf numFmtId="0" fontId="19" fillId="2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wrapText="1"/>
    </xf>
    <xf numFmtId="0" fontId="19" fillId="2" borderId="6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6" fillId="2" borderId="0" xfId="4" applyFont="1" applyFill="1"/>
    <xf numFmtId="0" fontId="6" fillId="2" borderId="0" xfId="0" applyFont="1" applyFill="1"/>
    <xf numFmtId="0" fontId="6" fillId="2" borderId="0" xfId="0" applyFont="1" applyFill="1" applyBorder="1"/>
    <xf numFmtId="49" fontId="17" fillId="2" borderId="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/>
    <xf numFmtId="4" fontId="3" fillId="2" borderId="0" xfId="0" applyNumberFormat="1" applyFont="1" applyFill="1"/>
    <xf numFmtId="0" fontId="3" fillId="0" borderId="0" xfId="3" applyFont="1"/>
    <xf numFmtId="0" fontId="3" fillId="0" borderId="0" xfId="0" applyFont="1" applyFill="1" applyAlignment="1"/>
    <xf numFmtId="0" fontId="3" fillId="0" borderId="0" xfId="3" applyFont="1" applyAlignment="1">
      <alignment horizontal="left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6" fillId="0" borderId="0" xfId="3" applyFont="1"/>
    <xf numFmtId="0" fontId="2" fillId="0" borderId="1" xfId="3" applyFont="1" applyBorder="1" applyAlignment="1">
      <alignment horizontal="center"/>
    </xf>
    <xf numFmtId="0" fontId="7" fillId="0" borderId="1" xfId="3" applyFont="1" applyBorder="1"/>
    <xf numFmtId="167" fontId="3" fillId="0" borderId="0" xfId="3" applyNumberFormat="1" applyFont="1" applyAlignment="1">
      <alignment horizontal="center"/>
    </xf>
    <xf numFmtId="0" fontId="3" fillId="0" borderId="1" xfId="3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0" fontId="6" fillId="0" borderId="1" xfId="3" applyFont="1" applyBorder="1"/>
    <xf numFmtId="0" fontId="3" fillId="0" borderId="0" xfId="3" applyFont="1" applyAlignment="1">
      <alignment horizontal="right"/>
    </xf>
    <xf numFmtId="0" fontId="3" fillId="0" borderId="0" xfId="3" applyFont="1" applyAlignment="1"/>
    <xf numFmtId="0" fontId="29" fillId="0" borderId="1" xfId="3" applyFont="1" applyBorder="1" applyAlignment="1">
      <alignment horizontal="center" vertical="center" wrapText="1"/>
    </xf>
    <xf numFmtId="0" fontId="29" fillId="0" borderId="1" xfId="3" applyFont="1" applyBorder="1"/>
    <xf numFmtId="0" fontId="1" fillId="0" borderId="0" xfId="0" applyFont="1"/>
    <xf numFmtId="167" fontId="0" fillId="0" borderId="0" xfId="0" applyNumberFormat="1"/>
    <xf numFmtId="0" fontId="6" fillId="0" borderId="0" xfId="3" applyFont="1" applyAlignment="1">
      <alignment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6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6" fillId="0" borderId="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0" xfId="3" applyFont="1" applyAlignment="1">
      <alignment horizontal="right"/>
    </xf>
    <xf numFmtId="0" fontId="1" fillId="0" borderId="0" xfId="10"/>
    <xf numFmtId="0" fontId="4" fillId="0" borderId="0" xfId="11" applyFill="1"/>
    <xf numFmtId="49" fontId="4" fillId="0" borderId="0" xfId="11" applyNumberFormat="1" applyFill="1" applyAlignment="1">
      <alignment horizontal="center" vertical="center"/>
    </xf>
    <xf numFmtId="167" fontId="1" fillId="0" borderId="0" xfId="10" applyNumberFormat="1"/>
    <xf numFmtId="167" fontId="1" fillId="0" borderId="1" xfId="10" applyNumberFormat="1" applyBorder="1" applyAlignment="1">
      <alignment horizontal="center"/>
    </xf>
    <xf numFmtId="0" fontId="4" fillId="0" borderId="1" xfId="11" applyFill="1" applyBorder="1" applyAlignment="1">
      <alignment horizontal="center"/>
    </xf>
    <xf numFmtId="0" fontId="31" fillId="0" borderId="1" xfId="11" applyFont="1" applyFill="1" applyBorder="1" applyAlignment="1">
      <alignment horizontal="center"/>
    </xf>
    <xf numFmtId="0" fontId="4" fillId="0" borderId="1" xfId="11" applyFill="1" applyBorder="1"/>
    <xf numFmtId="167" fontId="2" fillId="0" borderId="1" xfId="0" applyNumberFormat="1" applyFont="1" applyFill="1" applyBorder="1" applyAlignment="1">
      <alignment horizontal="center" wrapText="1"/>
    </xf>
    <xf numFmtId="0" fontId="33" fillId="0" borderId="1" xfId="11" applyFont="1" applyFill="1" applyBorder="1" applyAlignment="1">
      <alignment horizontal="center" vertical="top" wrapText="1"/>
    </xf>
    <xf numFmtId="0" fontId="34" fillId="0" borderId="1" xfId="11" applyFont="1" applyFill="1" applyBorder="1" applyAlignment="1">
      <alignment horizontal="center" vertical="justify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5" fillId="0" borderId="1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right"/>
    </xf>
    <xf numFmtId="49" fontId="36" fillId="0" borderId="0" xfId="11" applyNumberFormat="1" applyFont="1" applyFill="1" applyBorder="1" applyAlignment="1">
      <alignment horizontal="center" vertical="center"/>
    </xf>
    <xf numFmtId="165" fontId="37" fillId="0" borderId="0" xfId="11" applyNumberFormat="1" applyFont="1" applyFill="1" applyAlignment="1">
      <alignment horizontal="centerContinuous"/>
    </xf>
    <xf numFmtId="49" fontId="37" fillId="0" borderId="0" xfId="11" applyNumberFormat="1" applyFont="1" applyFill="1" applyAlignment="1">
      <alignment horizontal="center" vertical="center"/>
    </xf>
    <xf numFmtId="0" fontId="28" fillId="0" borderId="0" xfId="10" applyFont="1" applyAlignment="1">
      <alignment wrapText="1" shrinkToFit="1"/>
    </xf>
    <xf numFmtId="0" fontId="17" fillId="0" borderId="0" xfId="4" applyFont="1" applyFill="1"/>
    <xf numFmtId="0" fontId="17" fillId="0" borderId="0" xfId="0" applyFont="1" applyFill="1" applyAlignment="1"/>
    <xf numFmtId="0" fontId="10" fillId="0" borderId="1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wrapText="1"/>
    </xf>
    <xf numFmtId="168" fontId="20" fillId="2" borderId="1" xfId="9" applyNumberFormat="1" applyFont="1" applyFill="1" applyBorder="1" applyAlignment="1">
      <alignment horizontal="center" vertical="center" wrapText="1"/>
    </xf>
    <xf numFmtId="0" fontId="3" fillId="0" borderId="1" xfId="3" applyFont="1" applyBorder="1"/>
    <xf numFmtId="168" fontId="6" fillId="2" borderId="1" xfId="9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3" xfId="3" applyFont="1" applyBorder="1" applyAlignment="1">
      <alignment vertical="center" wrapText="1"/>
    </xf>
    <xf numFmtId="165" fontId="8" fillId="0" borderId="0" xfId="2" applyNumberFormat="1" applyFont="1" applyFill="1"/>
    <xf numFmtId="165" fontId="2" fillId="0" borderId="0" xfId="0" applyNumberFormat="1" applyFont="1" applyFill="1"/>
    <xf numFmtId="0" fontId="6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" borderId="3" xfId="0" applyNumberFormat="1" applyFont="1" applyFill="1" applyBorder="1" applyAlignment="1">
      <alignment vertical="center" wrapText="1"/>
    </xf>
    <xf numFmtId="165" fontId="3" fillId="0" borderId="0" xfId="0" applyNumberFormat="1" applyFont="1"/>
    <xf numFmtId="167" fontId="3" fillId="0" borderId="1" xfId="3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39" fillId="0" borderId="1" xfId="0" applyNumberFormat="1" applyFont="1" applyBorder="1" applyAlignment="1">
      <alignment horizontal="center"/>
    </xf>
    <xf numFmtId="167" fontId="6" fillId="0" borderId="1" xfId="3" applyNumberFormat="1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right"/>
    </xf>
    <xf numFmtId="0" fontId="19" fillId="0" borderId="1" xfId="8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vertical="center" wrapText="1"/>
    </xf>
    <xf numFmtId="0" fontId="17" fillId="0" borderId="1" xfId="7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16" fontId="17" fillId="0" borderId="1" xfId="0" applyNumberFormat="1" applyFont="1" applyFill="1" applyBorder="1" applyAlignment="1">
      <alignment horizontal="left" vertical="center" wrapText="1"/>
    </xf>
    <xf numFmtId="0" fontId="40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/>
    <xf numFmtId="0" fontId="42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42" fillId="0" borderId="1" xfId="0" applyFont="1" applyBorder="1"/>
    <xf numFmtId="0" fontId="27" fillId="0" borderId="1" xfId="0" applyFont="1" applyBorder="1"/>
    <xf numFmtId="165" fontId="6" fillId="2" borderId="1" xfId="7" applyNumberFormat="1" applyFont="1" applyFill="1" applyBorder="1" applyAlignment="1">
      <alignment horizontal="center" vertical="center" wrapText="1"/>
    </xf>
    <xf numFmtId="165" fontId="14" fillId="2" borderId="1" xfId="7" applyNumberFormat="1" applyFont="1" applyFill="1" applyBorder="1" applyAlignment="1">
      <alignment horizontal="center" vertical="center" wrapText="1"/>
    </xf>
    <xf numFmtId="165" fontId="3" fillId="2" borderId="1" xfId="7" applyNumberFormat="1" applyFont="1" applyFill="1" applyBorder="1" applyAlignment="1">
      <alignment horizontal="center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165" fontId="19" fillId="2" borderId="0" xfId="4" applyNumberFormat="1" applyFont="1" applyFill="1"/>
    <xf numFmtId="49" fontId="3" fillId="0" borderId="0" xfId="0" applyNumberFormat="1" applyFont="1" applyFill="1" applyAlignment="1"/>
    <xf numFmtId="165" fontId="8" fillId="0" borderId="1" xfId="2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65" fontId="2" fillId="0" borderId="1" xfId="2" applyNumberFormat="1" applyFont="1" applyFill="1" applyBorder="1" applyAlignment="1">
      <alignment horizontal="center" vertical="center"/>
    </xf>
    <xf numFmtId="168" fontId="2" fillId="2" borderId="1" xfId="9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165" fontId="20" fillId="2" borderId="1" xfId="4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vertical="center"/>
    </xf>
    <xf numFmtId="168" fontId="20" fillId="0" borderId="1" xfId="9" applyNumberFormat="1" applyFont="1" applyFill="1" applyBorder="1" applyAlignment="1">
      <alignment horizontal="center" vertical="center" wrapText="1"/>
    </xf>
    <xf numFmtId="165" fontId="23" fillId="2" borderId="1" xfId="4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wrapText="1"/>
    </xf>
    <xf numFmtId="0" fontId="19" fillId="0" borderId="0" xfId="0" applyFont="1" applyAlignment="1">
      <alignment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33" fillId="0" borderId="0" xfId="1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right"/>
    </xf>
    <xf numFmtId="0" fontId="6" fillId="0" borderId="0" xfId="2" applyFont="1" applyFill="1" applyAlignment="1">
      <alignment horizont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24" fillId="0" borderId="0" xfId="7" applyFont="1" applyFill="1" applyAlignment="1">
      <alignment horizontal="center" vertical="center" wrapText="1"/>
    </xf>
    <xf numFmtId="0" fontId="24" fillId="0" borderId="1" xfId="7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24" fillId="0" borderId="1" xfId="7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wrapText="1"/>
    </xf>
    <xf numFmtId="0" fontId="6" fillId="0" borderId="4" xfId="3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19" fillId="0" borderId="1" xfId="7" applyFont="1" applyFill="1" applyBorder="1" applyAlignment="1">
      <alignment horizontal="center" vertical="center" wrapText="1"/>
    </xf>
    <xf numFmtId="0" fontId="19" fillId="0" borderId="3" xfId="7" applyFont="1" applyFill="1" applyBorder="1" applyAlignment="1">
      <alignment horizontal="center" vertical="center" wrapText="1"/>
    </xf>
    <xf numFmtId="0" fontId="19" fillId="0" borderId="5" xfId="7" applyFont="1" applyFill="1" applyBorder="1" applyAlignment="1">
      <alignment horizontal="center" vertical="center" wrapText="1"/>
    </xf>
    <xf numFmtId="0" fontId="19" fillId="0" borderId="4" xfId="7" applyFont="1" applyFill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2" fillId="0" borderId="10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3" fillId="0" borderId="7" xfId="3" applyFont="1" applyBorder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10" xfId="3" applyFont="1" applyBorder="1" applyAlignment="1">
      <alignment horizontal="center"/>
    </xf>
    <xf numFmtId="0" fontId="29" fillId="0" borderId="2" xfId="3" applyFont="1" applyBorder="1" applyAlignment="1">
      <alignment horizontal="center"/>
    </xf>
    <xf numFmtId="0" fontId="29" fillId="0" borderId="8" xfId="3" applyFont="1" applyBorder="1" applyAlignment="1">
      <alignment horizontal="center" vertical="center" wrapText="1"/>
    </xf>
    <xf numFmtId="0" fontId="29" fillId="0" borderId="9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3" fillId="0" borderId="11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38" fillId="0" borderId="0" xfId="11" applyFont="1" applyFill="1" applyAlignment="1">
      <alignment horizontal="center" vertical="center" wrapText="1"/>
    </xf>
    <xf numFmtId="0" fontId="37" fillId="0" borderId="0" xfId="11" applyFont="1" applyFill="1" applyAlignment="1">
      <alignment horizontal="left"/>
    </xf>
    <xf numFmtId="0" fontId="36" fillId="0" borderId="0" xfId="11" applyFont="1" applyFill="1" applyBorder="1" applyAlignment="1">
      <alignment horizontal="center"/>
    </xf>
    <xf numFmtId="0" fontId="35" fillId="0" borderId="1" xfId="1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right"/>
    </xf>
    <xf numFmtId="0" fontId="3" fillId="0" borderId="0" xfId="10" applyFont="1" applyFill="1" applyAlignment="1">
      <alignment horizontal="right"/>
    </xf>
    <xf numFmtId="0" fontId="28" fillId="0" borderId="0" xfId="10" applyFont="1" applyAlignment="1">
      <alignment horizontal="center" wrapText="1" shrinkToFit="1"/>
    </xf>
    <xf numFmtId="0" fontId="2" fillId="0" borderId="10" xfId="11" applyFont="1" applyFill="1" applyBorder="1" applyAlignment="1">
      <alignment horizontal="center" vertical="center" wrapText="1"/>
    </xf>
    <xf numFmtId="0" fontId="2" fillId="0" borderId="12" xfId="11" applyFont="1" applyFill="1" applyBorder="1" applyAlignment="1">
      <alignment horizontal="center" vertical="center" wrapText="1"/>
    </xf>
    <xf numFmtId="0" fontId="2" fillId="0" borderId="2" xfId="11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5" xfId="11" applyFont="1" applyFill="1" applyBorder="1" applyAlignment="1">
      <alignment horizontal="center" vertical="center" wrapText="1"/>
    </xf>
    <xf numFmtId="0" fontId="4" fillId="0" borderId="10" xfId="11" applyFill="1" applyBorder="1" applyAlignment="1">
      <alignment horizontal="center"/>
    </xf>
    <xf numFmtId="0" fontId="4" fillId="0" borderId="12" xfId="11" applyFill="1" applyBorder="1" applyAlignment="1">
      <alignment horizontal="center"/>
    </xf>
    <xf numFmtId="0" fontId="4" fillId="0" borderId="2" xfId="11" applyFill="1" applyBorder="1" applyAlignment="1">
      <alignment horizontal="center"/>
    </xf>
  </cellXfs>
  <cellStyles count="13">
    <cellStyle name="Гиперссылка" xfId="8" builtinId="8"/>
    <cellStyle name="Обычный" xfId="0" builtinId="0"/>
    <cellStyle name="Обычный 2" xfId="6"/>
    <cellStyle name="Обычный 2 2" xfId="10"/>
    <cellStyle name="Обычный 3" xfId="4"/>
    <cellStyle name="Обычный_Взаимные Москв 9мес2006" xfId="5"/>
    <cellStyle name="Обычный_Инвестиц.программа на 2005г. для Минфина по новой структк" xfId="7"/>
    <cellStyle name="Обычный_Проект бюджета на 2012,2013,2014гг.кож.Приложения" xfId="3"/>
    <cellStyle name="Обычный_Резервный Фонд Правительства 2011 год" xfId="11"/>
    <cellStyle name="Обычный_республиканский  2005 г" xfId="2"/>
    <cellStyle name="Процентный" xfId="9" builtinId="5"/>
    <cellStyle name="Процентный 2" xfId="1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17.report.krista.ru/application/main" TargetMode="External"/><Relationship Id="rId2" Type="http://schemas.openxmlformats.org/officeDocument/2006/relationships/hyperlink" Target="http://17.report.krista.ru/application/main" TargetMode="External"/><Relationship Id="rId1" Type="http://schemas.openxmlformats.org/officeDocument/2006/relationships/hyperlink" Target="http://17.report.krista.ru/application/main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17.report.krista.ru/application/main" TargetMode="External"/><Relationship Id="rId2" Type="http://schemas.openxmlformats.org/officeDocument/2006/relationships/hyperlink" Target="http://17.report.krista.ru/application/main" TargetMode="External"/><Relationship Id="rId1" Type="http://schemas.openxmlformats.org/officeDocument/2006/relationships/hyperlink" Target="http://17.report.krista.ru/application/main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2"/>
  <sheetViews>
    <sheetView tabSelected="1" view="pageBreakPreview" zoomScale="91" zoomScaleNormal="100" zoomScaleSheetLayoutView="91" workbookViewId="0">
      <selection activeCell="A5" sqref="A5:D5"/>
    </sheetView>
  </sheetViews>
  <sheetFormatPr defaultRowHeight="15" x14ac:dyDescent="0.25"/>
  <cols>
    <col min="1" max="1" width="21.5703125" style="1" customWidth="1"/>
    <col min="2" max="2" width="77.42578125" style="3" customWidth="1"/>
    <col min="3" max="3" width="18.5703125" style="42" customWidth="1"/>
    <col min="4" max="4" width="13.5703125" style="1" customWidth="1"/>
    <col min="5" max="5" width="9.140625" style="1"/>
    <col min="6" max="6" width="11" style="1" customWidth="1"/>
    <col min="7" max="7" width="12.85546875" style="1" customWidth="1"/>
    <col min="8" max="8" width="14" style="1" customWidth="1"/>
    <col min="9" max="16384" width="9.140625" style="1"/>
  </cols>
  <sheetData>
    <row r="1" spans="1:7" x14ac:dyDescent="0.25">
      <c r="A1" s="293" t="s">
        <v>715</v>
      </c>
      <c r="B1" s="293"/>
      <c r="C1" s="293"/>
      <c r="D1" s="293"/>
    </row>
    <row r="2" spans="1:7" x14ac:dyDescent="0.25">
      <c r="A2" s="293" t="s">
        <v>815</v>
      </c>
      <c r="B2" s="293"/>
      <c r="C2" s="293"/>
      <c r="D2" s="293"/>
    </row>
    <row r="3" spans="1:7" x14ac:dyDescent="0.25">
      <c r="A3" s="293" t="s">
        <v>667</v>
      </c>
      <c r="B3" s="293"/>
      <c r="C3" s="293"/>
      <c r="D3" s="293"/>
    </row>
    <row r="4" spans="1:7" x14ac:dyDescent="0.25">
      <c r="A4" s="293" t="s">
        <v>665</v>
      </c>
      <c r="B4" s="293"/>
      <c r="C4" s="293"/>
      <c r="D4" s="293"/>
    </row>
    <row r="5" spans="1:7" x14ac:dyDescent="0.25">
      <c r="A5" s="293" t="s">
        <v>818</v>
      </c>
      <c r="B5" s="293"/>
      <c r="C5" s="293"/>
      <c r="D5" s="293"/>
    </row>
    <row r="6" spans="1:7" x14ac:dyDescent="0.25">
      <c r="A6" s="293" t="s">
        <v>713</v>
      </c>
      <c r="B6" s="293"/>
      <c r="C6" s="293"/>
      <c r="D6" s="293"/>
    </row>
    <row r="7" spans="1:7" x14ac:dyDescent="0.25">
      <c r="A7" s="293" t="s">
        <v>665</v>
      </c>
      <c r="B7" s="293"/>
      <c r="C7" s="293"/>
      <c r="D7" s="293"/>
    </row>
    <row r="8" spans="1:7" x14ac:dyDescent="0.25">
      <c r="A8" s="293" t="s">
        <v>785</v>
      </c>
      <c r="B8" s="293"/>
      <c r="C8" s="293"/>
      <c r="D8" s="293"/>
    </row>
    <row r="9" spans="1:7" ht="15.75" x14ac:dyDescent="0.25">
      <c r="A9" s="2"/>
      <c r="C9" s="4"/>
    </row>
    <row r="10" spans="1:7" ht="30.75" customHeight="1" x14ac:dyDescent="0.25">
      <c r="A10" s="294" t="s">
        <v>786</v>
      </c>
      <c r="B10" s="294"/>
      <c r="C10" s="294"/>
    </row>
    <row r="11" spans="1:7" x14ac:dyDescent="0.25">
      <c r="A11" s="5"/>
      <c r="B11" s="6"/>
      <c r="C11" s="7"/>
      <c r="D11" s="7" t="s">
        <v>0</v>
      </c>
    </row>
    <row r="12" spans="1:7" s="8" customFormat="1" ht="65.25" customHeight="1" x14ac:dyDescent="0.2">
      <c r="A12" s="145" t="s">
        <v>1</v>
      </c>
      <c r="B12" s="145" t="s">
        <v>2</v>
      </c>
      <c r="C12" s="222" t="s">
        <v>717</v>
      </c>
      <c r="D12" s="223" t="s">
        <v>787</v>
      </c>
      <c r="E12" s="224" t="s">
        <v>716</v>
      </c>
    </row>
    <row r="13" spans="1:7" s="8" customFormat="1" x14ac:dyDescent="0.2">
      <c r="A13" s="9" t="s">
        <v>3</v>
      </c>
      <c r="B13" s="10" t="s">
        <v>4</v>
      </c>
      <c r="C13" s="11">
        <f>C14+C16+C17+C21+C23+C24+C25+C28+C30+C33+C35+C36</f>
        <v>41692</v>
      </c>
      <c r="D13" s="11">
        <f>D14+D16+D17+D21+D23+D24+D25+D28+D30+D33+D35+D36</f>
        <v>33068.566000000006</v>
      </c>
      <c r="E13" s="273">
        <f>D13/C13*1</f>
        <v>0.7931633406888613</v>
      </c>
      <c r="F13" s="8">
        <v>41692</v>
      </c>
      <c r="G13" s="8">
        <v>33068.574000000001</v>
      </c>
    </row>
    <row r="14" spans="1:7" s="8" customFormat="1" x14ac:dyDescent="0.2">
      <c r="A14" s="9" t="s">
        <v>5</v>
      </c>
      <c r="B14" s="10" t="s">
        <v>6</v>
      </c>
      <c r="C14" s="11">
        <f>SUM(C15:C15)</f>
        <v>28735</v>
      </c>
      <c r="D14" s="11">
        <f>SUM(D15:D15)</f>
        <v>22870.115000000002</v>
      </c>
      <c r="E14" s="273">
        <f t="shared" ref="E14:E81" si="0">D14/C14*1</f>
        <v>0.79589751174525847</v>
      </c>
      <c r="F14" s="232">
        <f>F13-C13</f>
        <v>0</v>
      </c>
      <c r="G14" s="232">
        <f>G13-D13</f>
        <v>7.9999999943538569E-3</v>
      </c>
    </row>
    <row r="15" spans="1:7" s="8" customFormat="1" x14ac:dyDescent="0.2">
      <c r="A15" s="12" t="s">
        <v>7</v>
      </c>
      <c r="B15" s="13" t="s">
        <v>8</v>
      </c>
      <c r="C15" s="14">
        <v>28735</v>
      </c>
      <c r="D15" s="270">
        <v>22870.115000000002</v>
      </c>
      <c r="E15" s="273">
        <f t="shared" si="0"/>
        <v>0.79589751174525847</v>
      </c>
    </row>
    <row r="16" spans="1:7" s="8" customFormat="1" x14ac:dyDescent="0.2">
      <c r="A16" s="9" t="s">
        <v>9</v>
      </c>
      <c r="B16" s="10" t="s">
        <v>10</v>
      </c>
      <c r="C16" s="11">
        <v>5576</v>
      </c>
      <c r="D16" s="270">
        <v>3679.3589999999999</v>
      </c>
      <c r="E16" s="273">
        <f t="shared" si="0"/>
        <v>0.65985634863701581</v>
      </c>
    </row>
    <row r="17" spans="1:14" s="8" customFormat="1" x14ac:dyDescent="0.2">
      <c r="A17" s="9" t="s">
        <v>11</v>
      </c>
      <c r="B17" s="10" t="s">
        <v>12</v>
      </c>
      <c r="C17" s="11">
        <f>SUM(C18+C19+C20)</f>
        <v>1056</v>
      </c>
      <c r="D17" s="11">
        <f>SUM(D18+D19+D20)</f>
        <v>817.274</v>
      </c>
      <c r="E17" s="273">
        <f t="shared" si="0"/>
        <v>0.77393371212121209</v>
      </c>
    </row>
    <row r="18" spans="1:14" s="8" customFormat="1" x14ac:dyDescent="0.2">
      <c r="A18" s="12" t="s">
        <v>13</v>
      </c>
      <c r="B18" s="13" t="s">
        <v>14</v>
      </c>
      <c r="C18" s="14">
        <v>816</v>
      </c>
      <c r="D18" s="270">
        <v>655.13199999999995</v>
      </c>
      <c r="E18" s="273">
        <f t="shared" si="0"/>
        <v>0.80285784313725483</v>
      </c>
    </row>
    <row r="19" spans="1:14" s="8" customFormat="1" x14ac:dyDescent="0.2">
      <c r="A19" s="12" t="s">
        <v>15</v>
      </c>
      <c r="B19" s="13" t="s">
        <v>16</v>
      </c>
      <c r="C19" s="14">
        <v>100</v>
      </c>
      <c r="D19" s="270">
        <v>96.224999999999994</v>
      </c>
      <c r="E19" s="273">
        <f t="shared" si="0"/>
        <v>0.96224999999999994</v>
      </c>
    </row>
    <row r="20" spans="1:14" s="8" customFormat="1" x14ac:dyDescent="0.2">
      <c r="A20" s="12" t="s">
        <v>17</v>
      </c>
      <c r="B20" s="13" t="s">
        <v>18</v>
      </c>
      <c r="C20" s="14">
        <v>140</v>
      </c>
      <c r="D20" s="270">
        <v>65.917000000000002</v>
      </c>
      <c r="E20" s="273">
        <f t="shared" si="0"/>
        <v>0.4708357142857143</v>
      </c>
    </row>
    <row r="21" spans="1:14" s="8" customFormat="1" x14ac:dyDescent="0.2">
      <c r="A21" s="9" t="s">
        <v>19</v>
      </c>
      <c r="B21" s="10" t="s">
        <v>20</v>
      </c>
      <c r="C21" s="11">
        <f>C22</f>
        <v>2815</v>
      </c>
      <c r="D21" s="11">
        <f>D22</f>
        <v>3044.75</v>
      </c>
      <c r="E21" s="273">
        <f t="shared" si="0"/>
        <v>1.0816163410301953</v>
      </c>
    </row>
    <row r="22" spans="1:14" s="8" customFormat="1" x14ac:dyDescent="0.2">
      <c r="A22" s="12" t="s">
        <v>21</v>
      </c>
      <c r="B22" s="13" t="s">
        <v>22</v>
      </c>
      <c r="C22" s="14">
        <v>2815</v>
      </c>
      <c r="D22" s="270">
        <v>3044.75</v>
      </c>
      <c r="E22" s="273">
        <f t="shared" si="0"/>
        <v>1.0816163410301953</v>
      </c>
    </row>
    <row r="23" spans="1:14" s="8" customFormat="1" x14ac:dyDescent="0.2">
      <c r="A23" s="15" t="s">
        <v>23</v>
      </c>
      <c r="B23" s="16" t="s">
        <v>24</v>
      </c>
      <c r="C23" s="17">
        <v>853</v>
      </c>
      <c r="D23" s="270">
        <v>943.88800000000003</v>
      </c>
      <c r="E23" s="273">
        <f t="shared" si="0"/>
        <v>1.1065509964830011</v>
      </c>
    </row>
    <row r="24" spans="1:14" s="8" customFormat="1" ht="25.5" x14ac:dyDescent="0.2">
      <c r="A24" s="9" t="s">
        <v>25</v>
      </c>
      <c r="B24" s="16" t="s">
        <v>26</v>
      </c>
      <c r="C24" s="17">
        <v>0</v>
      </c>
      <c r="D24" s="270">
        <v>0</v>
      </c>
      <c r="E24" s="273" t="e">
        <f t="shared" si="0"/>
        <v>#DIV/0!</v>
      </c>
    </row>
    <row r="25" spans="1:14" s="8" customFormat="1" ht="25.5" x14ac:dyDescent="0.2">
      <c r="A25" s="9" t="s">
        <v>28</v>
      </c>
      <c r="B25" s="16" t="s">
        <v>29</v>
      </c>
      <c r="C25" s="17">
        <f>C26+C27</f>
        <v>905</v>
      </c>
      <c r="D25" s="17">
        <f>D26+D27</f>
        <v>685.68299999999999</v>
      </c>
      <c r="E25" s="273">
        <f t="shared" si="0"/>
        <v>0.75766077348066296</v>
      </c>
    </row>
    <row r="26" spans="1:14" s="8" customFormat="1" ht="51" x14ac:dyDescent="0.2">
      <c r="A26" s="12" t="s">
        <v>30</v>
      </c>
      <c r="B26" s="18" t="s">
        <v>31</v>
      </c>
      <c r="C26" s="19">
        <v>405</v>
      </c>
      <c r="D26" s="270">
        <v>270.55799999999999</v>
      </c>
      <c r="E26" s="273">
        <f t="shared" si="0"/>
        <v>0.66804444444444444</v>
      </c>
    </row>
    <row r="27" spans="1:14" s="8" customFormat="1" ht="38.25" x14ac:dyDescent="0.2">
      <c r="A27" s="12" t="s">
        <v>32</v>
      </c>
      <c r="B27" s="18" t="s">
        <v>33</v>
      </c>
      <c r="C27" s="19">
        <v>500</v>
      </c>
      <c r="D27" s="270">
        <v>415.125</v>
      </c>
      <c r="E27" s="273">
        <f t="shared" si="0"/>
        <v>0.83025000000000004</v>
      </c>
    </row>
    <row r="28" spans="1:14" s="8" customFormat="1" x14ac:dyDescent="0.2">
      <c r="A28" s="9" t="s">
        <v>34</v>
      </c>
      <c r="B28" s="16" t="s">
        <v>35</v>
      </c>
      <c r="C28" s="17">
        <f>SUM(C29)</f>
        <v>622</v>
      </c>
      <c r="D28" s="17">
        <f>SUM(D29)</f>
        <v>199.244</v>
      </c>
      <c r="E28" s="273">
        <f t="shared" si="0"/>
        <v>0.32032797427652732</v>
      </c>
    </row>
    <row r="29" spans="1:14" s="8" customFormat="1" x14ac:dyDescent="0.2">
      <c r="A29" s="12" t="s">
        <v>36</v>
      </c>
      <c r="B29" s="18" t="s">
        <v>37</v>
      </c>
      <c r="C29" s="19">
        <v>622</v>
      </c>
      <c r="D29" s="270">
        <v>199.244</v>
      </c>
      <c r="E29" s="273">
        <f t="shared" si="0"/>
        <v>0.32032797427652732</v>
      </c>
    </row>
    <row r="30" spans="1:14" s="20" customFormat="1" ht="25.5" x14ac:dyDescent="0.2">
      <c r="A30" s="9" t="s">
        <v>38</v>
      </c>
      <c r="B30" s="16" t="s">
        <v>39</v>
      </c>
      <c r="C30" s="17">
        <f>C31+C32</f>
        <v>31</v>
      </c>
      <c r="D30" s="17">
        <f>D31+D32</f>
        <v>143.45400000000001</v>
      </c>
      <c r="E30" s="273">
        <f t="shared" si="0"/>
        <v>4.6275483870967742</v>
      </c>
    </row>
    <row r="31" spans="1:14" s="21" customFormat="1" ht="25.5" x14ac:dyDescent="0.25">
      <c r="A31" s="12" t="s">
        <v>40</v>
      </c>
      <c r="B31" s="18" t="s">
        <v>41</v>
      </c>
      <c r="C31" s="19">
        <v>0</v>
      </c>
      <c r="D31" s="140">
        <v>143.45400000000001</v>
      </c>
      <c r="E31" s="273" t="e">
        <f t="shared" si="0"/>
        <v>#DIV/0!</v>
      </c>
      <c r="N31" s="21" t="s">
        <v>27</v>
      </c>
    </row>
    <row r="32" spans="1:14" s="22" customFormat="1" x14ac:dyDescent="0.25">
      <c r="A32" s="12" t="s">
        <v>42</v>
      </c>
      <c r="B32" s="18" t="s">
        <v>43</v>
      </c>
      <c r="C32" s="19">
        <v>31</v>
      </c>
      <c r="D32" s="271"/>
      <c r="E32" s="273">
        <f t="shared" si="0"/>
        <v>0</v>
      </c>
    </row>
    <row r="33" spans="1:7" s="21" customFormat="1" x14ac:dyDescent="0.25">
      <c r="A33" s="9" t="s">
        <v>44</v>
      </c>
      <c r="B33" s="16" t="s">
        <v>45</v>
      </c>
      <c r="C33" s="17">
        <f>C34</f>
        <v>275</v>
      </c>
      <c r="D33" s="17">
        <f>D34</f>
        <v>57.857999999999997</v>
      </c>
      <c r="E33" s="273">
        <f t="shared" si="0"/>
        <v>0.21039272727272726</v>
      </c>
    </row>
    <row r="34" spans="1:7" s="21" customFormat="1" ht="25.5" x14ac:dyDescent="0.25">
      <c r="A34" s="12" t="s">
        <v>46</v>
      </c>
      <c r="B34" s="18" t="s">
        <v>47</v>
      </c>
      <c r="C34" s="19">
        <v>275</v>
      </c>
      <c r="D34" s="140">
        <v>57.857999999999997</v>
      </c>
      <c r="E34" s="273">
        <f t="shared" si="0"/>
        <v>0.21039272727272726</v>
      </c>
    </row>
    <row r="35" spans="1:7" s="22" customFormat="1" x14ac:dyDescent="0.25">
      <c r="A35" s="9" t="s">
        <v>48</v>
      </c>
      <c r="B35" s="16" t="s">
        <v>49</v>
      </c>
      <c r="C35" s="17">
        <v>324</v>
      </c>
      <c r="D35" s="271">
        <v>126.69799999999999</v>
      </c>
      <c r="E35" s="273">
        <f t="shared" si="0"/>
        <v>0.39104320987654317</v>
      </c>
    </row>
    <row r="36" spans="1:7" s="23" customFormat="1" x14ac:dyDescent="0.2">
      <c r="A36" s="9" t="s">
        <v>50</v>
      </c>
      <c r="B36" s="16" t="s">
        <v>51</v>
      </c>
      <c r="C36" s="17">
        <f>C38</f>
        <v>500</v>
      </c>
      <c r="D36" s="17">
        <f>D38</f>
        <v>500.24299999999999</v>
      </c>
      <c r="E36" s="273">
        <f t="shared" si="0"/>
        <v>1.000486</v>
      </c>
    </row>
    <row r="37" spans="1:7" s="21" customFormat="1" x14ac:dyDescent="0.25">
      <c r="A37" s="12" t="s">
        <v>52</v>
      </c>
      <c r="B37" s="18" t="s">
        <v>53</v>
      </c>
      <c r="C37" s="17">
        <v>0</v>
      </c>
      <c r="D37" s="140">
        <v>0</v>
      </c>
      <c r="E37" s="273" t="e">
        <f t="shared" si="0"/>
        <v>#DIV/0!</v>
      </c>
    </row>
    <row r="38" spans="1:7" s="21" customFormat="1" x14ac:dyDescent="0.25">
      <c r="A38" s="12" t="s">
        <v>54</v>
      </c>
      <c r="B38" s="18" t="s">
        <v>55</v>
      </c>
      <c r="C38" s="19">
        <v>500</v>
      </c>
      <c r="D38" s="140">
        <v>500.24299999999999</v>
      </c>
      <c r="E38" s="273">
        <f t="shared" si="0"/>
        <v>1.000486</v>
      </c>
    </row>
    <row r="39" spans="1:7" s="21" customFormat="1" x14ac:dyDescent="0.25">
      <c r="A39" s="9" t="s">
        <v>56</v>
      </c>
      <c r="B39" s="24" t="s">
        <v>57</v>
      </c>
      <c r="C39" s="25">
        <f>SUM(C40)</f>
        <v>714432.58</v>
      </c>
      <c r="D39" s="25">
        <f>SUM(D40)</f>
        <v>544583.84199999995</v>
      </c>
      <c r="E39" s="273">
        <f t="shared" si="0"/>
        <v>0.76226064886346589</v>
      </c>
      <c r="F39" s="21">
        <v>714432.576</v>
      </c>
      <c r="G39" s="21">
        <v>544583.84299999999</v>
      </c>
    </row>
    <row r="40" spans="1:7" s="21" customFormat="1" ht="25.5" x14ac:dyDescent="0.25">
      <c r="A40" s="12" t="s">
        <v>58</v>
      </c>
      <c r="B40" s="26" t="s">
        <v>59</v>
      </c>
      <c r="C40" s="27">
        <f>SUM(C41+C44+C62+C90+C97)</f>
        <v>714432.58</v>
      </c>
      <c r="D40" s="27">
        <f>SUM(D41+D44+D62+D90+D97)</f>
        <v>544583.84199999995</v>
      </c>
      <c r="E40" s="273">
        <f t="shared" si="0"/>
        <v>0.76226064886346589</v>
      </c>
      <c r="F40" s="233">
        <f>F39-C39</f>
        <v>-3.9999999571591616E-3</v>
      </c>
      <c r="G40" s="233">
        <f>G39-D39</f>
        <v>1.0000000474974513E-3</v>
      </c>
    </row>
    <row r="41" spans="1:7" s="21" customFormat="1" x14ac:dyDescent="0.25">
      <c r="A41" s="28" t="s">
        <v>566</v>
      </c>
      <c r="B41" s="29" t="s">
        <v>463</v>
      </c>
      <c r="C41" s="30">
        <f>SUM(C42:C43)</f>
        <v>193546.47899999999</v>
      </c>
      <c r="D41" s="30">
        <f>SUM(D42:D43)</f>
        <v>176719.42200000002</v>
      </c>
      <c r="E41" s="273">
        <f t="shared" si="0"/>
        <v>0.91305934839558633</v>
      </c>
    </row>
    <row r="42" spans="1:7" s="22" customFormat="1" ht="33" customHeight="1" x14ac:dyDescent="0.25">
      <c r="A42" s="12" t="s">
        <v>567</v>
      </c>
      <c r="B42" s="26" t="s">
        <v>657</v>
      </c>
      <c r="C42" s="27">
        <v>181213.6</v>
      </c>
      <c r="D42" s="27">
        <v>166135.93400000001</v>
      </c>
      <c r="E42" s="273">
        <f t="shared" si="0"/>
        <v>0.91679616761655858</v>
      </c>
    </row>
    <row r="43" spans="1:7" s="21" customFormat="1" ht="25.5" x14ac:dyDescent="0.25">
      <c r="A43" s="12" t="s">
        <v>568</v>
      </c>
      <c r="B43" s="26" t="s">
        <v>462</v>
      </c>
      <c r="C43" s="27">
        <v>12332.879000000001</v>
      </c>
      <c r="D43" s="27">
        <v>10583.487999999999</v>
      </c>
      <c r="E43" s="273">
        <f t="shared" si="0"/>
        <v>0.85815226112248399</v>
      </c>
    </row>
    <row r="44" spans="1:7" s="21" customFormat="1" ht="27" x14ac:dyDescent="0.25">
      <c r="A44" s="28" t="s">
        <v>569</v>
      </c>
      <c r="B44" s="29" t="s">
        <v>464</v>
      </c>
      <c r="C44" s="30">
        <f>SUM(C45)</f>
        <v>42566.648999999998</v>
      </c>
      <c r="D44" s="30">
        <f>SUM(D45)</f>
        <v>20792.168999999998</v>
      </c>
      <c r="E44" s="273">
        <f t="shared" si="0"/>
        <v>0.48846149481957107</v>
      </c>
    </row>
    <row r="45" spans="1:7" s="21" customFormat="1" x14ac:dyDescent="0.25">
      <c r="A45" s="12" t="s">
        <v>570</v>
      </c>
      <c r="B45" s="26" t="s">
        <v>460</v>
      </c>
      <c r="C45" s="27">
        <f>C46+C47+C48+C49+C50+C51+C52+C53+C54+C60+C61+C56+C55+C57+C58+C59</f>
        <v>42566.648999999998</v>
      </c>
      <c r="D45" s="27">
        <f>D46+D47+D48+D49+D50+D51+D52+D53+D54+D60+D61+D56+D55+D57+D58+D59</f>
        <v>20792.168999999998</v>
      </c>
      <c r="E45" s="273">
        <f t="shared" si="0"/>
        <v>0.48846149481957107</v>
      </c>
    </row>
    <row r="46" spans="1:7" s="21" customFormat="1" ht="26.25" x14ac:dyDescent="0.25">
      <c r="A46" s="12"/>
      <c r="B46" s="31" t="s">
        <v>60</v>
      </c>
      <c r="C46" s="27">
        <v>1193.3</v>
      </c>
      <c r="D46" s="27">
        <v>1193.3</v>
      </c>
      <c r="E46" s="273">
        <f t="shared" si="0"/>
        <v>1</v>
      </c>
      <c r="F46" s="233"/>
    </row>
    <row r="47" spans="1:7" s="21" customFormat="1" ht="51" x14ac:dyDescent="0.25">
      <c r="A47" s="12"/>
      <c r="B47" s="26" t="s">
        <v>61</v>
      </c>
      <c r="C47" s="27">
        <v>17629.5</v>
      </c>
      <c r="D47" s="27">
        <v>9769.5</v>
      </c>
      <c r="E47" s="273">
        <f t="shared" si="0"/>
        <v>0.55415638560367564</v>
      </c>
    </row>
    <row r="48" spans="1:7" s="21" customFormat="1" x14ac:dyDescent="0.25">
      <c r="A48" s="12"/>
      <c r="B48" s="26" t="s">
        <v>545</v>
      </c>
      <c r="C48" s="27">
        <v>0</v>
      </c>
      <c r="D48" s="27">
        <v>0</v>
      </c>
      <c r="E48" s="273" t="e">
        <f t="shared" si="0"/>
        <v>#DIV/0!</v>
      </c>
    </row>
    <row r="49" spans="1:7" s="21" customFormat="1" hidden="1" x14ac:dyDescent="0.25">
      <c r="A49" s="12"/>
      <c r="B49" s="26" t="s">
        <v>656</v>
      </c>
      <c r="C49" s="291"/>
      <c r="D49" s="291"/>
      <c r="E49" s="273" t="e">
        <f t="shared" si="0"/>
        <v>#DIV/0!</v>
      </c>
    </row>
    <row r="50" spans="1:7" s="21" customFormat="1" ht="27.75" customHeight="1" x14ac:dyDescent="0.25">
      <c r="A50" s="12"/>
      <c r="B50" s="26" t="s">
        <v>571</v>
      </c>
      <c r="C50" s="27">
        <v>0</v>
      </c>
      <c r="D50" s="27">
        <v>0</v>
      </c>
      <c r="E50" s="273" t="e">
        <f t="shared" si="0"/>
        <v>#DIV/0!</v>
      </c>
    </row>
    <row r="51" spans="1:7" s="21" customFormat="1" ht="27.75" customHeight="1" x14ac:dyDescent="0.25">
      <c r="A51" s="12"/>
      <c r="B51" s="26" t="s">
        <v>83</v>
      </c>
      <c r="C51" s="27">
        <v>0</v>
      </c>
      <c r="D51" s="27">
        <v>0</v>
      </c>
      <c r="E51" s="273" t="e">
        <f t="shared" si="0"/>
        <v>#DIV/0!</v>
      </c>
    </row>
    <row r="52" spans="1:7" s="21" customFormat="1" ht="28.5" customHeight="1" x14ac:dyDescent="0.25">
      <c r="A52" s="12"/>
      <c r="B52" s="26" t="s">
        <v>572</v>
      </c>
      <c r="C52" s="27">
        <v>0</v>
      </c>
      <c r="D52" s="27">
        <v>0</v>
      </c>
      <c r="E52" s="273" t="e">
        <f t="shared" si="0"/>
        <v>#DIV/0!</v>
      </c>
    </row>
    <row r="53" spans="1:7" s="21" customFormat="1" x14ac:dyDescent="0.25">
      <c r="A53" s="12"/>
      <c r="B53" s="26" t="s">
        <v>631</v>
      </c>
      <c r="C53" s="27">
        <v>100</v>
      </c>
      <c r="D53" s="27">
        <v>100</v>
      </c>
      <c r="E53" s="273">
        <f t="shared" si="0"/>
        <v>1</v>
      </c>
    </row>
    <row r="54" spans="1:7" s="21" customFormat="1" ht="30" customHeight="1" x14ac:dyDescent="0.25">
      <c r="A54" s="12"/>
      <c r="B54" s="160" t="s">
        <v>635</v>
      </c>
      <c r="C54" s="27">
        <v>0</v>
      </c>
      <c r="D54" s="27">
        <v>0</v>
      </c>
      <c r="E54" s="273" t="e">
        <f t="shared" si="0"/>
        <v>#DIV/0!</v>
      </c>
    </row>
    <row r="55" spans="1:7" s="21" customFormat="1" ht="16.5" customHeight="1" x14ac:dyDescent="0.25">
      <c r="A55" s="12"/>
      <c r="B55" s="194" t="s">
        <v>663</v>
      </c>
      <c r="C55" s="27">
        <v>2005.6</v>
      </c>
      <c r="D55" s="27">
        <v>0</v>
      </c>
      <c r="E55" s="273">
        <f t="shared" si="0"/>
        <v>0</v>
      </c>
    </row>
    <row r="56" spans="1:7" s="21" customFormat="1" ht="25.5" x14ac:dyDescent="0.25">
      <c r="A56" s="12"/>
      <c r="B56" s="194" t="s">
        <v>664</v>
      </c>
      <c r="C56" s="27">
        <v>11403.4</v>
      </c>
      <c r="D56" s="27">
        <v>3167.2890000000002</v>
      </c>
      <c r="E56" s="273">
        <f t="shared" si="0"/>
        <v>0.2777495308416788</v>
      </c>
    </row>
    <row r="57" spans="1:7" s="21" customFormat="1" x14ac:dyDescent="0.25">
      <c r="A57" s="12"/>
      <c r="B57" s="194" t="s">
        <v>754</v>
      </c>
      <c r="C57" s="27">
        <v>1320</v>
      </c>
      <c r="D57" s="27">
        <v>1320</v>
      </c>
      <c r="E57" s="273">
        <f t="shared" si="0"/>
        <v>1</v>
      </c>
    </row>
    <row r="58" spans="1:7" s="21" customFormat="1" hidden="1" x14ac:dyDescent="0.25">
      <c r="A58" s="12"/>
      <c r="B58" s="194"/>
      <c r="C58" s="27"/>
      <c r="D58" s="27"/>
      <c r="E58" s="273" t="e">
        <f t="shared" si="0"/>
        <v>#DIV/0!</v>
      </c>
    </row>
    <row r="59" spans="1:7" s="21" customFormat="1" ht="38.25" x14ac:dyDescent="0.25">
      <c r="A59" s="12" t="s">
        <v>788</v>
      </c>
      <c r="B59" s="194" t="s">
        <v>789</v>
      </c>
      <c r="C59" s="27">
        <v>3734.3490000000002</v>
      </c>
      <c r="D59" s="27">
        <v>933.58699999999999</v>
      </c>
      <c r="E59" s="273">
        <f t="shared" si="0"/>
        <v>0.2499999330539272</v>
      </c>
    </row>
    <row r="60" spans="1:7" s="21" customFormat="1" x14ac:dyDescent="0.25">
      <c r="A60" s="12" t="s">
        <v>636</v>
      </c>
      <c r="B60" s="26" t="s">
        <v>637</v>
      </c>
      <c r="C60" s="27">
        <v>1665.5</v>
      </c>
      <c r="D60" s="27">
        <v>1665.5</v>
      </c>
      <c r="E60" s="273">
        <f t="shared" si="0"/>
        <v>1</v>
      </c>
    </row>
    <row r="61" spans="1:7" s="21" customFormat="1" ht="25.5" x14ac:dyDescent="0.25">
      <c r="A61" s="12" t="s">
        <v>638</v>
      </c>
      <c r="B61" s="160" t="s">
        <v>639</v>
      </c>
      <c r="C61" s="27">
        <v>3515</v>
      </c>
      <c r="D61" s="27">
        <v>2642.9929999999999</v>
      </c>
      <c r="E61" s="273">
        <f t="shared" si="0"/>
        <v>0.75191834992887618</v>
      </c>
    </row>
    <row r="62" spans="1:7" s="21" customFormat="1" x14ac:dyDescent="0.25">
      <c r="A62" s="28" t="s">
        <v>573</v>
      </c>
      <c r="B62" s="29" t="s">
        <v>465</v>
      </c>
      <c r="C62" s="30">
        <f>C63+C64+C65+C83+C84+C85+C87+C89+C82+C88+C86</f>
        <v>470048.72899999999</v>
      </c>
      <c r="D62" s="30">
        <f>D63+D64+D65+D83+D84+D85+D87+D89+D82+D88+D86</f>
        <v>346484.39699999994</v>
      </c>
      <c r="E62" s="273">
        <f t="shared" si="0"/>
        <v>0.73712442056193694</v>
      </c>
      <c r="F62" s="21">
        <v>470048.72899999999</v>
      </c>
      <c r="G62" s="21">
        <v>346484.4</v>
      </c>
    </row>
    <row r="63" spans="1:7" s="23" customFormat="1" ht="33.75" customHeight="1" x14ac:dyDescent="0.25">
      <c r="A63" s="37" t="s">
        <v>574</v>
      </c>
      <c r="B63" s="132" t="s">
        <v>655</v>
      </c>
      <c r="C63" s="140">
        <v>49.7</v>
      </c>
      <c r="D63" s="140">
        <v>40.49</v>
      </c>
      <c r="E63" s="273">
        <f t="shared" si="0"/>
        <v>0.81468812877263586</v>
      </c>
      <c r="F63" s="237">
        <f>C62-F62</f>
        <v>0</v>
      </c>
      <c r="G63" s="237">
        <f>D62-G62</f>
        <v>-3.000000084284693E-3</v>
      </c>
    </row>
    <row r="64" spans="1:7" s="21" customFormat="1" ht="25.5" x14ac:dyDescent="0.25">
      <c r="A64" s="37" t="s">
        <v>575</v>
      </c>
      <c r="B64" s="133" t="s">
        <v>654</v>
      </c>
      <c r="C64" s="27">
        <v>9839</v>
      </c>
      <c r="D64" s="27">
        <v>8839.8799999999992</v>
      </c>
      <c r="E64" s="273">
        <f t="shared" si="0"/>
        <v>0.89845309482670999</v>
      </c>
    </row>
    <row r="65" spans="1:7" s="21" customFormat="1" ht="25.5" x14ac:dyDescent="0.25">
      <c r="A65" s="12" t="s">
        <v>576</v>
      </c>
      <c r="B65" s="34" t="s">
        <v>461</v>
      </c>
      <c r="C65" s="30">
        <f>SUM(C66:C81)</f>
        <v>296659.09999999998</v>
      </c>
      <c r="D65" s="30">
        <f>SUM(D66:D81)</f>
        <v>237072.85699999999</v>
      </c>
      <c r="E65" s="273">
        <f t="shared" si="0"/>
        <v>0.79914237250770326</v>
      </c>
      <c r="F65" s="21">
        <v>296659.09999999998</v>
      </c>
      <c r="G65" s="21">
        <v>237072.9</v>
      </c>
    </row>
    <row r="66" spans="1:7" s="21" customFormat="1" ht="51" x14ac:dyDescent="0.25">
      <c r="A66" s="12"/>
      <c r="B66" s="34" t="s">
        <v>67</v>
      </c>
      <c r="C66" s="27">
        <v>211224.5</v>
      </c>
      <c r="D66" s="27">
        <v>167751.389</v>
      </c>
      <c r="E66" s="273">
        <f t="shared" si="0"/>
        <v>0.7941852815369429</v>
      </c>
      <c r="F66" s="233">
        <f>C65-F65</f>
        <v>0</v>
      </c>
      <c r="G66" s="233">
        <f>D65-G65</f>
        <v>-4.3000000005122274E-2</v>
      </c>
    </row>
    <row r="67" spans="1:7" s="21" customFormat="1" x14ac:dyDescent="0.25">
      <c r="A67" s="12"/>
      <c r="B67" s="34" t="s">
        <v>449</v>
      </c>
      <c r="C67" s="27">
        <v>58459.9</v>
      </c>
      <c r="D67" s="27">
        <v>49881.737999999998</v>
      </c>
      <c r="E67" s="273">
        <f t="shared" si="0"/>
        <v>0.85326416911421332</v>
      </c>
    </row>
    <row r="68" spans="1:7" s="21" customFormat="1" ht="51" x14ac:dyDescent="0.25">
      <c r="A68" s="12"/>
      <c r="B68" s="34" t="s">
        <v>68</v>
      </c>
      <c r="C68" s="27">
        <v>7560.6</v>
      </c>
      <c r="D68" s="27">
        <v>5670.45</v>
      </c>
      <c r="E68" s="273">
        <f t="shared" si="0"/>
        <v>0.74999999999999989</v>
      </c>
    </row>
    <row r="69" spans="1:7" s="21" customFormat="1" ht="26.25" x14ac:dyDescent="0.25">
      <c r="A69" s="35"/>
      <c r="B69" s="31" t="s">
        <v>69</v>
      </c>
      <c r="C69" s="27">
        <v>7</v>
      </c>
      <c r="D69" s="27">
        <v>0</v>
      </c>
      <c r="E69" s="273">
        <f t="shared" si="0"/>
        <v>0</v>
      </c>
    </row>
    <row r="70" spans="1:7" s="21" customFormat="1" ht="25.5" x14ac:dyDescent="0.25">
      <c r="A70" s="12"/>
      <c r="B70" s="34" t="s">
        <v>70</v>
      </c>
      <c r="C70" s="27">
        <v>212</v>
      </c>
      <c r="D70" s="27">
        <v>204.93700000000001</v>
      </c>
      <c r="E70" s="273">
        <f t="shared" si="0"/>
        <v>0.96668396226415099</v>
      </c>
    </row>
    <row r="71" spans="1:7" s="22" customFormat="1" ht="25.5" x14ac:dyDescent="0.25">
      <c r="A71" s="12"/>
      <c r="B71" s="32" t="s">
        <v>71</v>
      </c>
      <c r="C71" s="27">
        <v>5230.3</v>
      </c>
      <c r="D71" s="27">
        <v>3863.49</v>
      </c>
      <c r="E71" s="273">
        <f t="shared" si="0"/>
        <v>0.73867464581381559</v>
      </c>
    </row>
    <row r="72" spans="1:7" s="21" customFormat="1" ht="25.5" x14ac:dyDescent="0.25">
      <c r="A72" s="12"/>
      <c r="B72" s="34" t="s">
        <v>651</v>
      </c>
      <c r="C72" s="27">
        <v>7180.9</v>
      </c>
      <c r="D72" s="27">
        <v>5502.9870000000001</v>
      </c>
      <c r="E72" s="273">
        <f t="shared" si="0"/>
        <v>0.76633667089083546</v>
      </c>
    </row>
    <row r="73" spans="1:7" s="21" customFormat="1" ht="38.25" x14ac:dyDescent="0.25">
      <c r="A73" s="12"/>
      <c r="B73" s="33" t="s">
        <v>652</v>
      </c>
      <c r="C73" s="27">
        <v>862.3</v>
      </c>
      <c r="D73" s="27">
        <v>673.3</v>
      </c>
      <c r="E73" s="273">
        <f t="shared" si="0"/>
        <v>0.78081874057752521</v>
      </c>
    </row>
    <row r="74" spans="1:7" s="5" customFormat="1" ht="25.5" x14ac:dyDescent="0.2">
      <c r="A74" s="12"/>
      <c r="B74" s="34" t="s">
        <v>653</v>
      </c>
      <c r="C74" s="27">
        <v>463.4</v>
      </c>
      <c r="D74" s="27">
        <v>347.553</v>
      </c>
      <c r="E74" s="273">
        <f t="shared" si="0"/>
        <v>0.75000647388864916</v>
      </c>
    </row>
    <row r="75" spans="1:7" ht="25.5" x14ac:dyDescent="0.25">
      <c r="A75" s="12"/>
      <c r="B75" s="34" t="s">
        <v>72</v>
      </c>
      <c r="C75" s="27">
        <v>551.1</v>
      </c>
      <c r="D75" s="27">
        <v>411.81299999999999</v>
      </c>
      <c r="E75" s="273">
        <f t="shared" si="0"/>
        <v>0.74725639629831242</v>
      </c>
    </row>
    <row r="76" spans="1:7" ht="25.5" x14ac:dyDescent="0.25">
      <c r="A76" s="12"/>
      <c r="B76" s="34" t="s">
        <v>73</v>
      </c>
      <c r="C76" s="27">
        <v>1361.1</v>
      </c>
      <c r="D76" s="272">
        <v>0</v>
      </c>
      <c r="E76" s="273">
        <f t="shared" si="0"/>
        <v>0</v>
      </c>
    </row>
    <row r="77" spans="1:7" ht="26.25" x14ac:dyDescent="0.25">
      <c r="A77" s="12"/>
      <c r="B77" s="36" t="s">
        <v>74</v>
      </c>
      <c r="C77" s="27">
        <v>100.5</v>
      </c>
      <c r="D77" s="272">
        <v>0</v>
      </c>
      <c r="E77" s="273">
        <f t="shared" si="0"/>
        <v>0</v>
      </c>
    </row>
    <row r="78" spans="1:7" ht="26.25" x14ac:dyDescent="0.25">
      <c r="A78" s="12"/>
      <c r="B78" s="139" t="s">
        <v>583</v>
      </c>
      <c r="C78" s="27">
        <v>0</v>
      </c>
      <c r="D78" s="272">
        <v>0</v>
      </c>
      <c r="E78" s="273" t="e">
        <f t="shared" si="0"/>
        <v>#DIV/0!</v>
      </c>
    </row>
    <row r="79" spans="1:7" ht="26.25" x14ac:dyDescent="0.25">
      <c r="A79" s="12"/>
      <c r="B79" s="139" t="s">
        <v>735</v>
      </c>
      <c r="C79" s="27">
        <v>126.5</v>
      </c>
      <c r="D79" s="272">
        <v>126.5</v>
      </c>
      <c r="E79" s="273">
        <f t="shared" si="0"/>
        <v>1</v>
      </c>
    </row>
    <row r="80" spans="1:7" ht="57" customHeight="1" x14ac:dyDescent="0.25">
      <c r="A80" s="37"/>
      <c r="B80" s="133" t="s">
        <v>658</v>
      </c>
      <c r="C80" s="27">
        <v>3045.3</v>
      </c>
      <c r="D80" s="27">
        <v>2365</v>
      </c>
      <c r="E80" s="273">
        <f t="shared" si="0"/>
        <v>0.77660657406495248</v>
      </c>
    </row>
    <row r="81" spans="1:5" x14ac:dyDescent="0.25">
      <c r="A81" s="37"/>
      <c r="B81" s="26" t="s">
        <v>790</v>
      </c>
      <c r="C81" s="27">
        <v>273.7</v>
      </c>
      <c r="D81" s="27">
        <v>273.7</v>
      </c>
      <c r="E81" s="273">
        <f t="shared" si="0"/>
        <v>1</v>
      </c>
    </row>
    <row r="82" spans="1:5" ht="25.5" x14ac:dyDescent="0.25">
      <c r="A82" s="12" t="s">
        <v>732</v>
      </c>
      <c r="B82" s="236" t="s">
        <v>731</v>
      </c>
      <c r="C82" s="27">
        <v>6085.9</v>
      </c>
      <c r="D82" s="27">
        <v>3371.9920000000002</v>
      </c>
      <c r="E82" s="273">
        <f t="shared" ref="E82:E99" si="1">D82/C82*1</f>
        <v>0.55406628436221439</v>
      </c>
    </row>
    <row r="83" spans="1:5" ht="42.75" customHeight="1" x14ac:dyDescent="0.25">
      <c r="A83" s="37" t="s">
        <v>577</v>
      </c>
      <c r="B83" s="135" t="s">
        <v>659</v>
      </c>
      <c r="C83" s="27">
        <v>1381.2</v>
      </c>
      <c r="D83" s="27">
        <v>1046.7719999999999</v>
      </c>
      <c r="E83" s="273">
        <f t="shared" si="1"/>
        <v>0.75787141615986087</v>
      </c>
    </row>
    <row r="84" spans="1:5" ht="42.75" customHeight="1" x14ac:dyDescent="0.25">
      <c r="A84" s="37" t="s">
        <v>578</v>
      </c>
      <c r="B84" s="136" t="s">
        <v>660</v>
      </c>
      <c r="C84" s="27">
        <v>28</v>
      </c>
      <c r="D84" s="27">
        <v>0</v>
      </c>
      <c r="E84" s="273">
        <f t="shared" si="1"/>
        <v>0</v>
      </c>
    </row>
    <row r="85" spans="1:5" ht="32.25" customHeight="1" x14ac:dyDescent="0.25">
      <c r="A85" s="37" t="s">
        <v>579</v>
      </c>
      <c r="B85" s="137" t="s">
        <v>661</v>
      </c>
      <c r="C85" s="27">
        <v>5421</v>
      </c>
      <c r="D85" s="27">
        <v>2968</v>
      </c>
      <c r="E85" s="273">
        <f t="shared" si="1"/>
        <v>0.54750046116952589</v>
      </c>
    </row>
    <row r="86" spans="1:5" ht="32.25" customHeight="1" x14ac:dyDescent="0.25">
      <c r="A86" s="37" t="s">
        <v>752</v>
      </c>
      <c r="B86" s="137" t="s">
        <v>753</v>
      </c>
      <c r="C86" s="27">
        <v>86054.129000000001</v>
      </c>
      <c r="D86" s="27">
        <v>55767.550999999999</v>
      </c>
      <c r="E86" s="273">
        <f t="shared" si="1"/>
        <v>0.64805200689440479</v>
      </c>
    </row>
    <row r="87" spans="1:5" ht="73.5" customHeight="1" x14ac:dyDescent="0.25">
      <c r="A87" s="37" t="s">
        <v>580</v>
      </c>
      <c r="B87" s="138" t="s">
        <v>662</v>
      </c>
      <c r="C87" s="27">
        <f>32338.6+2000</f>
        <v>34338.6</v>
      </c>
      <c r="D87" s="27">
        <v>21473.499</v>
      </c>
      <c r="E87" s="273">
        <f t="shared" si="1"/>
        <v>0.62534579161643167</v>
      </c>
    </row>
    <row r="88" spans="1:5" ht="33" customHeight="1" x14ac:dyDescent="0.25">
      <c r="A88" s="37" t="s">
        <v>733</v>
      </c>
      <c r="B88" s="139" t="s">
        <v>734</v>
      </c>
      <c r="C88" s="27">
        <v>145</v>
      </c>
      <c r="D88" s="27">
        <v>0</v>
      </c>
      <c r="E88" s="273">
        <f t="shared" si="1"/>
        <v>0</v>
      </c>
    </row>
    <row r="89" spans="1:5" ht="39" x14ac:dyDescent="0.25">
      <c r="A89" s="37" t="s">
        <v>581</v>
      </c>
      <c r="B89" s="139" t="s">
        <v>582</v>
      </c>
      <c r="C89" s="27">
        <v>30047.1</v>
      </c>
      <c r="D89" s="27">
        <v>15903.356</v>
      </c>
      <c r="E89" s="273">
        <f t="shared" si="1"/>
        <v>0.52928089566047976</v>
      </c>
    </row>
    <row r="90" spans="1:5" x14ac:dyDescent="0.25">
      <c r="A90" s="28" t="s">
        <v>584</v>
      </c>
      <c r="B90" s="38" t="s">
        <v>75</v>
      </c>
      <c r="C90" s="30">
        <f>C93+C94+C92+C91+C95+C96</f>
        <v>8294.723</v>
      </c>
      <c r="D90" s="30">
        <f>D93+D94+D92+D91+D95+D96</f>
        <v>643</v>
      </c>
      <c r="E90" s="273">
        <f t="shared" si="1"/>
        <v>7.751916489556071E-2</v>
      </c>
    </row>
    <row r="91" spans="1:5" ht="51.75" hidden="1" x14ac:dyDescent="0.25">
      <c r="A91" s="35" t="s">
        <v>76</v>
      </c>
      <c r="B91" s="31" t="s">
        <v>77</v>
      </c>
      <c r="C91" s="140"/>
      <c r="D91" s="272"/>
      <c r="E91" s="273" t="e">
        <f t="shared" si="1"/>
        <v>#DIV/0!</v>
      </c>
    </row>
    <row r="92" spans="1:5" ht="51" hidden="1" x14ac:dyDescent="0.25">
      <c r="A92" s="12" t="s">
        <v>78</v>
      </c>
      <c r="B92" s="34" t="s">
        <v>79</v>
      </c>
      <c r="C92" s="27"/>
      <c r="D92" s="272"/>
      <c r="E92" s="273" t="e">
        <f t="shared" si="1"/>
        <v>#DIV/0!</v>
      </c>
    </row>
    <row r="93" spans="1:5" ht="38.25" x14ac:dyDescent="0.25">
      <c r="A93" s="12" t="s">
        <v>585</v>
      </c>
      <c r="B93" s="34" t="s">
        <v>80</v>
      </c>
      <c r="C93" s="292">
        <v>988</v>
      </c>
      <c r="D93" s="292">
        <v>603</v>
      </c>
      <c r="E93" s="273">
        <f t="shared" si="1"/>
        <v>0.61032388663967607</v>
      </c>
    </row>
    <row r="94" spans="1:5" ht="38.25" x14ac:dyDescent="0.25">
      <c r="A94" s="12" t="s">
        <v>586</v>
      </c>
      <c r="B94" s="34" t="s">
        <v>81</v>
      </c>
      <c r="C94" s="27">
        <v>0</v>
      </c>
      <c r="D94" s="27">
        <v>0</v>
      </c>
      <c r="E94" s="273" t="e">
        <f t="shared" si="1"/>
        <v>#DIV/0!</v>
      </c>
    </row>
    <row r="95" spans="1:5" ht="38.25" x14ac:dyDescent="0.25">
      <c r="A95" s="37" t="s">
        <v>772</v>
      </c>
      <c r="B95" s="133" t="s">
        <v>771</v>
      </c>
      <c r="C95" s="27">
        <v>7266.723</v>
      </c>
      <c r="D95" s="27">
        <v>0</v>
      </c>
      <c r="E95" s="273">
        <f t="shared" ref="E95:E96" si="2">D95/C95*1</f>
        <v>0</v>
      </c>
    </row>
    <row r="96" spans="1:5" x14ac:dyDescent="0.25">
      <c r="A96" s="37" t="s">
        <v>813</v>
      </c>
      <c r="B96" s="194" t="s">
        <v>814</v>
      </c>
      <c r="C96" s="27">
        <v>40</v>
      </c>
      <c r="D96" s="27">
        <v>40</v>
      </c>
      <c r="E96" s="273">
        <f t="shared" si="2"/>
        <v>1</v>
      </c>
    </row>
    <row r="97" spans="1:5" ht="26.25" x14ac:dyDescent="0.25">
      <c r="A97" s="9" t="s">
        <v>750</v>
      </c>
      <c r="B97" s="234" t="s">
        <v>666</v>
      </c>
      <c r="C97" s="25">
        <f>C98</f>
        <v>-24</v>
      </c>
      <c r="D97" s="25">
        <f>D98</f>
        <v>-55.146000000000001</v>
      </c>
      <c r="E97" s="273">
        <f t="shared" si="1"/>
        <v>2.2977500000000002</v>
      </c>
    </row>
    <row r="98" spans="1:5" ht="26.25" x14ac:dyDescent="0.25">
      <c r="A98" s="12" t="s">
        <v>730</v>
      </c>
      <c r="B98" s="235" t="s">
        <v>729</v>
      </c>
      <c r="C98" s="27">
        <v>-24</v>
      </c>
      <c r="D98" s="134">
        <v>-55.146000000000001</v>
      </c>
      <c r="E98" s="273">
        <f t="shared" si="1"/>
        <v>2.2977500000000002</v>
      </c>
    </row>
    <row r="99" spans="1:5" x14ac:dyDescent="0.25">
      <c r="A99" s="39"/>
      <c r="B99" s="40" t="s">
        <v>82</v>
      </c>
      <c r="C99" s="25">
        <f>C39+C13</f>
        <v>756124.58</v>
      </c>
      <c r="D99" s="25">
        <f>D39+D13</f>
        <v>577652.40799999994</v>
      </c>
      <c r="E99" s="273">
        <f t="shared" si="1"/>
        <v>0.7639645943000557</v>
      </c>
    </row>
    <row r="100" spans="1:5" x14ac:dyDescent="0.25">
      <c r="B100" s="41"/>
      <c r="C100" s="42">
        <v>756124.576</v>
      </c>
      <c r="D100" s="1">
        <v>577652.41700000002</v>
      </c>
    </row>
    <row r="101" spans="1:5" x14ac:dyDescent="0.25">
      <c r="B101" s="41"/>
      <c r="C101" s="42">
        <f>C100-C99</f>
        <v>-3.9999999571591616E-3</v>
      </c>
      <c r="D101" s="42">
        <f>D100-D99</f>
        <v>9.0000000782310963E-3</v>
      </c>
    </row>
    <row r="102" spans="1:5" s="42" customFormat="1" x14ac:dyDescent="0.25">
      <c r="A102" s="1"/>
      <c r="B102" s="41"/>
    </row>
    <row r="103" spans="1:5" s="42" customFormat="1" x14ac:dyDescent="0.25">
      <c r="A103" s="1"/>
      <c r="B103" s="41"/>
    </row>
    <row r="104" spans="1:5" s="42" customFormat="1" x14ac:dyDescent="0.25">
      <c r="A104" s="1"/>
      <c r="B104" s="41"/>
    </row>
    <row r="105" spans="1:5" s="42" customFormat="1" x14ac:dyDescent="0.25">
      <c r="A105" s="1"/>
      <c r="B105" s="41"/>
    </row>
    <row r="106" spans="1:5" s="42" customFormat="1" x14ac:dyDescent="0.25">
      <c r="A106" s="1"/>
      <c r="B106" s="41"/>
    </row>
    <row r="107" spans="1:5" s="42" customFormat="1" x14ac:dyDescent="0.25">
      <c r="A107" s="1"/>
      <c r="B107" s="41"/>
    </row>
    <row r="108" spans="1:5" s="42" customFormat="1" x14ac:dyDescent="0.25">
      <c r="A108" s="1"/>
      <c r="B108" s="41"/>
    </row>
    <row r="109" spans="1:5" s="42" customFormat="1" x14ac:dyDescent="0.25">
      <c r="A109" s="1"/>
      <c r="B109" s="41"/>
    </row>
    <row r="110" spans="1:5" s="42" customFormat="1" x14ac:dyDescent="0.25">
      <c r="A110" s="1"/>
      <c r="B110" s="41"/>
    </row>
    <row r="111" spans="1:5" s="42" customFormat="1" x14ac:dyDescent="0.25">
      <c r="A111" s="1"/>
      <c r="B111" s="41"/>
    </row>
    <row r="112" spans="1:5" s="42" customFormat="1" x14ac:dyDescent="0.25">
      <c r="A112" s="1"/>
      <c r="B112" s="41"/>
    </row>
    <row r="113" spans="1:2" s="42" customFormat="1" x14ac:dyDescent="0.25">
      <c r="A113" s="1"/>
      <c r="B113" s="41"/>
    </row>
    <row r="114" spans="1:2" s="42" customFormat="1" x14ac:dyDescent="0.25">
      <c r="A114" s="1"/>
      <c r="B114" s="41"/>
    </row>
    <row r="115" spans="1:2" s="42" customFormat="1" x14ac:dyDescent="0.25">
      <c r="A115" s="1"/>
      <c r="B115" s="41"/>
    </row>
    <row r="116" spans="1:2" s="42" customFormat="1" x14ac:dyDescent="0.25">
      <c r="A116" s="1"/>
      <c r="B116" s="41"/>
    </row>
    <row r="117" spans="1:2" s="42" customFormat="1" x14ac:dyDescent="0.25">
      <c r="A117" s="1"/>
      <c r="B117" s="41"/>
    </row>
    <row r="118" spans="1:2" s="42" customFormat="1" x14ac:dyDescent="0.25">
      <c r="A118" s="1"/>
      <c r="B118" s="41"/>
    </row>
    <row r="119" spans="1:2" s="42" customFormat="1" x14ac:dyDescent="0.25">
      <c r="A119" s="1"/>
      <c r="B119" s="41"/>
    </row>
    <row r="120" spans="1:2" s="42" customFormat="1" x14ac:dyDescent="0.25">
      <c r="A120" s="1"/>
      <c r="B120" s="41"/>
    </row>
    <row r="121" spans="1:2" s="42" customFormat="1" x14ac:dyDescent="0.25">
      <c r="A121" s="1"/>
      <c r="B121" s="41"/>
    </row>
    <row r="122" spans="1:2" s="42" customFormat="1" x14ac:dyDescent="0.25">
      <c r="A122" s="1"/>
      <c r="B122" s="41"/>
    </row>
    <row r="123" spans="1:2" s="42" customFormat="1" x14ac:dyDescent="0.25">
      <c r="A123" s="1"/>
      <c r="B123" s="41"/>
    </row>
    <row r="124" spans="1:2" s="42" customFormat="1" x14ac:dyDescent="0.25">
      <c r="A124" s="1"/>
      <c r="B124" s="41"/>
    </row>
    <row r="125" spans="1:2" s="42" customFormat="1" x14ac:dyDescent="0.25">
      <c r="A125" s="1"/>
      <c r="B125" s="41"/>
    </row>
    <row r="126" spans="1:2" s="42" customFormat="1" x14ac:dyDescent="0.25">
      <c r="A126" s="1"/>
      <c r="B126" s="41"/>
    </row>
    <row r="127" spans="1:2" s="42" customFormat="1" x14ac:dyDescent="0.25">
      <c r="A127" s="1"/>
      <c r="B127" s="41"/>
    </row>
    <row r="128" spans="1:2" s="42" customFormat="1" x14ac:dyDescent="0.25">
      <c r="A128" s="1"/>
      <c r="B128" s="41"/>
    </row>
    <row r="129" spans="1:2" s="42" customFormat="1" x14ac:dyDescent="0.25">
      <c r="A129" s="1"/>
      <c r="B129" s="41"/>
    </row>
    <row r="130" spans="1:2" s="42" customFormat="1" x14ac:dyDescent="0.25">
      <c r="A130" s="1"/>
      <c r="B130" s="41"/>
    </row>
    <row r="131" spans="1:2" s="42" customFormat="1" x14ac:dyDescent="0.25">
      <c r="A131" s="1"/>
      <c r="B131" s="41"/>
    </row>
    <row r="132" spans="1:2" s="42" customFormat="1" x14ac:dyDescent="0.25">
      <c r="A132" s="1"/>
      <c r="B132" s="41"/>
    </row>
    <row r="133" spans="1:2" s="42" customFormat="1" x14ac:dyDescent="0.25">
      <c r="A133" s="1"/>
      <c r="B133" s="41"/>
    </row>
    <row r="134" spans="1:2" s="42" customFormat="1" x14ac:dyDescent="0.25">
      <c r="A134" s="1"/>
      <c r="B134" s="41"/>
    </row>
    <row r="135" spans="1:2" s="42" customFormat="1" x14ac:dyDescent="0.25">
      <c r="A135" s="1"/>
      <c r="B135" s="41"/>
    </row>
    <row r="136" spans="1:2" s="42" customFormat="1" x14ac:dyDescent="0.25">
      <c r="A136" s="1"/>
      <c r="B136" s="41"/>
    </row>
    <row r="137" spans="1:2" s="42" customFormat="1" x14ac:dyDescent="0.25">
      <c r="A137" s="1"/>
      <c r="B137" s="41"/>
    </row>
    <row r="138" spans="1:2" s="42" customFormat="1" x14ac:dyDescent="0.25">
      <c r="A138" s="1"/>
      <c r="B138" s="41"/>
    </row>
    <row r="139" spans="1:2" s="42" customFormat="1" x14ac:dyDescent="0.25">
      <c r="A139" s="1"/>
      <c r="B139" s="41"/>
    </row>
    <row r="140" spans="1:2" s="42" customFormat="1" x14ac:dyDescent="0.25">
      <c r="A140" s="1"/>
      <c r="B140" s="41"/>
    </row>
    <row r="141" spans="1:2" s="42" customFormat="1" x14ac:dyDescent="0.25">
      <c r="A141" s="1"/>
      <c r="B141" s="41"/>
    </row>
    <row r="142" spans="1:2" s="42" customFormat="1" x14ac:dyDescent="0.25">
      <c r="A142" s="1"/>
      <c r="B142" s="41"/>
    </row>
    <row r="143" spans="1:2" s="42" customFormat="1" x14ac:dyDescent="0.25">
      <c r="A143" s="1"/>
      <c r="B143" s="41"/>
    </row>
    <row r="144" spans="1:2" s="42" customFormat="1" x14ac:dyDescent="0.25">
      <c r="A144" s="1"/>
      <c r="B144" s="41"/>
    </row>
    <row r="145" spans="1:2" s="42" customFormat="1" x14ac:dyDescent="0.25">
      <c r="A145" s="1"/>
      <c r="B145" s="41"/>
    </row>
    <row r="146" spans="1:2" s="42" customFormat="1" x14ac:dyDescent="0.25">
      <c r="A146" s="1"/>
      <c r="B146" s="41"/>
    </row>
    <row r="147" spans="1:2" s="42" customFormat="1" x14ac:dyDescent="0.25">
      <c r="A147" s="1"/>
      <c r="B147" s="41"/>
    </row>
    <row r="148" spans="1:2" s="42" customFormat="1" x14ac:dyDescent="0.25">
      <c r="A148" s="1"/>
      <c r="B148" s="41"/>
    </row>
    <row r="149" spans="1:2" s="42" customFormat="1" x14ac:dyDescent="0.25">
      <c r="A149" s="1"/>
      <c r="B149" s="41"/>
    </row>
    <row r="150" spans="1:2" s="42" customFormat="1" x14ac:dyDescent="0.25">
      <c r="A150" s="1"/>
      <c r="B150" s="41"/>
    </row>
    <row r="151" spans="1:2" s="42" customFormat="1" x14ac:dyDescent="0.25">
      <c r="A151" s="1"/>
      <c r="B151" s="41"/>
    </row>
    <row r="152" spans="1:2" s="42" customFormat="1" x14ac:dyDescent="0.25">
      <c r="A152" s="1"/>
      <c r="B152" s="41"/>
    </row>
    <row r="153" spans="1:2" s="42" customFormat="1" x14ac:dyDescent="0.25">
      <c r="A153" s="1"/>
      <c r="B153" s="41"/>
    </row>
    <row r="154" spans="1:2" s="42" customFormat="1" x14ac:dyDescent="0.25">
      <c r="A154" s="1"/>
      <c r="B154" s="41"/>
    </row>
    <row r="155" spans="1:2" s="42" customFormat="1" x14ac:dyDescent="0.25">
      <c r="A155" s="1"/>
      <c r="B155" s="41"/>
    </row>
    <row r="156" spans="1:2" s="42" customFormat="1" x14ac:dyDescent="0.25">
      <c r="A156" s="1"/>
      <c r="B156" s="41"/>
    </row>
    <row r="157" spans="1:2" s="42" customFormat="1" x14ac:dyDescent="0.25">
      <c r="A157" s="1"/>
      <c r="B157" s="41"/>
    </row>
    <row r="158" spans="1:2" s="42" customFormat="1" x14ac:dyDescent="0.25">
      <c r="A158" s="1"/>
      <c r="B158" s="41"/>
    </row>
    <row r="159" spans="1:2" s="42" customFormat="1" x14ac:dyDescent="0.25">
      <c r="A159" s="1"/>
      <c r="B159" s="41"/>
    </row>
    <row r="160" spans="1:2" s="42" customFormat="1" x14ac:dyDescent="0.25">
      <c r="A160" s="1"/>
      <c r="B160" s="41"/>
    </row>
    <row r="161" spans="1:2" s="42" customFormat="1" x14ac:dyDescent="0.25">
      <c r="A161" s="1"/>
      <c r="B161" s="41"/>
    </row>
    <row r="162" spans="1:2" s="42" customFormat="1" x14ac:dyDescent="0.25">
      <c r="A162" s="1"/>
      <c r="B162" s="41"/>
    </row>
    <row r="163" spans="1:2" s="42" customFormat="1" x14ac:dyDescent="0.25">
      <c r="A163" s="1"/>
      <c r="B163" s="41"/>
    </row>
    <row r="164" spans="1:2" s="42" customFormat="1" x14ac:dyDescent="0.25">
      <c r="A164" s="1"/>
      <c r="B164" s="41"/>
    </row>
    <row r="165" spans="1:2" s="42" customFormat="1" x14ac:dyDescent="0.25">
      <c r="A165" s="1"/>
      <c r="B165" s="41"/>
    </row>
    <row r="166" spans="1:2" s="42" customFormat="1" x14ac:dyDescent="0.25">
      <c r="A166" s="1"/>
      <c r="B166" s="41"/>
    </row>
    <row r="167" spans="1:2" s="42" customFormat="1" x14ac:dyDescent="0.25">
      <c r="A167" s="1"/>
      <c r="B167" s="41"/>
    </row>
    <row r="168" spans="1:2" s="42" customFormat="1" x14ac:dyDescent="0.25">
      <c r="A168" s="1"/>
      <c r="B168" s="41"/>
    </row>
    <row r="169" spans="1:2" s="42" customFormat="1" x14ac:dyDescent="0.25">
      <c r="A169" s="1"/>
      <c r="B169" s="41"/>
    </row>
    <row r="170" spans="1:2" s="42" customFormat="1" x14ac:dyDescent="0.25">
      <c r="A170" s="1"/>
      <c r="B170" s="41"/>
    </row>
    <row r="171" spans="1:2" s="42" customFormat="1" x14ac:dyDescent="0.25">
      <c r="A171" s="1"/>
      <c r="B171" s="41"/>
    </row>
    <row r="172" spans="1:2" s="42" customFormat="1" x14ac:dyDescent="0.25">
      <c r="A172" s="1"/>
      <c r="B172" s="41"/>
    </row>
    <row r="173" spans="1:2" s="42" customFormat="1" x14ac:dyDescent="0.25">
      <c r="A173" s="1"/>
      <c r="B173" s="41"/>
    </row>
    <row r="174" spans="1:2" s="42" customFormat="1" x14ac:dyDescent="0.25">
      <c r="A174" s="1"/>
      <c r="B174" s="41"/>
    </row>
    <row r="175" spans="1:2" s="42" customFormat="1" x14ac:dyDescent="0.25">
      <c r="A175" s="1"/>
      <c r="B175" s="41"/>
    </row>
    <row r="176" spans="1:2" s="42" customFormat="1" x14ac:dyDescent="0.25">
      <c r="A176" s="1"/>
      <c r="B176" s="41"/>
    </row>
    <row r="177" spans="1:2" s="42" customFormat="1" x14ac:dyDescent="0.25">
      <c r="A177" s="1"/>
      <c r="B177" s="41"/>
    </row>
    <row r="178" spans="1:2" s="42" customFormat="1" x14ac:dyDescent="0.25">
      <c r="A178" s="1"/>
      <c r="B178" s="41"/>
    </row>
    <row r="179" spans="1:2" s="42" customFormat="1" x14ac:dyDescent="0.25">
      <c r="A179" s="1"/>
      <c r="B179" s="41"/>
    </row>
    <row r="180" spans="1:2" s="42" customFormat="1" x14ac:dyDescent="0.25">
      <c r="A180" s="1"/>
      <c r="B180" s="41"/>
    </row>
    <row r="181" spans="1:2" s="42" customFormat="1" x14ac:dyDescent="0.25">
      <c r="A181" s="1"/>
      <c r="B181" s="41"/>
    </row>
    <row r="182" spans="1:2" s="42" customFormat="1" x14ac:dyDescent="0.25">
      <c r="A182" s="1"/>
      <c r="B182" s="41"/>
    </row>
    <row r="183" spans="1:2" s="42" customFormat="1" x14ac:dyDescent="0.25">
      <c r="A183" s="1"/>
      <c r="B183" s="41"/>
    </row>
    <row r="184" spans="1:2" s="42" customFormat="1" x14ac:dyDescent="0.25">
      <c r="A184" s="1"/>
      <c r="B184" s="41"/>
    </row>
    <row r="185" spans="1:2" s="42" customFormat="1" x14ac:dyDescent="0.25">
      <c r="A185" s="1"/>
      <c r="B185" s="41"/>
    </row>
    <row r="186" spans="1:2" s="42" customFormat="1" x14ac:dyDescent="0.25">
      <c r="A186" s="1"/>
      <c r="B186" s="41"/>
    </row>
    <row r="187" spans="1:2" s="42" customFormat="1" x14ac:dyDescent="0.25">
      <c r="A187" s="1"/>
      <c r="B187" s="41"/>
    </row>
    <row r="188" spans="1:2" s="42" customFormat="1" x14ac:dyDescent="0.25">
      <c r="A188" s="1"/>
      <c r="B188" s="41"/>
    </row>
    <row r="189" spans="1:2" s="42" customFormat="1" x14ac:dyDescent="0.25">
      <c r="A189" s="1"/>
      <c r="B189" s="41"/>
    </row>
    <row r="190" spans="1:2" s="42" customFormat="1" x14ac:dyDescent="0.25">
      <c r="A190" s="1"/>
      <c r="B190" s="41"/>
    </row>
    <row r="191" spans="1:2" s="42" customFormat="1" x14ac:dyDescent="0.25">
      <c r="A191" s="1"/>
      <c r="B191" s="41"/>
    </row>
    <row r="192" spans="1:2" s="42" customFormat="1" x14ac:dyDescent="0.25">
      <c r="A192" s="1"/>
      <c r="B192" s="41"/>
    </row>
    <row r="193" spans="1:2" s="42" customFormat="1" x14ac:dyDescent="0.25">
      <c r="A193" s="1"/>
      <c r="B193" s="41"/>
    </row>
    <row r="194" spans="1:2" s="42" customFormat="1" x14ac:dyDescent="0.25">
      <c r="A194" s="1"/>
      <c r="B194" s="41"/>
    </row>
    <row r="195" spans="1:2" s="42" customFormat="1" x14ac:dyDescent="0.25">
      <c r="A195" s="1"/>
      <c r="B195" s="41"/>
    </row>
    <row r="196" spans="1:2" s="42" customFormat="1" x14ac:dyDescent="0.25">
      <c r="A196" s="1"/>
      <c r="B196" s="41"/>
    </row>
    <row r="197" spans="1:2" s="42" customFormat="1" x14ac:dyDescent="0.25">
      <c r="A197" s="1"/>
      <c r="B197" s="41"/>
    </row>
    <row r="198" spans="1:2" s="42" customFormat="1" x14ac:dyDescent="0.25">
      <c r="A198" s="1"/>
      <c r="B198" s="41"/>
    </row>
    <row r="199" spans="1:2" s="42" customFormat="1" x14ac:dyDescent="0.25">
      <c r="A199" s="1"/>
      <c r="B199" s="41"/>
    </row>
    <row r="200" spans="1:2" s="42" customFormat="1" x14ac:dyDescent="0.25">
      <c r="A200" s="1"/>
      <c r="B200" s="41"/>
    </row>
    <row r="201" spans="1:2" s="42" customFormat="1" x14ac:dyDescent="0.25">
      <c r="A201" s="1"/>
      <c r="B201" s="41"/>
    </row>
    <row r="202" spans="1:2" s="42" customFormat="1" x14ac:dyDescent="0.25">
      <c r="A202" s="1"/>
      <c r="B202" s="41"/>
    </row>
    <row r="203" spans="1:2" s="42" customFormat="1" x14ac:dyDescent="0.25">
      <c r="A203" s="1"/>
      <c r="B203" s="41"/>
    </row>
    <row r="204" spans="1:2" s="42" customFormat="1" x14ac:dyDescent="0.25">
      <c r="A204" s="1"/>
      <c r="B204" s="41"/>
    </row>
    <row r="205" spans="1:2" s="42" customFormat="1" x14ac:dyDescent="0.25">
      <c r="A205" s="1"/>
      <c r="B205" s="41"/>
    </row>
    <row r="206" spans="1:2" s="42" customFormat="1" x14ac:dyDescent="0.25">
      <c r="A206" s="1"/>
      <c r="B206" s="41"/>
    </row>
    <row r="207" spans="1:2" s="42" customFormat="1" x14ac:dyDescent="0.25">
      <c r="A207" s="1"/>
      <c r="B207" s="41"/>
    </row>
    <row r="208" spans="1:2" s="42" customFormat="1" x14ac:dyDescent="0.25">
      <c r="A208" s="1"/>
      <c r="B208" s="41"/>
    </row>
    <row r="209" spans="1:2" s="42" customFormat="1" x14ac:dyDescent="0.25">
      <c r="A209" s="1"/>
      <c r="B209" s="41"/>
    </row>
    <row r="210" spans="1:2" s="42" customFormat="1" x14ac:dyDescent="0.25">
      <c r="A210" s="1"/>
      <c r="B210" s="41"/>
    </row>
    <row r="211" spans="1:2" s="42" customFormat="1" x14ac:dyDescent="0.25">
      <c r="A211" s="1"/>
      <c r="B211" s="41"/>
    </row>
    <row r="212" spans="1:2" s="42" customFormat="1" x14ac:dyDescent="0.25">
      <c r="A212" s="1"/>
      <c r="B212" s="41"/>
    </row>
    <row r="213" spans="1:2" s="42" customFormat="1" x14ac:dyDescent="0.25">
      <c r="A213" s="1"/>
      <c r="B213" s="41"/>
    </row>
    <row r="214" spans="1:2" s="42" customFormat="1" x14ac:dyDescent="0.25">
      <c r="A214" s="1"/>
      <c r="B214" s="41"/>
    </row>
    <row r="215" spans="1:2" s="42" customFormat="1" x14ac:dyDescent="0.25">
      <c r="A215" s="1"/>
      <c r="B215" s="41"/>
    </row>
    <row r="216" spans="1:2" s="42" customFormat="1" x14ac:dyDescent="0.25">
      <c r="A216" s="1"/>
      <c r="B216" s="41"/>
    </row>
    <row r="217" spans="1:2" s="42" customFormat="1" x14ac:dyDescent="0.25">
      <c r="A217" s="1"/>
      <c r="B217" s="41"/>
    </row>
    <row r="218" spans="1:2" s="42" customFormat="1" x14ac:dyDescent="0.25">
      <c r="A218" s="1"/>
      <c r="B218" s="41"/>
    </row>
    <row r="219" spans="1:2" s="42" customFormat="1" x14ac:dyDescent="0.25">
      <c r="A219" s="1"/>
      <c r="B219" s="41"/>
    </row>
    <row r="220" spans="1:2" s="42" customFormat="1" x14ac:dyDescent="0.25">
      <c r="A220" s="1"/>
      <c r="B220" s="41"/>
    </row>
    <row r="221" spans="1:2" s="42" customFormat="1" x14ac:dyDescent="0.25">
      <c r="A221" s="1"/>
      <c r="B221" s="41"/>
    </row>
    <row r="222" spans="1:2" s="42" customFormat="1" x14ac:dyDescent="0.25">
      <c r="A222" s="1"/>
      <c r="B222" s="41"/>
    </row>
    <row r="223" spans="1:2" s="42" customFormat="1" x14ac:dyDescent="0.25">
      <c r="A223" s="1"/>
      <c r="B223" s="41"/>
    </row>
    <row r="224" spans="1:2" s="42" customFormat="1" x14ac:dyDescent="0.25">
      <c r="A224" s="1"/>
      <c r="B224" s="41"/>
    </row>
    <row r="225" spans="1:2" s="42" customFormat="1" x14ac:dyDescent="0.25">
      <c r="A225" s="1"/>
      <c r="B225" s="41"/>
    </row>
    <row r="226" spans="1:2" s="42" customFormat="1" x14ac:dyDescent="0.25">
      <c r="A226" s="1"/>
      <c r="B226" s="41"/>
    </row>
    <row r="227" spans="1:2" s="42" customFormat="1" x14ac:dyDescent="0.25">
      <c r="A227" s="1"/>
      <c r="B227" s="41"/>
    </row>
    <row r="228" spans="1:2" s="42" customFormat="1" x14ac:dyDescent="0.25">
      <c r="A228" s="1"/>
      <c r="B228" s="41"/>
    </row>
    <row r="229" spans="1:2" s="42" customFormat="1" x14ac:dyDescent="0.25">
      <c r="A229" s="1"/>
      <c r="B229" s="41"/>
    </row>
    <row r="230" spans="1:2" s="42" customFormat="1" x14ac:dyDescent="0.25">
      <c r="A230" s="1"/>
      <c r="B230" s="41"/>
    </row>
    <row r="231" spans="1:2" s="42" customFormat="1" x14ac:dyDescent="0.25">
      <c r="A231" s="1"/>
      <c r="B231" s="41"/>
    </row>
    <row r="232" spans="1:2" s="42" customFormat="1" x14ac:dyDescent="0.25">
      <c r="A232" s="1"/>
      <c r="B232" s="41"/>
    </row>
    <row r="233" spans="1:2" s="42" customFormat="1" x14ac:dyDescent="0.25">
      <c r="A233" s="1"/>
      <c r="B233" s="41"/>
    </row>
    <row r="234" spans="1:2" s="42" customFormat="1" x14ac:dyDescent="0.25">
      <c r="A234" s="1"/>
      <c r="B234" s="41"/>
    </row>
    <row r="235" spans="1:2" s="42" customFormat="1" x14ac:dyDescent="0.25">
      <c r="A235" s="1"/>
      <c r="B235" s="41"/>
    </row>
    <row r="236" spans="1:2" s="42" customFormat="1" x14ac:dyDescent="0.25">
      <c r="A236" s="1"/>
      <c r="B236" s="41"/>
    </row>
    <row r="237" spans="1:2" s="42" customFormat="1" x14ac:dyDescent="0.25">
      <c r="A237" s="1"/>
      <c r="B237" s="41"/>
    </row>
    <row r="238" spans="1:2" s="42" customFormat="1" x14ac:dyDescent="0.25">
      <c r="A238" s="1"/>
      <c r="B238" s="41"/>
    </row>
    <row r="239" spans="1:2" s="42" customFormat="1" x14ac:dyDescent="0.25">
      <c r="A239" s="1"/>
      <c r="B239" s="41"/>
    </row>
    <row r="240" spans="1:2" s="42" customFormat="1" x14ac:dyDescent="0.25">
      <c r="A240" s="1"/>
      <c r="B240" s="41"/>
    </row>
    <row r="241" spans="1:2" s="42" customFormat="1" x14ac:dyDescent="0.25">
      <c r="A241" s="1"/>
      <c r="B241" s="41"/>
    </row>
    <row r="242" spans="1:2" s="42" customFormat="1" x14ac:dyDescent="0.25">
      <c r="A242" s="1"/>
      <c r="B242" s="41"/>
    </row>
    <row r="243" spans="1:2" s="42" customFormat="1" x14ac:dyDescent="0.25">
      <c r="A243" s="1"/>
      <c r="B243" s="41"/>
    </row>
    <row r="244" spans="1:2" s="42" customFormat="1" x14ac:dyDescent="0.25">
      <c r="A244" s="1"/>
      <c r="B244" s="41"/>
    </row>
    <row r="245" spans="1:2" s="42" customFormat="1" x14ac:dyDescent="0.25">
      <c r="A245" s="1"/>
      <c r="B245" s="41"/>
    </row>
    <row r="246" spans="1:2" s="42" customFormat="1" x14ac:dyDescent="0.25">
      <c r="A246" s="1"/>
      <c r="B246" s="41"/>
    </row>
    <row r="247" spans="1:2" s="42" customFormat="1" x14ac:dyDescent="0.25">
      <c r="A247" s="1"/>
      <c r="B247" s="41"/>
    </row>
    <row r="248" spans="1:2" s="42" customFormat="1" x14ac:dyDescent="0.25">
      <c r="A248" s="1"/>
      <c r="B248" s="41"/>
    </row>
    <row r="249" spans="1:2" s="42" customFormat="1" x14ac:dyDescent="0.25">
      <c r="A249" s="1"/>
      <c r="B249" s="41"/>
    </row>
    <row r="250" spans="1:2" s="42" customFormat="1" x14ac:dyDescent="0.25">
      <c r="A250" s="1"/>
      <c r="B250" s="41"/>
    </row>
    <row r="251" spans="1:2" s="42" customFormat="1" x14ac:dyDescent="0.25">
      <c r="A251" s="1"/>
      <c r="B251" s="41"/>
    </row>
    <row r="252" spans="1:2" s="42" customFormat="1" x14ac:dyDescent="0.25">
      <c r="A252" s="1"/>
      <c r="B252" s="41"/>
    </row>
    <row r="253" spans="1:2" s="42" customFormat="1" x14ac:dyDescent="0.25">
      <c r="A253" s="1"/>
      <c r="B253" s="41"/>
    </row>
    <row r="254" spans="1:2" s="42" customFormat="1" x14ac:dyDescent="0.25">
      <c r="A254" s="1"/>
      <c r="B254" s="41"/>
    </row>
    <row r="255" spans="1:2" s="42" customFormat="1" x14ac:dyDescent="0.25">
      <c r="A255" s="1"/>
      <c r="B255" s="41"/>
    </row>
    <row r="256" spans="1:2" s="42" customFormat="1" x14ac:dyDescent="0.25">
      <c r="A256" s="1"/>
      <c r="B256" s="41"/>
    </row>
    <row r="257" spans="1:2" s="42" customFormat="1" x14ac:dyDescent="0.25">
      <c r="A257" s="1"/>
      <c r="B257" s="41"/>
    </row>
    <row r="258" spans="1:2" s="42" customFormat="1" x14ac:dyDescent="0.25">
      <c r="A258" s="1"/>
      <c r="B258" s="41"/>
    </row>
    <row r="259" spans="1:2" s="42" customFormat="1" x14ac:dyDescent="0.25">
      <c r="A259" s="1"/>
      <c r="B259" s="41"/>
    </row>
    <row r="260" spans="1:2" s="42" customFormat="1" x14ac:dyDescent="0.25">
      <c r="A260" s="1"/>
      <c r="B260" s="41"/>
    </row>
    <row r="261" spans="1:2" s="42" customFormat="1" x14ac:dyDescent="0.25">
      <c r="A261" s="1"/>
      <c r="B261" s="41"/>
    </row>
    <row r="262" spans="1:2" s="42" customFormat="1" x14ac:dyDescent="0.25">
      <c r="A262" s="1"/>
      <c r="B262" s="41"/>
    </row>
    <row r="263" spans="1:2" s="42" customFormat="1" x14ac:dyDescent="0.25">
      <c r="A263" s="1"/>
      <c r="B263" s="41"/>
    </row>
    <row r="264" spans="1:2" s="42" customFormat="1" x14ac:dyDescent="0.25">
      <c r="A264" s="1"/>
      <c r="B264" s="41"/>
    </row>
    <row r="265" spans="1:2" s="42" customFormat="1" x14ac:dyDescent="0.25">
      <c r="A265" s="1"/>
      <c r="B265" s="41"/>
    </row>
    <row r="266" spans="1:2" s="42" customFormat="1" x14ac:dyDescent="0.25">
      <c r="A266" s="1"/>
      <c r="B266" s="41"/>
    </row>
    <row r="267" spans="1:2" s="42" customFormat="1" x14ac:dyDescent="0.25">
      <c r="A267" s="1"/>
      <c r="B267" s="41"/>
    </row>
    <row r="268" spans="1:2" s="42" customFormat="1" x14ac:dyDescent="0.25">
      <c r="A268" s="1"/>
      <c r="B268" s="41"/>
    </row>
    <row r="269" spans="1:2" s="42" customFormat="1" x14ac:dyDescent="0.25">
      <c r="A269" s="1"/>
      <c r="B269" s="41"/>
    </row>
    <row r="270" spans="1:2" s="42" customFormat="1" x14ac:dyDescent="0.25">
      <c r="A270" s="1"/>
      <c r="B270" s="41"/>
    </row>
    <row r="271" spans="1:2" s="42" customFormat="1" x14ac:dyDescent="0.25">
      <c r="A271" s="1"/>
      <c r="B271" s="41"/>
    </row>
    <row r="272" spans="1:2" s="42" customFormat="1" x14ac:dyDescent="0.25">
      <c r="A272" s="1"/>
      <c r="B272" s="41"/>
    </row>
    <row r="273" spans="1:2" s="42" customFormat="1" x14ac:dyDescent="0.25">
      <c r="A273" s="1"/>
      <c r="B273" s="41"/>
    </row>
    <row r="274" spans="1:2" s="42" customFormat="1" x14ac:dyDescent="0.25">
      <c r="A274" s="1"/>
      <c r="B274" s="41"/>
    </row>
    <row r="275" spans="1:2" s="42" customFormat="1" x14ac:dyDescent="0.25">
      <c r="A275" s="1"/>
      <c r="B275" s="41"/>
    </row>
    <row r="276" spans="1:2" s="42" customFormat="1" x14ac:dyDescent="0.25">
      <c r="A276" s="1"/>
      <c r="B276" s="41"/>
    </row>
    <row r="277" spans="1:2" s="42" customFormat="1" x14ac:dyDescent="0.25">
      <c r="A277" s="1"/>
      <c r="B277" s="41"/>
    </row>
    <row r="278" spans="1:2" s="42" customFormat="1" x14ac:dyDescent="0.25">
      <c r="A278" s="1"/>
      <c r="B278" s="41"/>
    </row>
    <row r="279" spans="1:2" s="42" customFormat="1" x14ac:dyDescent="0.25">
      <c r="A279" s="1"/>
      <c r="B279" s="41"/>
    </row>
    <row r="280" spans="1:2" s="42" customFormat="1" x14ac:dyDescent="0.25">
      <c r="A280" s="1"/>
      <c r="B280" s="41"/>
    </row>
    <row r="281" spans="1:2" s="42" customFormat="1" x14ac:dyDescent="0.25">
      <c r="A281" s="1"/>
      <c r="B281" s="41"/>
    </row>
    <row r="282" spans="1:2" s="42" customFormat="1" x14ac:dyDescent="0.25">
      <c r="A282" s="1"/>
      <c r="B282" s="41"/>
    </row>
    <row r="283" spans="1:2" s="42" customFormat="1" x14ac:dyDescent="0.25">
      <c r="A283" s="1"/>
      <c r="B283" s="41"/>
    </row>
    <row r="284" spans="1:2" s="42" customFormat="1" x14ac:dyDescent="0.25">
      <c r="A284" s="1"/>
      <c r="B284" s="41"/>
    </row>
    <row r="285" spans="1:2" s="42" customFormat="1" x14ac:dyDescent="0.25">
      <c r="A285" s="1"/>
      <c r="B285" s="41"/>
    </row>
    <row r="286" spans="1:2" s="42" customFormat="1" x14ac:dyDescent="0.25">
      <c r="A286" s="1"/>
      <c r="B286" s="41"/>
    </row>
    <row r="287" spans="1:2" s="42" customFormat="1" x14ac:dyDescent="0.25">
      <c r="A287" s="1"/>
      <c r="B287" s="41"/>
    </row>
    <row r="288" spans="1:2" s="42" customFormat="1" x14ac:dyDescent="0.25">
      <c r="A288" s="1"/>
      <c r="B288" s="41"/>
    </row>
    <row r="289" spans="1:2" s="42" customFormat="1" x14ac:dyDescent="0.25">
      <c r="A289" s="1"/>
      <c r="B289" s="41"/>
    </row>
    <row r="290" spans="1:2" s="42" customFormat="1" x14ac:dyDescent="0.25">
      <c r="A290" s="1"/>
      <c r="B290" s="41"/>
    </row>
    <row r="291" spans="1:2" s="42" customFormat="1" x14ac:dyDescent="0.25">
      <c r="A291" s="1"/>
      <c r="B291" s="41"/>
    </row>
    <row r="292" spans="1:2" s="42" customFormat="1" x14ac:dyDescent="0.25">
      <c r="A292" s="1"/>
      <c r="B292" s="41"/>
    </row>
    <row r="293" spans="1:2" s="42" customFormat="1" x14ac:dyDescent="0.25">
      <c r="A293" s="1"/>
      <c r="B293" s="41"/>
    </row>
    <row r="294" spans="1:2" s="42" customFormat="1" x14ac:dyDescent="0.25">
      <c r="A294" s="1"/>
      <c r="B294" s="41"/>
    </row>
    <row r="295" spans="1:2" s="42" customFormat="1" x14ac:dyDescent="0.25">
      <c r="A295" s="1"/>
      <c r="B295" s="41"/>
    </row>
    <row r="296" spans="1:2" s="42" customFormat="1" x14ac:dyDescent="0.25">
      <c r="A296" s="1"/>
      <c r="B296" s="41"/>
    </row>
    <row r="297" spans="1:2" s="42" customFormat="1" x14ac:dyDescent="0.25">
      <c r="A297" s="1"/>
      <c r="B297" s="41"/>
    </row>
    <row r="298" spans="1:2" s="42" customFormat="1" x14ac:dyDescent="0.25">
      <c r="A298" s="1"/>
      <c r="B298" s="41"/>
    </row>
    <row r="299" spans="1:2" s="42" customFormat="1" x14ac:dyDescent="0.25">
      <c r="A299" s="1"/>
      <c r="B299" s="41"/>
    </row>
    <row r="300" spans="1:2" s="42" customFormat="1" x14ac:dyDescent="0.25">
      <c r="A300" s="1"/>
      <c r="B300" s="41"/>
    </row>
    <row r="301" spans="1:2" s="42" customFormat="1" x14ac:dyDescent="0.25">
      <c r="A301" s="1"/>
      <c r="B301" s="41"/>
    </row>
    <row r="302" spans="1:2" s="42" customFormat="1" x14ac:dyDescent="0.25">
      <c r="A302" s="1"/>
      <c r="B302" s="41"/>
    </row>
  </sheetData>
  <mergeCells count="9">
    <mergeCell ref="A8:D8"/>
    <mergeCell ref="A10:C10"/>
    <mergeCell ref="A1:D1"/>
    <mergeCell ref="A2:D2"/>
    <mergeCell ref="A3:D3"/>
    <mergeCell ref="A4:D4"/>
    <mergeCell ref="A5:D5"/>
    <mergeCell ref="A6:D6"/>
    <mergeCell ref="A7:D7"/>
  </mergeCells>
  <pageMargins left="0.70866141732283472" right="0.70866141732283472" top="0.15748031496062992" bottom="0" header="0.31496062992125984" footer="0.31496062992125984"/>
  <pageSetup paperSize="9" scale="60" orientation="portrait" r:id="rId1"/>
  <headerFooter>
    <oddHeader>&amp;R4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8"/>
  <sheetViews>
    <sheetView view="pageBreakPreview" zoomScale="89" zoomScaleNormal="100" zoomScaleSheetLayoutView="89" workbookViewId="0">
      <selection activeCell="D4" sqref="D4:I4"/>
    </sheetView>
  </sheetViews>
  <sheetFormatPr defaultRowHeight="12.75" x14ac:dyDescent="0.2"/>
  <cols>
    <col min="1" max="1" width="5.5703125" style="202" customWidth="1"/>
    <col min="2" max="2" width="24" style="202" customWidth="1"/>
    <col min="3" max="3" width="21.140625" style="202" customWidth="1"/>
    <col min="4" max="4" width="28" style="202" customWidth="1"/>
    <col min="5" max="5" width="16.7109375" style="203" customWidth="1"/>
    <col min="6" max="6" width="16.140625" style="202" bestFit="1" customWidth="1"/>
    <col min="7" max="7" width="9.140625" style="201"/>
    <col min="8" max="8" width="6.140625" style="201" customWidth="1"/>
    <col min="9" max="9" width="15.85546875" style="201" customWidth="1"/>
    <col min="10" max="16384" width="9.140625" style="201"/>
  </cols>
  <sheetData>
    <row r="1" spans="1:10" x14ac:dyDescent="0.2">
      <c r="D1" s="296" t="s">
        <v>714</v>
      </c>
      <c r="E1" s="296"/>
      <c r="F1" s="296"/>
      <c r="G1" s="296"/>
      <c r="H1" s="296"/>
      <c r="I1" s="296"/>
    </row>
    <row r="2" spans="1:10" x14ac:dyDescent="0.2">
      <c r="D2" s="348" t="s">
        <v>816</v>
      </c>
      <c r="E2" s="348"/>
      <c r="F2" s="348"/>
      <c r="G2" s="348"/>
      <c r="H2" s="348"/>
      <c r="I2" s="348"/>
    </row>
    <row r="3" spans="1:10" x14ac:dyDescent="0.2">
      <c r="D3" s="349" t="s">
        <v>817</v>
      </c>
      <c r="E3" s="349"/>
      <c r="F3" s="349"/>
      <c r="G3" s="349"/>
      <c r="H3" s="349"/>
      <c r="I3" s="349"/>
    </row>
    <row r="4" spans="1:10" x14ac:dyDescent="0.2">
      <c r="D4" s="349" t="s">
        <v>820</v>
      </c>
      <c r="E4" s="349"/>
      <c r="F4" s="349"/>
      <c r="G4" s="349"/>
      <c r="H4" s="349"/>
      <c r="I4" s="349"/>
    </row>
    <row r="5" spans="1:10" x14ac:dyDescent="0.2">
      <c r="D5" s="297" t="s">
        <v>713</v>
      </c>
      <c r="E5" s="297"/>
      <c r="F5" s="297"/>
      <c r="G5" s="297"/>
      <c r="H5" s="297"/>
      <c r="I5" s="297"/>
      <c r="J5" s="220"/>
    </row>
    <row r="6" spans="1:10" x14ac:dyDescent="0.2">
      <c r="D6" s="297" t="s">
        <v>712</v>
      </c>
      <c r="E6" s="297"/>
      <c r="F6" s="297"/>
      <c r="G6" s="297"/>
      <c r="H6" s="297"/>
      <c r="I6" s="297"/>
      <c r="J6" s="221"/>
    </row>
    <row r="7" spans="1:10" x14ac:dyDescent="0.2">
      <c r="D7" s="297" t="s">
        <v>796</v>
      </c>
      <c r="E7" s="297"/>
      <c r="F7" s="297"/>
      <c r="G7" s="297"/>
      <c r="H7" s="297"/>
      <c r="I7" s="297"/>
      <c r="J7" s="220"/>
    </row>
    <row r="8" spans="1:10" x14ac:dyDescent="0.2">
      <c r="A8" s="350"/>
      <c r="B8" s="350"/>
      <c r="C8" s="350"/>
      <c r="D8" s="350"/>
      <c r="E8" s="350"/>
      <c r="F8" s="350"/>
      <c r="G8" s="219"/>
      <c r="H8" s="219"/>
      <c r="I8" s="219"/>
    </row>
    <row r="9" spans="1:10" ht="15.75" x14ac:dyDescent="0.2">
      <c r="A9" s="344" t="s">
        <v>711</v>
      </c>
      <c r="B9" s="344"/>
      <c r="C9" s="344"/>
      <c r="D9" s="344"/>
      <c r="E9" s="344"/>
      <c r="F9" s="344"/>
    </row>
    <row r="10" spans="1:10" ht="31.5" customHeight="1" x14ac:dyDescent="0.2">
      <c r="A10" s="344" t="s">
        <v>797</v>
      </c>
      <c r="B10" s="344"/>
      <c r="C10" s="344"/>
      <c r="D10" s="344"/>
      <c r="E10" s="344"/>
      <c r="F10" s="344"/>
      <c r="G10" s="344"/>
      <c r="H10" s="344"/>
      <c r="I10" s="344"/>
    </row>
    <row r="11" spans="1:10" ht="15.75" x14ac:dyDescent="0.25">
      <c r="A11" s="345"/>
      <c r="B11" s="345"/>
      <c r="C11" s="345"/>
      <c r="D11" s="345"/>
      <c r="E11" s="218"/>
      <c r="F11" s="217"/>
    </row>
    <row r="12" spans="1:10" ht="15.75" x14ac:dyDescent="0.25">
      <c r="A12" s="346"/>
      <c r="B12" s="346"/>
      <c r="C12" s="346"/>
      <c r="D12" s="346"/>
      <c r="E12" s="216"/>
      <c r="F12" s="201"/>
      <c r="I12" s="215" t="s">
        <v>84</v>
      </c>
    </row>
    <row r="13" spans="1:10" ht="28.5" x14ac:dyDescent="0.2">
      <c r="A13" s="214" t="s">
        <v>669</v>
      </c>
      <c r="B13" s="214" t="s">
        <v>710</v>
      </c>
      <c r="C13" s="214" t="s">
        <v>709</v>
      </c>
      <c r="D13" s="347" t="s">
        <v>708</v>
      </c>
      <c r="E13" s="347"/>
      <c r="F13" s="347"/>
      <c r="G13" s="347"/>
      <c r="H13" s="347"/>
      <c r="I13" s="213" t="s">
        <v>787</v>
      </c>
    </row>
    <row r="14" spans="1:10" ht="30" x14ac:dyDescent="0.2">
      <c r="A14" s="211">
        <v>1</v>
      </c>
      <c r="B14" s="210" t="s">
        <v>747</v>
      </c>
      <c r="C14" s="354" t="s">
        <v>707</v>
      </c>
      <c r="D14" s="351" t="s">
        <v>688</v>
      </c>
      <c r="E14" s="352"/>
      <c r="F14" s="352"/>
      <c r="G14" s="352"/>
      <c r="H14" s="353"/>
      <c r="I14" s="212">
        <v>20.7</v>
      </c>
    </row>
    <row r="15" spans="1:10" ht="30" customHeight="1" x14ac:dyDescent="0.2">
      <c r="A15" s="211">
        <v>2</v>
      </c>
      <c r="B15" s="210" t="s">
        <v>773</v>
      </c>
      <c r="C15" s="355"/>
      <c r="D15" s="351" t="s">
        <v>774</v>
      </c>
      <c r="E15" s="352"/>
      <c r="F15" s="352"/>
      <c r="G15" s="352"/>
      <c r="H15" s="353"/>
      <c r="I15" s="212">
        <v>10.035</v>
      </c>
    </row>
    <row r="16" spans="1:10" ht="30" x14ac:dyDescent="0.25">
      <c r="A16" s="211">
        <v>3</v>
      </c>
      <c r="B16" s="210" t="s">
        <v>775</v>
      </c>
      <c r="C16" s="355"/>
      <c r="D16" s="351" t="s">
        <v>776</v>
      </c>
      <c r="E16" s="352"/>
      <c r="F16" s="352"/>
      <c r="G16" s="352"/>
      <c r="H16" s="353"/>
      <c r="I16" s="209">
        <v>18.48</v>
      </c>
    </row>
    <row r="17" spans="1:16" ht="30" x14ac:dyDescent="0.25">
      <c r="A17" s="211">
        <v>4</v>
      </c>
      <c r="B17" s="210" t="s">
        <v>777</v>
      </c>
      <c r="C17" s="355"/>
      <c r="D17" s="351" t="s">
        <v>778</v>
      </c>
      <c r="E17" s="352"/>
      <c r="F17" s="352"/>
      <c r="G17" s="352"/>
      <c r="H17" s="353"/>
      <c r="I17" s="209">
        <v>40</v>
      </c>
      <c r="J17" s="290"/>
    </row>
    <row r="18" spans="1:16" ht="30" x14ac:dyDescent="0.25">
      <c r="A18" s="211">
        <v>5</v>
      </c>
      <c r="B18" s="210" t="s">
        <v>779</v>
      </c>
      <c r="C18" s="355"/>
      <c r="D18" s="351" t="s">
        <v>780</v>
      </c>
      <c r="E18" s="352"/>
      <c r="F18" s="352"/>
      <c r="G18" s="352"/>
      <c r="H18" s="353"/>
      <c r="I18" s="209">
        <v>80</v>
      </c>
    </row>
    <row r="19" spans="1:16" ht="30" customHeight="1" x14ac:dyDescent="0.25">
      <c r="A19" s="211">
        <v>6</v>
      </c>
      <c r="B19" s="210" t="s">
        <v>781</v>
      </c>
      <c r="C19" s="355"/>
      <c r="D19" s="351" t="s">
        <v>776</v>
      </c>
      <c r="E19" s="352"/>
      <c r="F19" s="352"/>
      <c r="G19" s="352"/>
      <c r="H19" s="353"/>
      <c r="I19" s="209">
        <v>19</v>
      </c>
    </row>
    <row r="20" spans="1:16" ht="30" hidden="1" customHeight="1" x14ac:dyDescent="0.25">
      <c r="A20" s="211">
        <v>7</v>
      </c>
      <c r="B20" s="210" t="s">
        <v>706</v>
      </c>
      <c r="C20" s="355"/>
      <c r="D20" s="351" t="s">
        <v>699</v>
      </c>
      <c r="E20" s="352"/>
      <c r="F20" s="352"/>
      <c r="G20" s="352"/>
      <c r="H20" s="353"/>
      <c r="I20" s="209"/>
      <c r="L20" s="201" t="s">
        <v>27</v>
      </c>
    </row>
    <row r="21" spans="1:16" ht="30" hidden="1" customHeight="1" x14ac:dyDescent="0.25">
      <c r="A21" s="211">
        <v>8</v>
      </c>
      <c r="B21" s="210" t="s">
        <v>705</v>
      </c>
      <c r="C21" s="355"/>
      <c r="D21" s="351" t="s">
        <v>704</v>
      </c>
      <c r="E21" s="352"/>
      <c r="F21" s="352"/>
      <c r="G21" s="352"/>
      <c r="H21" s="353"/>
      <c r="I21" s="209"/>
      <c r="P21" s="201" t="s">
        <v>27</v>
      </c>
    </row>
    <row r="22" spans="1:16" ht="30" hidden="1" customHeight="1" x14ac:dyDescent="0.25">
      <c r="A22" s="211">
        <v>9</v>
      </c>
      <c r="B22" s="210" t="s">
        <v>703</v>
      </c>
      <c r="C22" s="355"/>
      <c r="D22" s="351" t="s">
        <v>690</v>
      </c>
      <c r="E22" s="352"/>
      <c r="F22" s="352"/>
      <c r="G22" s="352"/>
      <c r="H22" s="353"/>
      <c r="I22" s="209"/>
    </row>
    <row r="23" spans="1:16" ht="30" hidden="1" customHeight="1" x14ac:dyDescent="0.25">
      <c r="A23" s="211">
        <v>10</v>
      </c>
      <c r="B23" s="210" t="s">
        <v>702</v>
      </c>
      <c r="C23" s="355"/>
      <c r="D23" s="351" t="s">
        <v>701</v>
      </c>
      <c r="E23" s="352"/>
      <c r="F23" s="352"/>
      <c r="G23" s="352"/>
      <c r="H23" s="353"/>
      <c r="I23" s="209"/>
    </row>
    <row r="24" spans="1:16" ht="30" hidden="1" customHeight="1" x14ac:dyDescent="0.25">
      <c r="A24" s="211">
        <v>11</v>
      </c>
      <c r="B24" s="210" t="s">
        <v>700</v>
      </c>
      <c r="C24" s="355"/>
      <c r="D24" s="351" t="s">
        <v>699</v>
      </c>
      <c r="E24" s="352"/>
      <c r="F24" s="352"/>
      <c r="G24" s="352"/>
      <c r="H24" s="353"/>
      <c r="I24" s="209"/>
    </row>
    <row r="25" spans="1:16" ht="30" hidden="1" customHeight="1" x14ac:dyDescent="0.25">
      <c r="A25" s="211">
        <v>12</v>
      </c>
      <c r="B25" s="210" t="s">
        <v>698</v>
      </c>
      <c r="C25" s="355"/>
      <c r="D25" s="351" t="s">
        <v>697</v>
      </c>
      <c r="E25" s="352"/>
      <c r="F25" s="352"/>
      <c r="G25" s="352"/>
      <c r="H25" s="353"/>
      <c r="I25" s="209"/>
    </row>
    <row r="26" spans="1:16" ht="30" hidden="1" customHeight="1" x14ac:dyDescent="0.25">
      <c r="A26" s="211">
        <v>13</v>
      </c>
      <c r="B26" s="210" t="s">
        <v>696</v>
      </c>
      <c r="C26" s="355"/>
      <c r="D26" s="351" t="s">
        <v>695</v>
      </c>
      <c r="E26" s="352"/>
      <c r="F26" s="352"/>
      <c r="G26" s="352"/>
      <c r="H26" s="353"/>
      <c r="I26" s="209"/>
    </row>
    <row r="27" spans="1:16" ht="30" hidden="1" customHeight="1" x14ac:dyDescent="0.25">
      <c r="A27" s="211">
        <v>14</v>
      </c>
      <c r="B27" s="210" t="s">
        <v>694</v>
      </c>
      <c r="C27" s="355"/>
      <c r="D27" s="351" t="s">
        <v>693</v>
      </c>
      <c r="E27" s="352"/>
      <c r="F27" s="352"/>
      <c r="G27" s="352"/>
      <c r="H27" s="353"/>
      <c r="I27" s="209"/>
    </row>
    <row r="28" spans="1:16" ht="30" hidden="1" customHeight="1" x14ac:dyDescent="0.25">
      <c r="A28" s="211">
        <v>15</v>
      </c>
      <c r="B28" s="210" t="s">
        <v>692</v>
      </c>
      <c r="C28" s="355"/>
      <c r="D28" s="351" t="s">
        <v>690</v>
      </c>
      <c r="E28" s="352"/>
      <c r="F28" s="352"/>
      <c r="G28" s="352"/>
      <c r="H28" s="353"/>
      <c r="I28" s="209"/>
    </row>
    <row r="29" spans="1:16" ht="30" hidden="1" customHeight="1" x14ac:dyDescent="0.25">
      <c r="A29" s="211">
        <v>16</v>
      </c>
      <c r="B29" s="210" t="s">
        <v>691</v>
      </c>
      <c r="C29" s="355"/>
      <c r="D29" s="351" t="s">
        <v>690</v>
      </c>
      <c r="E29" s="352"/>
      <c r="F29" s="352"/>
      <c r="G29" s="352"/>
      <c r="H29" s="353"/>
      <c r="I29" s="209"/>
    </row>
    <row r="30" spans="1:16" ht="30" hidden="1" customHeight="1" x14ac:dyDescent="0.25">
      <c r="A30" s="211">
        <v>17</v>
      </c>
      <c r="B30" s="210" t="s">
        <v>689</v>
      </c>
      <c r="C30" s="355"/>
      <c r="D30" s="351" t="s">
        <v>688</v>
      </c>
      <c r="E30" s="352"/>
      <c r="F30" s="352"/>
      <c r="G30" s="352"/>
      <c r="H30" s="353"/>
      <c r="I30" s="209"/>
    </row>
    <row r="31" spans="1:16" ht="30" hidden="1" customHeight="1" x14ac:dyDescent="0.25">
      <c r="A31" s="211">
        <v>18</v>
      </c>
      <c r="B31" s="210" t="s">
        <v>687</v>
      </c>
      <c r="C31" s="355"/>
      <c r="D31" s="351" t="s">
        <v>686</v>
      </c>
      <c r="E31" s="352"/>
      <c r="F31" s="352"/>
      <c r="G31" s="352"/>
      <c r="H31" s="353"/>
      <c r="I31" s="209"/>
    </row>
    <row r="32" spans="1:16" ht="30" x14ac:dyDescent="0.25">
      <c r="A32" s="211">
        <v>7</v>
      </c>
      <c r="B32" s="210" t="s">
        <v>798</v>
      </c>
      <c r="C32" s="355"/>
      <c r="D32" s="351" t="s">
        <v>776</v>
      </c>
      <c r="E32" s="352"/>
      <c r="F32" s="352"/>
      <c r="G32" s="352"/>
      <c r="H32" s="353"/>
      <c r="I32" s="209">
        <v>100</v>
      </c>
    </row>
    <row r="33" spans="1:9" ht="29.25" customHeight="1" x14ac:dyDescent="0.2">
      <c r="A33" s="208"/>
      <c r="B33" s="207" t="s">
        <v>685</v>
      </c>
      <c r="C33" s="206" t="s">
        <v>684</v>
      </c>
      <c r="D33" s="356" t="s">
        <v>684</v>
      </c>
      <c r="E33" s="357"/>
      <c r="F33" s="357"/>
      <c r="G33" s="357"/>
      <c r="H33" s="358"/>
      <c r="I33" s="205">
        <f>SUM(I14:I32)</f>
        <v>288.21500000000003</v>
      </c>
    </row>
    <row r="34" spans="1:9" x14ac:dyDescent="0.2">
      <c r="I34" s="201">
        <v>288.22300000000001</v>
      </c>
    </row>
    <row r="35" spans="1:9" x14ac:dyDescent="0.2">
      <c r="I35" s="204">
        <f>I34-I33</f>
        <v>7.9999999999813554E-3</v>
      </c>
    </row>
    <row r="48" spans="1:9" x14ac:dyDescent="0.2">
      <c r="I48" s="204"/>
    </row>
  </sheetData>
  <mergeCells count="34">
    <mergeCell ref="D33:H33"/>
    <mergeCell ref="D18:H18"/>
    <mergeCell ref="D20:H20"/>
    <mergeCell ref="D21:H21"/>
    <mergeCell ref="D22:H22"/>
    <mergeCell ref="D29:H29"/>
    <mergeCell ref="D24:H24"/>
    <mergeCell ref="D25:H25"/>
    <mergeCell ref="D28:H28"/>
    <mergeCell ref="D27:H27"/>
    <mergeCell ref="D30:H30"/>
    <mergeCell ref="D31:H31"/>
    <mergeCell ref="D32:H32"/>
    <mergeCell ref="D16:H16"/>
    <mergeCell ref="D26:H26"/>
    <mergeCell ref="D15:H15"/>
    <mergeCell ref="D23:H23"/>
    <mergeCell ref="C14:C32"/>
    <mergeCell ref="D17:H17"/>
    <mergeCell ref="D19:H19"/>
    <mergeCell ref="D14:H14"/>
    <mergeCell ref="A10:I10"/>
    <mergeCell ref="D1:I1"/>
    <mergeCell ref="A11:D11"/>
    <mergeCell ref="A12:D12"/>
    <mergeCell ref="D13:H13"/>
    <mergeCell ref="D2:I2"/>
    <mergeCell ref="D6:I6"/>
    <mergeCell ref="D5:I5"/>
    <mergeCell ref="D7:I7"/>
    <mergeCell ref="D4:I4"/>
    <mergeCell ref="D3:I3"/>
    <mergeCell ref="A9:F9"/>
    <mergeCell ref="A8:F8"/>
  </mergeCells>
  <pageMargins left="1.1023622047244095" right="0" top="0" bottom="0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39"/>
  <sheetViews>
    <sheetView view="pageBreakPreview" zoomScale="80" zoomScaleNormal="100" zoomScaleSheetLayoutView="80" workbookViewId="0">
      <selection activeCell="A5" sqref="A5:H5"/>
    </sheetView>
  </sheetViews>
  <sheetFormatPr defaultRowHeight="12.75" x14ac:dyDescent="0.2"/>
  <cols>
    <col min="1" max="1" width="57.140625" style="47" customWidth="1"/>
    <col min="2" max="2" width="5.28515625" style="52" customWidth="1"/>
    <col min="3" max="3" width="3.7109375" style="48" customWidth="1"/>
    <col min="4" max="4" width="13.5703125" style="48" customWidth="1"/>
    <col min="5" max="5" width="7.42578125" style="52" bestFit="1" customWidth="1"/>
    <col min="6" max="6" width="15.28515625" style="45" customWidth="1"/>
    <col min="7" max="7" width="11.85546875" style="44" customWidth="1"/>
    <col min="8" max="8" width="10.7109375" style="44" customWidth="1"/>
    <col min="9" max="9" width="11.28515625" style="44" customWidth="1"/>
    <col min="10" max="10" width="11.42578125" style="44" customWidth="1"/>
    <col min="11" max="246" width="9.140625" style="44"/>
    <col min="247" max="247" width="57.140625" style="44" customWidth="1"/>
    <col min="248" max="248" width="4.7109375" style="44" customWidth="1"/>
    <col min="249" max="249" width="5.28515625" style="44" customWidth="1"/>
    <col min="250" max="250" width="3.7109375" style="44" customWidth="1"/>
    <col min="251" max="251" width="13.5703125" style="44" customWidth="1"/>
    <col min="252" max="252" width="7.42578125" style="44" bestFit="1" customWidth="1"/>
    <col min="253" max="253" width="10.28515625" style="44" bestFit="1" customWidth="1"/>
    <col min="254" max="254" width="8.28515625" style="44" customWidth="1"/>
    <col min="255" max="255" width="9.42578125" style="44" bestFit="1" customWidth="1"/>
    <col min="256" max="502" width="9.140625" style="44"/>
    <col min="503" max="503" width="57.140625" style="44" customWidth="1"/>
    <col min="504" max="504" width="4.7109375" style="44" customWidth="1"/>
    <col min="505" max="505" width="5.28515625" style="44" customWidth="1"/>
    <col min="506" max="506" width="3.7109375" style="44" customWidth="1"/>
    <col min="507" max="507" width="13.5703125" style="44" customWidth="1"/>
    <col min="508" max="508" width="7.42578125" style="44" bestFit="1" customWidth="1"/>
    <col min="509" max="509" width="10.28515625" style="44" bestFit="1" customWidth="1"/>
    <col min="510" max="510" width="8.28515625" style="44" customWidth="1"/>
    <col min="511" max="511" width="9.42578125" style="44" bestFit="1" customWidth="1"/>
    <col min="512" max="758" width="9.140625" style="44"/>
    <col min="759" max="759" width="57.140625" style="44" customWidth="1"/>
    <col min="760" max="760" width="4.7109375" style="44" customWidth="1"/>
    <col min="761" max="761" width="5.28515625" style="44" customWidth="1"/>
    <col min="762" max="762" width="3.7109375" style="44" customWidth="1"/>
    <col min="763" max="763" width="13.5703125" style="44" customWidth="1"/>
    <col min="764" max="764" width="7.42578125" style="44" bestFit="1" customWidth="1"/>
    <col min="765" max="765" width="10.28515625" style="44" bestFit="1" customWidth="1"/>
    <col min="766" max="766" width="8.28515625" style="44" customWidth="1"/>
    <col min="767" max="767" width="9.42578125" style="44" bestFit="1" customWidth="1"/>
    <col min="768" max="1014" width="9.140625" style="44"/>
    <col min="1015" max="1015" width="57.140625" style="44" customWidth="1"/>
    <col min="1016" max="1016" width="4.7109375" style="44" customWidth="1"/>
    <col min="1017" max="1017" width="5.28515625" style="44" customWidth="1"/>
    <col min="1018" max="1018" width="3.7109375" style="44" customWidth="1"/>
    <col min="1019" max="1019" width="13.5703125" style="44" customWidth="1"/>
    <col min="1020" max="1020" width="7.42578125" style="44" bestFit="1" customWidth="1"/>
    <col min="1021" max="1021" width="10.28515625" style="44" bestFit="1" customWidth="1"/>
    <col min="1022" max="1022" width="8.28515625" style="44" customWidth="1"/>
    <col min="1023" max="1023" width="9.42578125" style="44" bestFit="1" customWidth="1"/>
    <col min="1024" max="1270" width="9.140625" style="44"/>
    <col min="1271" max="1271" width="57.140625" style="44" customWidth="1"/>
    <col min="1272" max="1272" width="4.7109375" style="44" customWidth="1"/>
    <col min="1273" max="1273" width="5.28515625" style="44" customWidth="1"/>
    <col min="1274" max="1274" width="3.7109375" style="44" customWidth="1"/>
    <col min="1275" max="1275" width="13.5703125" style="44" customWidth="1"/>
    <col min="1276" max="1276" width="7.42578125" style="44" bestFit="1" customWidth="1"/>
    <col min="1277" max="1277" width="10.28515625" style="44" bestFit="1" customWidth="1"/>
    <col min="1278" max="1278" width="8.28515625" style="44" customWidth="1"/>
    <col min="1279" max="1279" width="9.42578125" style="44" bestFit="1" customWidth="1"/>
    <col min="1280" max="1526" width="9.140625" style="44"/>
    <col min="1527" max="1527" width="57.140625" style="44" customWidth="1"/>
    <col min="1528" max="1528" width="4.7109375" style="44" customWidth="1"/>
    <col min="1529" max="1529" width="5.28515625" style="44" customWidth="1"/>
    <col min="1530" max="1530" width="3.7109375" style="44" customWidth="1"/>
    <col min="1531" max="1531" width="13.5703125" style="44" customWidth="1"/>
    <col min="1532" max="1532" width="7.42578125" style="44" bestFit="1" customWidth="1"/>
    <col min="1533" max="1533" width="10.28515625" style="44" bestFit="1" customWidth="1"/>
    <col min="1534" max="1534" width="8.28515625" style="44" customWidth="1"/>
    <col min="1535" max="1535" width="9.42578125" style="44" bestFit="1" customWidth="1"/>
    <col min="1536" max="1782" width="9.140625" style="44"/>
    <col min="1783" max="1783" width="57.140625" style="44" customWidth="1"/>
    <col min="1784" max="1784" width="4.7109375" style="44" customWidth="1"/>
    <col min="1785" max="1785" width="5.28515625" style="44" customWidth="1"/>
    <col min="1786" max="1786" width="3.7109375" style="44" customWidth="1"/>
    <col min="1787" max="1787" width="13.5703125" style="44" customWidth="1"/>
    <col min="1788" max="1788" width="7.42578125" style="44" bestFit="1" customWidth="1"/>
    <col min="1789" max="1789" width="10.28515625" style="44" bestFit="1" customWidth="1"/>
    <col min="1790" max="1790" width="8.28515625" style="44" customWidth="1"/>
    <col min="1791" max="1791" width="9.42578125" style="44" bestFit="1" customWidth="1"/>
    <col min="1792" max="2038" width="9.140625" style="44"/>
    <col min="2039" max="2039" width="57.140625" style="44" customWidth="1"/>
    <col min="2040" max="2040" width="4.7109375" style="44" customWidth="1"/>
    <col min="2041" max="2041" width="5.28515625" style="44" customWidth="1"/>
    <col min="2042" max="2042" width="3.7109375" style="44" customWidth="1"/>
    <col min="2043" max="2043" width="13.5703125" style="44" customWidth="1"/>
    <col min="2044" max="2044" width="7.42578125" style="44" bestFit="1" customWidth="1"/>
    <col min="2045" max="2045" width="10.28515625" style="44" bestFit="1" customWidth="1"/>
    <col min="2046" max="2046" width="8.28515625" style="44" customWidth="1"/>
    <col min="2047" max="2047" width="9.42578125" style="44" bestFit="1" customWidth="1"/>
    <col min="2048" max="2294" width="9.140625" style="44"/>
    <col min="2295" max="2295" width="57.140625" style="44" customWidth="1"/>
    <col min="2296" max="2296" width="4.7109375" style="44" customWidth="1"/>
    <col min="2297" max="2297" width="5.28515625" style="44" customWidth="1"/>
    <col min="2298" max="2298" width="3.7109375" style="44" customWidth="1"/>
    <col min="2299" max="2299" width="13.5703125" style="44" customWidth="1"/>
    <col min="2300" max="2300" width="7.42578125" style="44" bestFit="1" customWidth="1"/>
    <col min="2301" max="2301" width="10.28515625" style="44" bestFit="1" customWidth="1"/>
    <col min="2302" max="2302" width="8.28515625" style="44" customWidth="1"/>
    <col min="2303" max="2303" width="9.42578125" style="44" bestFit="1" customWidth="1"/>
    <col min="2304" max="2550" width="9.140625" style="44"/>
    <col min="2551" max="2551" width="57.140625" style="44" customWidth="1"/>
    <col min="2552" max="2552" width="4.7109375" style="44" customWidth="1"/>
    <col min="2553" max="2553" width="5.28515625" style="44" customWidth="1"/>
    <col min="2554" max="2554" width="3.7109375" style="44" customWidth="1"/>
    <col min="2555" max="2555" width="13.5703125" style="44" customWidth="1"/>
    <col min="2556" max="2556" width="7.42578125" style="44" bestFit="1" customWidth="1"/>
    <col min="2557" max="2557" width="10.28515625" style="44" bestFit="1" customWidth="1"/>
    <col min="2558" max="2558" width="8.28515625" style="44" customWidth="1"/>
    <col min="2559" max="2559" width="9.42578125" style="44" bestFit="1" customWidth="1"/>
    <col min="2560" max="2806" width="9.140625" style="44"/>
    <col min="2807" max="2807" width="57.140625" style="44" customWidth="1"/>
    <col min="2808" max="2808" width="4.7109375" style="44" customWidth="1"/>
    <col min="2809" max="2809" width="5.28515625" style="44" customWidth="1"/>
    <col min="2810" max="2810" width="3.7109375" style="44" customWidth="1"/>
    <col min="2811" max="2811" width="13.5703125" style="44" customWidth="1"/>
    <col min="2812" max="2812" width="7.42578125" style="44" bestFit="1" customWidth="1"/>
    <col min="2813" max="2813" width="10.28515625" style="44" bestFit="1" customWidth="1"/>
    <col min="2814" max="2814" width="8.28515625" style="44" customWidth="1"/>
    <col min="2815" max="2815" width="9.42578125" style="44" bestFit="1" customWidth="1"/>
    <col min="2816" max="3062" width="9.140625" style="44"/>
    <col min="3063" max="3063" width="57.140625" style="44" customWidth="1"/>
    <col min="3064" max="3064" width="4.7109375" style="44" customWidth="1"/>
    <col min="3065" max="3065" width="5.28515625" style="44" customWidth="1"/>
    <col min="3066" max="3066" width="3.7109375" style="44" customWidth="1"/>
    <col min="3067" max="3067" width="13.5703125" style="44" customWidth="1"/>
    <col min="3068" max="3068" width="7.42578125" style="44" bestFit="1" customWidth="1"/>
    <col min="3069" max="3069" width="10.28515625" style="44" bestFit="1" customWidth="1"/>
    <col min="3070" max="3070" width="8.28515625" style="44" customWidth="1"/>
    <col min="3071" max="3071" width="9.42578125" style="44" bestFit="1" customWidth="1"/>
    <col min="3072" max="3318" width="9.140625" style="44"/>
    <col min="3319" max="3319" width="57.140625" style="44" customWidth="1"/>
    <col min="3320" max="3320" width="4.7109375" style="44" customWidth="1"/>
    <col min="3321" max="3321" width="5.28515625" style="44" customWidth="1"/>
    <col min="3322" max="3322" width="3.7109375" style="44" customWidth="1"/>
    <col min="3323" max="3323" width="13.5703125" style="44" customWidth="1"/>
    <col min="3324" max="3324" width="7.42578125" style="44" bestFit="1" customWidth="1"/>
    <col min="3325" max="3325" width="10.28515625" style="44" bestFit="1" customWidth="1"/>
    <col min="3326" max="3326" width="8.28515625" style="44" customWidth="1"/>
    <col min="3327" max="3327" width="9.42578125" style="44" bestFit="1" customWidth="1"/>
    <col min="3328" max="3574" width="9.140625" style="44"/>
    <col min="3575" max="3575" width="57.140625" style="44" customWidth="1"/>
    <col min="3576" max="3576" width="4.7109375" style="44" customWidth="1"/>
    <col min="3577" max="3577" width="5.28515625" style="44" customWidth="1"/>
    <col min="3578" max="3578" width="3.7109375" style="44" customWidth="1"/>
    <col min="3579" max="3579" width="13.5703125" style="44" customWidth="1"/>
    <col min="3580" max="3580" width="7.42578125" style="44" bestFit="1" customWidth="1"/>
    <col min="3581" max="3581" width="10.28515625" style="44" bestFit="1" customWidth="1"/>
    <col min="3582" max="3582" width="8.28515625" style="44" customWidth="1"/>
    <col min="3583" max="3583" width="9.42578125" style="44" bestFit="1" customWidth="1"/>
    <col min="3584" max="3830" width="9.140625" style="44"/>
    <col min="3831" max="3831" width="57.140625" style="44" customWidth="1"/>
    <col min="3832" max="3832" width="4.7109375" style="44" customWidth="1"/>
    <col min="3833" max="3833" width="5.28515625" style="44" customWidth="1"/>
    <col min="3834" max="3834" width="3.7109375" style="44" customWidth="1"/>
    <col min="3835" max="3835" width="13.5703125" style="44" customWidth="1"/>
    <col min="3836" max="3836" width="7.42578125" style="44" bestFit="1" customWidth="1"/>
    <col min="3837" max="3837" width="10.28515625" style="44" bestFit="1" customWidth="1"/>
    <col min="3838" max="3838" width="8.28515625" style="44" customWidth="1"/>
    <col min="3839" max="3839" width="9.42578125" style="44" bestFit="1" customWidth="1"/>
    <col min="3840" max="4086" width="9.140625" style="44"/>
    <col min="4087" max="4087" width="57.140625" style="44" customWidth="1"/>
    <col min="4088" max="4088" width="4.7109375" style="44" customWidth="1"/>
    <col min="4089" max="4089" width="5.28515625" style="44" customWidth="1"/>
    <col min="4090" max="4090" width="3.7109375" style="44" customWidth="1"/>
    <col min="4091" max="4091" width="13.5703125" style="44" customWidth="1"/>
    <col min="4092" max="4092" width="7.42578125" style="44" bestFit="1" customWidth="1"/>
    <col min="4093" max="4093" width="10.28515625" style="44" bestFit="1" customWidth="1"/>
    <col min="4094" max="4094" width="8.28515625" style="44" customWidth="1"/>
    <col min="4095" max="4095" width="9.42578125" style="44" bestFit="1" customWidth="1"/>
    <col min="4096" max="4342" width="9.140625" style="44"/>
    <col min="4343" max="4343" width="57.140625" style="44" customWidth="1"/>
    <col min="4344" max="4344" width="4.7109375" style="44" customWidth="1"/>
    <col min="4345" max="4345" width="5.28515625" style="44" customWidth="1"/>
    <col min="4346" max="4346" width="3.7109375" style="44" customWidth="1"/>
    <col min="4347" max="4347" width="13.5703125" style="44" customWidth="1"/>
    <col min="4348" max="4348" width="7.42578125" style="44" bestFit="1" customWidth="1"/>
    <col min="4349" max="4349" width="10.28515625" style="44" bestFit="1" customWidth="1"/>
    <col min="4350" max="4350" width="8.28515625" style="44" customWidth="1"/>
    <col min="4351" max="4351" width="9.42578125" style="44" bestFit="1" customWidth="1"/>
    <col min="4352" max="4598" width="9.140625" style="44"/>
    <col min="4599" max="4599" width="57.140625" style="44" customWidth="1"/>
    <col min="4600" max="4600" width="4.7109375" style="44" customWidth="1"/>
    <col min="4601" max="4601" width="5.28515625" style="44" customWidth="1"/>
    <col min="4602" max="4602" width="3.7109375" style="44" customWidth="1"/>
    <col min="4603" max="4603" width="13.5703125" style="44" customWidth="1"/>
    <col min="4604" max="4604" width="7.42578125" style="44" bestFit="1" customWidth="1"/>
    <col min="4605" max="4605" width="10.28515625" style="44" bestFit="1" customWidth="1"/>
    <col min="4606" max="4606" width="8.28515625" style="44" customWidth="1"/>
    <col min="4607" max="4607" width="9.42578125" style="44" bestFit="1" customWidth="1"/>
    <col min="4608" max="4854" width="9.140625" style="44"/>
    <col min="4855" max="4855" width="57.140625" style="44" customWidth="1"/>
    <col min="4856" max="4856" width="4.7109375" style="44" customWidth="1"/>
    <col min="4857" max="4857" width="5.28515625" style="44" customWidth="1"/>
    <col min="4858" max="4858" width="3.7109375" style="44" customWidth="1"/>
    <col min="4859" max="4859" width="13.5703125" style="44" customWidth="1"/>
    <col min="4860" max="4860" width="7.42578125" style="44" bestFit="1" customWidth="1"/>
    <col min="4861" max="4861" width="10.28515625" style="44" bestFit="1" customWidth="1"/>
    <col min="4862" max="4862" width="8.28515625" style="44" customWidth="1"/>
    <col min="4863" max="4863" width="9.42578125" style="44" bestFit="1" customWidth="1"/>
    <col min="4864" max="5110" width="9.140625" style="44"/>
    <col min="5111" max="5111" width="57.140625" style="44" customWidth="1"/>
    <col min="5112" max="5112" width="4.7109375" style="44" customWidth="1"/>
    <col min="5113" max="5113" width="5.28515625" style="44" customWidth="1"/>
    <col min="5114" max="5114" width="3.7109375" style="44" customWidth="1"/>
    <col min="5115" max="5115" width="13.5703125" style="44" customWidth="1"/>
    <col min="5116" max="5116" width="7.42578125" style="44" bestFit="1" customWidth="1"/>
    <col min="5117" max="5117" width="10.28515625" style="44" bestFit="1" customWidth="1"/>
    <col min="5118" max="5118" width="8.28515625" style="44" customWidth="1"/>
    <col min="5119" max="5119" width="9.42578125" style="44" bestFit="1" customWidth="1"/>
    <col min="5120" max="5366" width="9.140625" style="44"/>
    <col min="5367" max="5367" width="57.140625" style="44" customWidth="1"/>
    <col min="5368" max="5368" width="4.7109375" style="44" customWidth="1"/>
    <col min="5369" max="5369" width="5.28515625" style="44" customWidth="1"/>
    <col min="5370" max="5370" width="3.7109375" style="44" customWidth="1"/>
    <col min="5371" max="5371" width="13.5703125" style="44" customWidth="1"/>
    <col min="5372" max="5372" width="7.42578125" style="44" bestFit="1" customWidth="1"/>
    <col min="5373" max="5373" width="10.28515625" style="44" bestFit="1" customWidth="1"/>
    <col min="5374" max="5374" width="8.28515625" style="44" customWidth="1"/>
    <col min="5375" max="5375" width="9.42578125" style="44" bestFit="1" customWidth="1"/>
    <col min="5376" max="5622" width="9.140625" style="44"/>
    <col min="5623" max="5623" width="57.140625" style="44" customWidth="1"/>
    <col min="5624" max="5624" width="4.7109375" style="44" customWidth="1"/>
    <col min="5625" max="5625" width="5.28515625" style="44" customWidth="1"/>
    <col min="5626" max="5626" width="3.7109375" style="44" customWidth="1"/>
    <col min="5627" max="5627" width="13.5703125" style="44" customWidth="1"/>
    <col min="5628" max="5628" width="7.42578125" style="44" bestFit="1" customWidth="1"/>
    <col min="5629" max="5629" width="10.28515625" style="44" bestFit="1" customWidth="1"/>
    <col min="5630" max="5630" width="8.28515625" style="44" customWidth="1"/>
    <col min="5631" max="5631" width="9.42578125" style="44" bestFit="1" customWidth="1"/>
    <col min="5632" max="5878" width="9.140625" style="44"/>
    <col min="5879" max="5879" width="57.140625" style="44" customWidth="1"/>
    <col min="5880" max="5880" width="4.7109375" style="44" customWidth="1"/>
    <col min="5881" max="5881" width="5.28515625" style="44" customWidth="1"/>
    <col min="5882" max="5882" width="3.7109375" style="44" customWidth="1"/>
    <col min="5883" max="5883" width="13.5703125" style="44" customWidth="1"/>
    <col min="5884" max="5884" width="7.42578125" style="44" bestFit="1" customWidth="1"/>
    <col min="5885" max="5885" width="10.28515625" style="44" bestFit="1" customWidth="1"/>
    <col min="5886" max="5886" width="8.28515625" style="44" customWidth="1"/>
    <col min="5887" max="5887" width="9.42578125" style="44" bestFit="1" customWidth="1"/>
    <col min="5888" max="6134" width="9.140625" style="44"/>
    <col min="6135" max="6135" width="57.140625" style="44" customWidth="1"/>
    <col min="6136" max="6136" width="4.7109375" style="44" customWidth="1"/>
    <col min="6137" max="6137" width="5.28515625" style="44" customWidth="1"/>
    <col min="6138" max="6138" width="3.7109375" style="44" customWidth="1"/>
    <col min="6139" max="6139" width="13.5703125" style="44" customWidth="1"/>
    <col min="6140" max="6140" width="7.42578125" style="44" bestFit="1" customWidth="1"/>
    <col min="6141" max="6141" width="10.28515625" style="44" bestFit="1" customWidth="1"/>
    <col min="6142" max="6142" width="8.28515625" style="44" customWidth="1"/>
    <col min="6143" max="6143" width="9.42578125" style="44" bestFit="1" customWidth="1"/>
    <col min="6144" max="6390" width="9.140625" style="44"/>
    <col min="6391" max="6391" width="57.140625" style="44" customWidth="1"/>
    <col min="6392" max="6392" width="4.7109375" style="44" customWidth="1"/>
    <col min="6393" max="6393" width="5.28515625" style="44" customWidth="1"/>
    <col min="6394" max="6394" width="3.7109375" style="44" customWidth="1"/>
    <col min="6395" max="6395" width="13.5703125" style="44" customWidth="1"/>
    <col min="6396" max="6396" width="7.42578125" style="44" bestFit="1" customWidth="1"/>
    <col min="6397" max="6397" width="10.28515625" style="44" bestFit="1" customWidth="1"/>
    <col min="6398" max="6398" width="8.28515625" style="44" customWidth="1"/>
    <col min="6399" max="6399" width="9.42578125" style="44" bestFit="1" customWidth="1"/>
    <col min="6400" max="6646" width="9.140625" style="44"/>
    <col min="6647" max="6647" width="57.140625" style="44" customWidth="1"/>
    <col min="6648" max="6648" width="4.7109375" style="44" customWidth="1"/>
    <col min="6649" max="6649" width="5.28515625" style="44" customWidth="1"/>
    <col min="6650" max="6650" width="3.7109375" style="44" customWidth="1"/>
    <col min="6651" max="6651" width="13.5703125" style="44" customWidth="1"/>
    <col min="6652" max="6652" width="7.42578125" style="44" bestFit="1" customWidth="1"/>
    <col min="6653" max="6653" width="10.28515625" style="44" bestFit="1" customWidth="1"/>
    <col min="6654" max="6654" width="8.28515625" style="44" customWidth="1"/>
    <col min="6655" max="6655" width="9.42578125" style="44" bestFit="1" customWidth="1"/>
    <col min="6656" max="6902" width="9.140625" style="44"/>
    <col min="6903" max="6903" width="57.140625" style="44" customWidth="1"/>
    <col min="6904" max="6904" width="4.7109375" style="44" customWidth="1"/>
    <col min="6905" max="6905" width="5.28515625" style="44" customWidth="1"/>
    <col min="6906" max="6906" width="3.7109375" style="44" customWidth="1"/>
    <col min="6907" max="6907" width="13.5703125" style="44" customWidth="1"/>
    <col min="6908" max="6908" width="7.42578125" style="44" bestFit="1" customWidth="1"/>
    <col min="6909" max="6909" width="10.28515625" style="44" bestFit="1" customWidth="1"/>
    <col min="6910" max="6910" width="8.28515625" style="44" customWidth="1"/>
    <col min="6911" max="6911" width="9.42578125" style="44" bestFit="1" customWidth="1"/>
    <col min="6912" max="7158" width="9.140625" style="44"/>
    <col min="7159" max="7159" width="57.140625" style="44" customWidth="1"/>
    <col min="7160" max="7160" width="4.7109375" style="44" customWidth="1"/>
    <col min="7161" max="7161" width="5.28515625" style="44" customWidth="1"/>
    <col min="7162" max="7162" width="3.7109375" style="44" customWidth="1"/>
    <col min="7163" max="7163" width="13.5703125" style="44" customWidth="1"/>
    <col min="7164" max="7164" width="7.42578125" style="44" bestFit="1" customWidth="1"/>
    <col min="7165" max="7165" width="10.28515625" style="44" bestFit="1" customWidth="1"/>
    <col min="7166" max="7166" width="8.28515625" style="44" customWidth="1"/>
    <col min="7167" max="7167" width="9.42578125" style="44" bestFit="1" customWidth="1"/>
    <col min="7168" max="7414" width="9.140625" style="44"/>
    <col min="7415" max="7415" width="57.140625" style="44" customWidth="1"/>
    <col min="7416" max="7416" width="4.7109375" style="44" customWidth="1"/>
    <col min="7417" max="7417" width="5.28515625" style="44" customWidth="1"/>
    <col min="7418" max="7418" width="3.7109375" style="44" customWidth="1"/>
    <col min="7419" max="7419" width="13.5703125" style="44" customWidth="1"/>
    <col min="7420" max="7420" width="7.42578125" style="44" bestFit="1" customWidth="1"/>
    <col min="7421" max="7421" width="10.28515625" style="44" bestFit="1" customWidth="1"/>
    <col min="7422" max="7422" width="8.28515625" style="44" customWidth="1"/>
    <col min="7423" max="7423" width="9.42578125" style="44" bestFit="1" customWidth="1"/>
    <col min="7424" max="7670" width="9.140625" style="44"/>
    <col min="7671" max="7671" width="57.140625" style="44" customWidth="1"/>
    <col min="7672" max="7672" width="4.7109375" style="44" customWidth="1"/>
    <col min="7673" max="7673" width="5.28515625" style="44" customWidth="1"/>
    <col min="7674" max="7674" width="3.7109375" style="44" customWidth="1"/>
    <col min="7675" max="7675" width="13.5703125" style="44" customWidth="1"/>
    <col min="7676" max="7676" width="7.42578125" style="44" bestFit="1" customWidth="1"/>
    <col min="7677" max="7677" width="10.28515625" style="44" bestFit="1" customWidth="1"/>
    <col min="7678" max="7678" width="8.28515625" style="44" customWidth="1"/>
    <col min="7679" max="7679" width="9.42578125" style="44" bestFit="1" customWidth="1"/>
    <col min="7680" max="7926" width="9.140625" style="44"/>
    <col min="7927" max="7927" width="57.140625" style="44" customWidth="1"/>
    <col min="7928" max="7928" width="4.7109375" style="44" customWidth="1"/>
    <col min="7929" max="7929" width="5.28515625" style="44" customWidth="1"/>
    <col min="7930" max="7930" width="3.7109375" style="44" customWidth="1"/>
    <col min="7931" max="7931" width="13.5703125" style="44" customWidth="1"/>
    <col min="7932" max="7932" width="7.42578125" style="44" bestFit="1" customWidth="1"/>
    <col min="7933" max="7933" width="10.28515625" style="44" bestFit="1" customWidth="1"/>
    <col min="7934" max="7934" width="8.28515625" style="44" customWidth="1"/>
    <col min="7935" max="7935" width="9.42578125" style="44" bestFit="1" customWidth="1"/>
    <col min="7936" max="8182" width="9.140625" style="44"/>
    <col min="8183" max="8183" width="57.140625" style="44" customWidth="1"/>
    <col min="8184" max="8184" width="4.7109375" style="44" customWidth="1"/>
    <col min="8185" max="8185" width="5.28515625" style="44" customWidth="1"/>
    <col min="8186" max="8186" width="3.7109375" style="44" customWidth="1"/>
    <col min="8187" max="8187" width="13.5703125" style="44" customWidth="1"/>
    <col min="8188" max="8188" width="7.42578125" style="44" bestFit="1" customWidth="1"/>
    <col min="8189" max="8189" width="10.28515625" style="44" bestFit="1" customWidth="1"/>
    <col min="8190" max="8190" width="8.28515625" style="44" customWidth="1"/>
    <col min="8191" max="8191" width="9.42578125" style="44" bestFit="1" customWidth="1"/>
    <col min="8192" max="8438" width="9.140625" style="44"/>
    <col min="8439" max="8439" width="57.140625" style="44" customWidth="1"/>
    <col min="8440" max="8440" width="4.7109375" style="44" customWidth="1"/>
    <col min="8441" max="8441" width="5.28515625" style="44" customWidth="1"/>
    <col min="8442" max="8442" width="3.7109375" style="44" customWidth="1"/>
    <col min="8443" max="8443" width="13.5703125" style="44" customWidth="1"/>
    <col min="8444" max="8444" width="7.42578125" style="44" bestFit="1" customWidth="1"/>
    <col min="8445" max="8445" width="10.28515625" style="44" bestFit="1" customWidth="1"/>
    <col min="8446" max="8446" width="8.28515625" style="44" customWidth="1"/>
    <col min="8447" max="8447" width="9.42578125" style="44" bestFit="1" customWidth="1"/>
    <col min="8448" max="8694" width="9.140625" style="44"/>
    <col min="8695" max="8695" width="57.140625" style="44" customWidth="1"/>
    <col min="8696" max="8696" width="4.7109375" style="44" customWidth="1"/>
    <col min="8697" max="8697" width="5.28515625" style="44" customWidth="1"/>
    <col min="8698" max="8698" width="3.7109375" style="44" customWidth="1"/>
    <col min="8699" max="8699" width="13.5703125" style="44" customWidth="1"/>
    <col min="8700" max="8700" width="7.42578125" style="44" bestFit="1" customWidth="1"/>
    <col min="8701" max="8701" width="10.28515625" style="44" bestFit="1" customWidth="1"/>
    <col min="8702" max="8702" width="8.28515625" style="44" customWidth="1"/>
    <col min="8703" max="8703" width="9.42578125" style="44" bestFit="1" customWidth="1"/>
    <col min="8704" max="8950" width="9.140625" style="44"/>
    <col min="8951" max="8951" width="57.140625" style="44" customWidth="1"/>
    <col min="8952" max="8952" width="4.7109375" style="44" customWidth="1"/>
    <col min="8953" max="8953" width="5.28515625" style="44" customWidth="1"/>
    <col min="8954" max="8954" width="3.7109375" style="44" customWidth="1"/>
    <col min="8955" max="8955" width="13.5703125" style="44" customWidth="1"/>
    <col min="8956" max="8956" width="7.42578125" style="44" bestFit="1" customWidth="1"/>
    <col min="8957" max="8957" width="10.28515625" style="44" bestFit="1" customWidth="1"/>
    <col min="8958" max="8958" width="8.28515625" style="44" customWidth="1"/>
    <col min="8959" max="8959" width="9.42578125" style="44" bestFit="1" customWidth="1"/>
    <col min="8960" max="9206" width="9.140625" style="44"/>
    <col min="9207" max="9207" width="57.140625" style="44" customWidth="1"/>
    <col min="9208" max="9208" width="4.7109375" style="44" customWidth="1"/>
    <col min="9209" max="9209" width="5.28515625" style="44" customWidth="1"/>
    <col min="9210" max="9210" width="3.7109375" style="44" customWidth="1"/>
    <col min="9211" max="9211" width="13.5703125" style="44" customWidth="1"/>
    <col min="9212" max="9212" width="7.42578125" style="44" bestFit="1" customWidth="1"/>
    <col min="9213" max="9213" width="10.28515625" style="44" bestFit="1" customWidth="1"/>
    <col min="9214" max="9214" width="8.28515625" style="44" customWidth="1"/>
    <col min="9215" max="9215" width="9.42578125" style="44" bestFit="1" customWidth="1"/>
    <col min="9216" max="9462" width="9.140625" style="44"/>
    <col min="9463" max="9463" width="57.140625" style="44" customWidth="1"/>
    <col min="9464" max="9464" width="4.7109375" style="44" customWidth="1"/>
    <col min="9465" max="9465" width="5.28515625" style="44" customWidth="1"/>
    <col min="9466" max="9466" width="3.7109375" style="44" customWidth="1"/>
    <col min="9467" max="9467" width="13.5703125" style="44" customWidth="1"/>
    <col min="9468" max="9468" width="7.42578125" style="44" bestFit="1" customWidth="1"/>
    <col min="9469" max="9469" width="10.28515625" style="44" bestFit="1" customWidth="1"/>
    <col min="9470" max="9470" width="8.28515625" style="44" customWidth="1"/>
    <col min="9471" max="9471" width="9.42578125" style="44" bestFit="1" customWidth="1"/>
    <col min="9472" max="9718" width="9.140625" style="44"/>
    <col min="9719" max="9719" width="57.140625" style="44" customWidth="1"/>
    <col min="9720" max="9720" width="4.7109375" style="44" customWidth="1"/>
    <col min="9721" max="9721" width="5.28515625" style="44" customWidth="1"/>
    <col min="9722" max="9722" width="3.7109375" style="44" customWidth="1"/>
    <col min="9723" max="9723" width="13.5703125" style="44" customWidth="1"/>
    <col min="9724" max="9724" width="7.42578125" style="44" bestFit="1" customWidth="1"/>
    <col min="9725" max="9725" width="10.28515625" style="44" bestFit="1" customWidth="1"/>
    <col min="9726" max="9726" width="8.28515625" style="44" customWidth="1"/>
    <col min="9727" max="9727" width="9.42578125" style="44" bestFit="1" customWidth="1"/>
    <col min="9728" max="9974" width="9.140625" style="44"/>
    <col min="9975" max="9975" width="57.140625" style="44" customWidth="1"/>
    <col min="9976" max="9976" width="4.7109375" style="44" customWidth="1"/>
    <col min="9977" max="9977" width="5.28515625" style="44" customWidth="1"/>
    <col min="9978" max="9978" width="3.7109375" style="44" customWidth="1"/>
    <col min="9979" max="9979" width="13.5703125" style="44" customWidth="1"/>
    <col min="9980" max="9980" width="7.42578125" style="44" bestFit="1" customWidth="1"/>
    <col min="9981" max="9981" width="10.28515625" style="44" bestFit="1" customWidth="1"/>
    <col min="9982" max="9982" width="8.28515625" style="44" customWidth="1"/>
    <col min="9983" max="9983" width="9.42578125" style="44" bestFit="1" customWidth="1"/>
    <col min="9984" max="10230" width="9.140625" style="44"/>
    <col min="10231" max="10231" width="57.140625" style="44" customWidth="1"/>
    <col min="10232" max="10232" width="4.7109375" style="44" customWidth="1"/>
    <col min="10233" max="10233" width="5.28515625" style="44" customWidth="1"/>
    <col min="10234" max="10234" width="3.7109375" style="44" customWidth="1"/>
    <col min="10235" max="10235" width="13.5703125" style="44" customWidth="1"/>
    <col min="10236" max="10236" width="7.42578125" style="44" bestFit="1" customWidth="1"/>
    <col min="10237" max="10237" width="10.28515625" style="44" bestFit="1" customWidth="1"/>
    <col min="10238" max="10238" width="8.28515625" style="44" customWidth="1"/>
    <col min="10239" max="10239" width="9.42578125" style="44" bestFit="1" customWidth="1"/>
    <col min="10240" max="10486" width="9.140625" style="44"/>
    <col min="10487" max="10487" width="57.140625" style="44" customWidth="1"/>
    <col min="10488" max="10488" width="4.7109375" style="44" customWidth="1"/>
    <col min="10489" max="10489" width="5.28515625" style="44" customWidth="1"/>
    <col min="10490" max="10490" width="3.7109375" style="44" customWidth="1"/>
    <col min="10491" max="10491" width="13.5703125" style="44" customWidth="1"/>
    <col min="10492" max="10492" width="7.42578125" style="44" bestFit="1" customWidth="1"/>
    <col min="10493" max="10493" width="10.28515625" style="44" bestFit="1" customWidth="1"/>
    <col min="10494" max="10494" width="8.28515625" style="44" customWidth="1"/>
    <col min="10495" max="10495" width="9.42578125" style="44" bestFit="1" customWidth="1"/>
    <col min="10496" max="10742" width="9.140625" style="44"/>
    <col min="10743" max="10743" width="57.140625" style="44" customWidth="1"/>
    <col min="10744" max="10744" width="4.7109375" style="44" customWidth="1"/>
    <col min="10745" max="10745" width="5.28515625" style="44" customWidth="1"/>
    <col min="10746" max="10746" width="3.7109375" style="44" customWidth="1"/>
    <col min="10747" max="10747" width="13.5703125" style="44" customWidth="1"/>
    <col min="10748" max="10748" width="7.42578125" style="44" bestFit="1" customWidth="1"/>
    <col min="10749" max="10749" width="10.28515625" style="44" bestFit="1" customWidth="1"/>
    <col min="10750" max="10750" width="8.28515625" style="44" customWidth="1"/>
    <col min="10751" max="10751" width="9.42578125" style="44" bestFit="1" customWidth="1"/>
    <col min="10752" max="10998" width="9.140625" style="44"/>
    <col min="10999" max="10999" width="57.140625" style="44" customWidth="1"/>
    <col min="11000" max="11000" width="4.7109375" style="44" customWidth="1"/>
    <col min="11001" max="11001" width="5.28515625" style="44" customWidth="1"/>
    <col min="11002" max="11002" width="3.7109375" style="44" customWidth="1"/>
    <col min="11003" max="11003" width="13.5703125" style="44" customWidth="1"/>
    <col min="11004" max="11004" width="7.42578125" style="44" bestFit="1" customWidth="1"/>
    <col min="11005" max="11005" width="10.28515625" style="44" bestFit="1" customWidth="1"/>
    <col min="11006" max="11006" width="8.28515625" style="44" customWidth="1"/>
    <col min="11007" max="11007" width="9.42578125" style="44" bestFit="1" customWidth="1"/>
    <col min="11008" max="11254" width="9.140625" style="44"/>
    <col min="11255" max="11255" width="57.140625" style="44" customWidth="1"/>
    <col min="11256" max="11256" width="4.7109375" style="44" customWidth="1"/>
    <col min="11257" max="11257" width="5.28515625" style="44" customWidth="1"/>
    <col min="11258" max="11258" width="3.7109375" style="44" customWidth="1"/>
    <col min="11259" max="11259" width="13.5703125" style="44" customWidth="1"/>
    <col min="11260" max="11260" width="7.42578125" style="44" bestFit="1" customWidth="1"/>
    <col min="11261" max="11261" width="10.28515625" style="44" bestFit="1" customWidth="1"/>
    <col min="11262" max="11262" width="8.28515625" style="44" customWidth="1"/>
    <col min="11263" max="11263" width="9.42578125" style="44" bestFit="1" customWidth="1"/>
    <col min="11264" max="11510" width="9.140625" style="44"/>
    <col min="11511" max="11511" width="57.140625" style="44" customWidth="1"/>
    <col min="11512" max="11512" width="4.7109375" style="44" customWidth="1"/>
    <col min="11513" max="11513" width="5.28515625" style="44" customWidth="1"/>
    <col min="11514" max="11514" width="3.7109375" style="44" customWidth="1"/>
    <col min="11515" max="11515" width="13.5703125" style="44" customWidth="1"/>
    <col min="11516" max="11516" width="7.42578125" style="44" bestFit="1" customWidth="1"/>
    <col min="11517" max="11517" width="10.28515625" style="44" bestFit="1" customWidth="1"/>
    <col min="11518" max="11518" width="8.28515625" style="44" customWidth="1"/>
    <col min="11519" max="11519" width="9.42578125" style="44" bestFit="1" customWidth="1"/>
    <col min="11520" max="11766" width="9.140625" style="44"/>
    <col min="11767" max="11767" width="57.140625" style="44" customWidth="1"/>
    <col min="11768" max="11768" width="4.7109375" style="44" customWidth="1"/>
    <col min="11769" max="11769" width="5.28515625" style="44" customWidth="1"/>
    <col min="11770" max="11770" width="3.7109375" style="44" customWidth="1"/>
    <col min="11771" max="11771" width="13.5703125" style="44" customWidth="1"/>
    <col min="11772" max="11772" width="7.42578125" style="44" bestFit="1" customWidth="1"/>
    <col min="11773" max="11773" width="10.28515625" style="44" bestFit="1" customWidth="1"/>
    <col min="11774" max="11774" width="8.28515625" style="44" customWidth="1"/>
    <col min="11775" max="11775" width="9.42578125" style="44" bestFit="1" customWidth="1"/>
    <col min="11776" max="12022" width="9.140625" style="44"/>
    <col min="12023" max="12023" width="57.140625" style="44" customWidth="1"/>
    <col min="12024" max="12024" width="4.7109375" style="44" customWidth="1"/>
    <col min="12025" max="12025" width="5.28515625" style="44" customWidth="1"/>
    <col min="12026" max="12026" width="3.7109375" style="44" customWidth="1"/>
    <col min="12027" max="12027" width="13.5703125" style="44" customWidth="1"/>
    <col min="12028" max="12028" width="7.42578125" style="44" bestFit="1" customWidth="1"/>
    <col min="12029" max="12029" width="10.28515625" style="44" bestFit="1" customWidth="1"/>
    <col min="12030" max="12030" width="8.28515625" style="44" customWidth="1"/>
    <col min="12031" max="12031" width="9.42578125" style="44" bestFit="1" customWidth="1"/>
    <col min="12032" max="12278" width="9.140625" style="44"/>
    <col min="12279" max="12279" width="57.140625" style="44" customWidth="1"/>
    <col min="12280" max="12280" width="4.7109375" style="44" customWidth="1"/>
    <col min="12281" max="12281" width="5.28515625" style="44" customWidth="1"/>
    <col min="12282" max="12282" width="3.7109375" style="44" customWidth="1"/>
    <col min="12283" max="12283" width="13.5703125" style="44" customWidth="1"/>
    <col min="12284" max="12284" width="7.42578125" style="44" bestFit="1" customWidth="1"/>
    <col min="12285" max="12285" width="10.28515625" style="44" bestFit="1" customWidth="1"/>
    <col min="12286" max="12286" width="8.28515625" style="44" customWidth="1"/>
    <col min="12287" max="12287" width="9.42578125" style="44" bestFit="1" customWidth="1"/>
    <col min="12288" max="12534" width="9.140625" style="44"/>
    <col min="12535" max="12535" width="57.140625" style="44" customWidth="1"/>
    <col min="12536" max="12536" width="4.7109375" style="44" customWidth="1"/>
    <col min="12537" max="12537" width="5.28515625" style="44" customWidth="1"/>
    <col min="12538" max="12538" width="3.7109375" style="44" customWidth="1"/>
    <col min="12539" max="12539" width="13.5703125" style="44" customWidth="1"/>
    <col min="12540" max="12540" width="7.42578125" style="44" bestFit="1" customWidth="1"/>
    <col min="12541" max="12541" width="10.28515625" style="44" bestFit="1" customWidth="1"/>
    <col min="12542" max="12542" width="8.28515625" style="44" customWidth="1"/>
    <col min="12543" max="12543" width="9.42578125" style="44" bestFit="1" customWidth="1"/>
    <col min="12544" max="12790" width="9.140625" style="44"/>
    <col min="12791" max="12791" width="57.140625" style="44" customWidth="1"/>
    <col min="12792" max="12792" width="4.7109375" style="44" customWidth="1"/>
    <col min="12793" max="12793" width="5.28515625" style="44" customWidth="1"/>
    <col min="12794" max="12794" width="3.7109375" style="44" customWidth="1"/>
    <col min="12795" max="12795" width="13.5703125" style="44" customWidth="1"/>
    <col min="12796" max="12796" width="7.42578125" style="44" bestFit="1" customWidth="1"/>
    <col min="12797" max="12797" width="10.28515625" style="44" bestFit="1" customWidth="1"/>
    <col min="12798" max="12798" width="8.28515625" style="44" customWidth="1"/>
    <col min="12799" max="12799" width="9.42578125" style="44" bestFit="1" customWidth="1"/>
    <col min="12800" max="13046" width="9.140625" style="44"/>
    <col min="13047" max="13047" width="57.140625" style="44" customWidth="1"/>
    <col min="13048" max="13048" width="4.7109375" style="44" customWidth="1"/>
    <col min="13049" max="13049" width="5.28515625" style="44" customWidth="1"/>
    <col min="13050" max="13050" width="3.7109375" style="44" customWidth="1"/>
    <col min="13051" max="13051" width="13.5703125" style="44" customWidth="1"/>
    <col min="13052" max="13052" width="7.42578125" style="44" bestFit="1" customWidth="1"/>
    <col min="13053" max="13053" width="10.28515625" style="44" bestFit="1" customWidth="1"/>
    <col min="13054" max="13054" width="8.28515625" style="44" customWidth="1"/>
    <col min="13055" max="13055" width="9.42578125" style="44" bestFit="1" customWidth="1"/>
    <col min="13056" max="13302" width="9.140625" style="44"/>
    <col min="13303" max="13303" width="57.140625" style="44" customWidth="1"/>
    <col min="13304" max="13304" width="4.7109375" style="44" customWidth="1"/>
    <col min="13305" max="13305" width="5.28515625" style="44" customWidth="1"/>
    <col min="13306" max="13306" width="3.7109375" style="44" customWidth="1"/>
    <col min="13307" max="13307" width="13.5703125" style="44" customWidth="1"/>
    <col min="13308" max="13308" width="7.42578125" style="44" bestFit="1" customWidth="1"/>
    <col min="13309" max="13309" width="10.28515625" style="44" bestFit="1" customWidth="1"/>
    <col min="13310" max="13310" width="8.28515625" style="44" customWidth="1"/>
    <col min="13311" max="13311" width="9.42578125" style="44" bestFit="1" customWidth="1"/>
    <col min="13312" max="13558" width="9.140625" style="44"/>
    <col min="13559" max="13559" width="57.140625" style="44" customWidth="1"/>
    <col min="13560" max="13560" width="4.7109375" style="44" customWidth="1"/>
    <col min="13561" max="13561" width="5.28515625" style="44" customWidth="1"/>
    <col min="13562" max="13562" width="3.7109375" style="44" customWidth="1"/>
    <col min="13563" max="13563" width="13.5703125" style="44" customWidth="1"/>
    <col min="13564" max="13564" width="7.42578125" style="44" bestFit="1" customWidth="1"/>
    <col min="13565" max="13565" width="10.28515625" style="44" bestFit="1" customWidth="1"/>
    <col min="13566" max="13566" width="8.28515625" style="44" customWidth="1"/>
    <col min="13567" max="13567" width="9.42578125" style="44" bestFit="1" customWidth="1"/>
    <col min="13568" max="13814" width="9.140625" style="44"/>
    <col min="13815" max="13815" width="57.140625" style="44" customWidth="1"/>
    <col min="13816" max="13816" width="4.7109375" style="44" customWidth="1"/>
    <col min="13817" max="13817" width="5.28515625" style="44" customWidth="1"/>
    <col min="13818" max="13818" width="3.7109375" style="44" customWidth="1"/>
    <col min="13819" max="13819" width="13.5703125" style="44" customWidth="1"/>
    <col min="13820" max="13820" width="7.42578125" style="44" bestFit="1" customWidth="1"/>
    <col min="13821" max="13821" width="10.28515625" style="44" bestFit="1" customWidth="1"/>
    <col min="13822" max="13822" width="8.28515625" style="44" customWidth="1"/>
    <col min="13823" max="13823" width="9.42578125" style="44" bestFit="1" customWidth="1"/>
    <col min="13824" max="14070" width="9.140625" style="44"/>
    <col min="14071" max="14071" width="57.140625" style="44" customWidth="1"/>
    <col min="14072" max="14072" width="4.7109375" style="44" customWidth="1"/>
    <col min="14073" max="14073" width="5.28515625" style="44" customWidth="1"/>
    <col min="14074" max="14074" width="3.7109375" style="44" customWidth="1"/>
    <col min="14075" max="14075" width="13.5703125" style="44" customWidth="1"/>
    <col min="14076" max="14076" width="7.42578125" style="44" bestFit="1" customWidth="1"/>
    <col min="14077" max="14077" width="10.28515625" style="44" bestFit="1" customWidth="1"/>
    <col min="14078" max="14078" width="8.28515625" style="44" customWidth="1"/>
    <col min="14079" max="14079" width="9.42578125" style="44" bestFit="1" customWidth="1"/>
    <col min="14080" max="14326" width="9.140625" style="44"/>
    <col min="14327" max="14327" width="57.140625" style="44" customWidth="1"/>
    <col min="14328" max="14328" width="4.7109375" style="44" customWidth="1"/>
    <col min="14329" max="14329" width="5.28515625" style="44" customWidth="1"/>
    <col min="14330" max="14330" width="3.7109375" style="44" customWidth="1"/>
    <col min="14331" max="14331" width="13.5703125" style="44" customWidth="1"/>
    <col min="14332" max="14332" width="7.42578125" style="44" bestFit="1" customWidth="1"/>
    <col min="14333" max="14333" width="10.28515625" style="44" bestFit="1" customWidth="1"/>
    <col min="14334" max="14334" width="8.28515625" style="44" customWidth="1"/>
    <col min="14335" max="14335" width="9.42578125" style="44" bestFit="1" customWidth="1"/>
    <col min="14336" max="14582" width="9.140625" style="44"/>
    <col min="14583" max="14583" width="57.140625" style="44" customWidth="1"/>
    <col min="14584" max="14584" width="4.7109375" style="44" customWidth="1"/>
    <col min="14585" max="14585" width="5.28515625" style="44" customWidth="1"/>
    <col min="14586" max="14586" width="3.7109375" style="44" customWidth="1"/>
    <col min="14587" max="14587" width="13.5703125" style="44" customWidth="1"/>
    <col min="14588" max="14588" width="7.42578125" style="44" bestFit="1" customWidth="1"/>
    <col min="14589" max="14589" width="10.28515625" style="44" bestFit="1" customWidth="1"/>
    <col min="14590" max="14590" width="8.28515625" style="44" customWidth="1"/>
    <col min="14591" max="14591" width="9.42578125" style="44" bestFit="1" customWidth="1"/>
    <col min="14592" max="14838" width="9.140625" style="44"/>
    <col min="14839" max="14839" width="57.140625" style="44" customWidth="1"/>
    <col min="14840" max="14840" width="4.7109375" style="44" customWidth="1"/>
    <col min="14841" max="14841" width="5.28515625" style="44" customWidth="1"/>
    <col min="14842" max="14842" width="3.7109375" style="44" customWidth="1"/>
    <col min="14843" max="14843" width="13.5703125" style="44" customWidth="1"/>
    <col min="14844" max="14844" width="7.42578125" style="44" bestFit="1" customWidth="1"/>
    <col min="14845" max="14845" width="10.28515625" style="44" bestFit="1" customWidth="1"/>
    <col min="14846" max="14846" width="8.28515625" style="44" customWidth="1"/>
    <col min="14847" max="14847" width="9.42578125" style="44" bestFit="1" customWidth="1"/>
    <col min="14848" max="15094" width="9.140625" style="44"/>
    <col min="15095" max="15095" width="57.140625" style="44" customWidth="1"/>
    <col min="15096" max="15096" width="4.7109375" style="44" customWidth="1"/>
    <col min="15097" max="15097" width="5.28515625" style="44" customWidth="1"/>
    <col min="15098" max="15098" width="3.7109375" style="44" customWidth="1"/>
    <col min="15099" max="15099" width="13.5703125" style="44" customWidth="1"/>
    <col min="15100" max="15100" width="7.42578125" style="44" bestFit="1" customWidth="1"/>
    <col min="15101" max="15101" width="10.28515625" style="44" bestFit="1" customWidth="1"/>
    <col min="15102" max="15102" width="8.28515625" style="44" customWidth="1"/>
    <col min="15103" max="15103" width="9.42578125" style="44" bestFit="1" customWidth="1"/>
    <col min="15104" max="15350" width="9.140625" style="44"/>
    <col min="15351" max="15351" width="57.140625" style="44" customWidth="1"/>
    <col min="15352" max="15352" width="4.7109375" style="44" customWidth="1"/>
    <col min="15353" max="15353" width="5.28515625" style="44" customWidth="1"/>
    <col min="15354" max="15354" width="3.7109375" style="44" customWidth="1"/>
    <col min="15355" max="15355" width="13.5703125" style="44" customWidth="1"/>
    <col min="15356" max="15356" width="7.42578125" style="44" bestFit="1" customWidth="1"/>
    <col min="15357" max="15357" width="10.28515625" style="44" bestFit="1" customWidth="1"/>
    <col min="15358" max="15358" width="8.28515625" style="44" customWidth="1"/>
    <col min="15359" max="15359" width="9.42578125" style="44" bestFit="1" customWidth="1"/>
    <col min="15360" max="15606" width="9.140625" style="44"/>
    <col min="15607" max="15607" width="57.140625" style="44" customWidth="1"/>
    <col min="15608" max="15608" width="4.7109375" style="44" customWidth="1"/>
    <col min="15609" max="15609" width="5.28515625" style="44" customWidth="1"/>
    <col min="15610" max="15610" width="3.7109375" style="44" customWidth="1"/>
    <col min="15611" max="15611" width="13.5703125" style="44" customWidth="1"/>
    <col min="15612" max="15612" width="7.42578125" style="44" bestFit="1" customWidth="1"/>
    <col min="15613" max="15613" width="10.28515625" style="44" bestFit="1" customWidth="1"/>
    <col min="15614" max="15614" width="8.28515625" style="44" customWidth="1"/>
    <col min="15615" max="15615" width="9.42578125" style="44" bestFit="1" customWidth="1"/>
    <col min="15616" max="15862" width="9.140625" style="44"/>
    <col min="15863" max="15863" width="57.140625" style="44" customWidth="1"/>
    <col min="15864" max="15864" width="4.7109375" style="44" customWidth="1"/>
    <col min="15865" max="15865" width="5.28515625" style="44" customWidth="1"/>
    <col min="15866" max="15866" width="3.7109375" style="44" customWidth="1"/>
    <col min="15867" max="15867" width="13.5703125" style="44" customWidth="1"/>
    <col min="15868" max="15868" width="7.42578125" style="44" bestFit="1" customWidth="1"/>
    <col min="15869" max="15869" width="10.28515625" style="44" bestFit="1" customWidth="1"/>
    <col min="15870" max="15870" width="8.28515625" style="44" customWidth="1"/>
    <col min="15871" max="15871" width="9.42578125" style="44" bestFit="1" customWidth="1"/>
    <col min="15872" max="16118" width="9.140625" style="44"/>
    <col min="16119" max="16119" width="57.140625" style="44" customWidth="1"/>
    <col min="16120" max="16120" width="4.7109375" style="44" customWidth="1"/>
    <col min="16121" max="16121" width="5.28515625" style="44" customWidth="1"/>
    <col min="16122" max="16122" width="3.7109375" style="44" customWidth="1"/>
    <col min="16123" max="16123" width="13.5703125" style="44" customWidth="1"/>
    <col min="16124" max="16124" width="7.42578125" style="44" bestFit="1" customWidth="1"/>
    <col min="16125" max="16125" width="10.28515625" style="44" bestFit="1" customWidth="1"/>
    <col min="16126" max="16126" width="8.28515625" style="44" customWidth="1"/>
    <col min="16127" max="16127" width="9.42578125" style="44" bestFit="1" customWidth="1"/>
    <col min="16128" max="16384" width="9.140625" style="44"/>
  </cols>
  <sheetData>
    <row r="1" spans="1:10" ht="12.75" customHeight="1" x14ac:dyDescent="0.2">
      <c r="A1" s="296" t="s">
        <v>718</v>
      </c>
      <c r="B1" s="296"/>
      <c r="C1" s="296"/>
      <c r="D1" s="296"/>
      <c r="E1" s="296"/>
      <c r="F1" s="296"/>
      <c r="G1" s="296"/>
      <c r="H1" s="296"/>
    </row>
    <row r="2" spans="1:10" ht="12.75" customHeight="1" x14ac:dyDescent="0.25">
      <c r="A2" s="293"/>
      <c r="B2" s="293"/>
      <c r="C2" s="293"/>
      <c r="D2" s="293"/>
      <c r="E2" s="293" t="s">
        <v>815</v>
      </c>
      <c r="F2" s="293"/>
      <c r="G2" s="293"/>
      <c r="H2" s="293"/>
    </row>
    <row r="3" spans="1:10" ht="12.75" customHeight="1" x14ac:dyDescent="0.2">
      <c r="A3" s="297" t="s">
        <v>667</v>
      </c>
      <c r="B3" s="297"/>
      <c r="C3" s="297"/>
      <c r="D3" s="297"/>
      <c r="E3" s="297"/>
      <c r="F3" s="297"/>
      <c r="G3" s="297"/>
      <c r="H3" s="297"/>
    </row>
    <row r="4" spans="1:10" ht="12.75" customHeight="1" x14ac:dyDescent="0.2">
      <c r="A4" s="297" t="s">
        <v>665</v>
      </c>
      <c r="B4" s="297"/>
      <c r="C4" s="297"/>
      <c r="D4" s="297"/>
      <c r="E4" s="297"/>
      <c r="F4" s="297"/>
      <c r="G4" s="297"/>
      <c r="H4" s="297"/>
    </row>
    <row r="5" spans="1:10" ht="12.75" customHeight="1" x14ac:dyDescent="0.2">
      <c r="A5" s="297" t="s">
        <v>818</v>
      </c>
      <c r="B5" s="297"/>
      <c r="C5" s="297"/>
      <c r="D5" s="297"/>
      <c r="E5" s="297"/>
      <c r="F5" s="297"/>
      <c r="G5" s="297"/>
      <c r="H5" s="297"/>
    </row>
    <row r="6" spans="1:10" ht="12.75" customHeight="1" x14ac:dyDescent="0.2">
      <c r="A6" s="297" t="s">
        <v>713</v>
      </c>
      <c r="B6" s="297"/>
      <c r="C6" s="297"/>
      <c r="D6" s="297"/>
      <c r="E6" s="297"/>
      <c r="F6" s="297"/>
      <c r="G6" s="297"/>
      <c r="H6" s="297"/>
    </row>
    <row r="7" spans="1:10" ht="12.75" customHeight="1" x14ac:dyDescent="0.2">
      <c r="A7" s="298" t="s">
        <v>665</v>
      </c>
      <c r="B7" s="298"/>
      <c r="C7" s="298"/>
      <c r="D7" s="298"/>
      <c r="E7" s="298"/>
      <c r="F7" s="298"/>
      <c r="G7" s="298"/>
      <c r="H7" s="298"/>
    </row>
    <row r="8" spans="1:10" ht="12.75" customHeight="1" x14ac:dyDescent="0.2">
      <c r="A8" s="297" t="s">
        <v>785</v>
      </c>
      <c r="B8" s="297"/>
      <c r="C8" s="297"/>
      <c r="D8" s="297"/>
      <c r="E8" s="297"/>
      <c r="F8" s="297"/>
      <c r="G8" s="297"/>
      <c r="H8" s="297"/>
    </row>
    <row r="9" spans="1:10" ht="12.75" customHeight="1" x14ac:dyDescent="0.2">
      <c r="A9" s="195"/>
      <c r="B9" s="195"/>
      <c r="C9" s="195"/>
      <c r="D9" s="195"/>
      <c r="E9" s="195"/>
      <c r="F9" s="195"/>
      <c r="G9" s="195"/>
    </row>
    <row r="10" spans="1:10" ht="12.75" customHeight="1" x14ac:dyDescent="0.2">
      <c r="A10" s="295" t="s">
        <v>720</v>
      </c>
      <c r="B10" s="295"/>
      <c r="C10" s="295"/>
      <c r="D10" s="295"/>
      <c r="E10" s="295"/>
      <c r="F10" s="295"/>
      <c r="G10" s="295"/>
      <c r="H10" s="295"/>
    </row>
    <row r="11" spans="1:10" s="122" customFormat="1" ht="12.75" customHeight="1" x14ac:dyDescent="0.2">
      <c r="A11" s="295" t="s">
        <v>800</v>
      </c>
      <c r="B11" s="295"/>
      <c r="C11" s="295"/>
      <c r="D11" s="295"/>
      <c r="E11" s="295"/>
      <c r="F11" s="295"/>
      <c r="G11" s="295"/>
      <c r="H11" s="295"/>
    </row>
    <row r="12" spans="1:10" x14ac:dyDescent="0.2">
      <c r="A12" s="51"/>
      <c r="F12" s="46"/>
      <c r="H12" s="46" t="s">
        <v>84</v>
      </c>
    </row>
    <row r="13" spans="1:10" ht="38.25" x14ac:dyDescent="0.2">
      <c r="A13" s="69" t="s">
        <v>85</v>
      </c>
      <c r="B13" s="57" t="s">
        <v>87</v>
      </c>
      <c r="C13" s="56" t="s">
        <v>88</v>
      </c>
      <c r="D13" s="56" t="s">
        <v>89</v>
      </c>
      <c r="E13" s="57" t="s">
        <v>90</v>
      </c>
      <c r="F13" s="196" t="s">
        <v>719</v>
      </c>
      <c r="G13" s="225" t="s">
        <v>784</v>
      </c>
      <c r="H13" s="225" t="s">
        <v>716</v>
      </c>
    </row>
    <row r="14" spans="1:10" ht="14.25" customHeight="1" x14ac:dyDescent="0.2">
      <c r="A14" s="53" t="s">
        <v>91</v>
      </c>
      <c r="B14" s="114"/>
      <c r="C14" s="79"/>
      <c r="D14" s="79"/>
      <c r="E14" s="114"/>
      <c r="F14" s="123">
        <f>F15+F147+F162+F204+F336+F363+F526+F593+F601+F780+F800+F810</f>
        <v>757441.67200000002</v>
      </c>
      <c r="G14" s="123">
        <f>G15+G147+G162+G204+G336+G363+G526+G593+G601+G780+G800+G810</f>
        <v>543897.98900000006</v>
      </c>
      <c r="H14" s="226">
        <f>G14/F14*1</f>
        <v>0.71807243924651676</v>
      </c>
      <c r="I14" s="44">
        <v>757441.674</v>
      </c>
      <c r="J14" s="44">
        <v>543897.97900000005</v>
      </c>
    </row>
    <row r="15" spans="1:10" s="74" customFormat="1" ht="15" customHeight="1" x14ac:dyDescent="0.2">
      <c r="A15" s="82" t="s">
        <v>399</v>
      </c>
      <c r="B15" s="81" t="s">
        <v>96</v>
      </c>
      <c r="C15" s="83" t="s">
        <v>145</v>
      </c>
      <c r="D15" s="83" t="s">
        <v>146</v>
      </c>
      <c r="E15" s="81" t="s">
        <v>147</v>
      </c>
      <c r="F15" s="123">
        <f>F16+F23+F39+F65+F70+F101+F108+F113</f>
        <v>31029.342000000001</v>
      </c>
      <c r="G15" s="123">
        <f>G16+G23+G39+G65+G70+G101+G108+G113</f>
        <v>26870.445</v>
      </c>
      <c r="H15" s="226">
        <f t="shared" ref="H15:H78" si="0">G15/F15*1</f>
        <v>0.8659688948608707</v>
      </c>
      <c r="I15" s="105">
        <f>I14-F14</f>
        <v>1.9999999785795808E-3</v>
      </c>
      <c r="J15" s="105">
        <f>J14-G14</f>
        <v>-1.0000000009313226E-2</v>
      </c>
    </row>
    <row r="16" spans="1:10" s="74" customFormat="1" ht="21" customHeight="1" x14ac:dyDescent="0.2">
      <c r="A16" s="82" t="s">
        <v>400</v>
      </c>
      <c r="B16" s="81" t="s">
        <v>96</v>
      </c>
      <c r="C16" s="83" t="s">
        <v>215</v>
      </c>
      <c r="D16" s="83" t="s">
        <v>146</v>
      </c>
      <c r="E16" s="81" t="s">
        <v>147</v>
      </c>
      <c r="F16" s="123">
        <f t="shared" ref="F16:G19" si="1">F17</f>
        <v>948.69999999999993</v>
      </c>
      <c r="G16" s="123">
        <f t="shared" si="1"/>
        <v>720.21799999999996</v>
      </c>
      <c r="H16" s="226">
        <f t="shared" si="0"/>
        <v>0.75916306524718036</v>
      </c>
    </row>
    <row r="17" spans="1:10" ht="17.25" customHeight="1" x14ac:dyDescent="0.2">
      <c r="A17" s="84" t="s">
        <v>401</v>
      </c>
      <c r="B17" s="86" t="s">
        <v>96</v>
      </c>
      <c r="C17" s="88" t="s">
        <v>215</v>
      </c>
      <c r="D17" s="88" t="s">
        <v>402</v>
      </c>
      <c r="E17" s="86" t="s">
        <v>147</v>
      </c>
      <c r="F17" s="124">
        <f t="shared" si="1"/>
        <v>948.69999999999993</v>
      </c>
      <c r="G17" s="124">
        <f t="shared" si="1"/>
        <v>720.21799999999996</v>
      </c>
      <c r="H17" s="226">
        <f t="shared" si="0"/>
        <v>0.75916306524718036</v>
      </c>
      <c r="I17" s="120"/>
      <c r="J17" s="120"/>
    </row>
    <row r="18" spans="1:10" ht="15.75" customHeight="1" x14ac:dyDescent="0.2">
      <c r="A18" s="94" t="s">
        <v>192</v>
      </c>
      <c r="B18" s="69" t="s">
        <v>96</v>
      </c>
      <c r="C18" s="72" t="s">
        <v>215</v>
      </c>
      <c r="D18" s="72" t="s">
        <v>403</v>
      </c>
      <c r="E18" s="69"/>
      <c r="F18" s="125">
        <f t="shared" si="1"/>
        <v>948.69999999999993</v>
      </c>
      <c r="G18" s="125">
        <f t="shared" si="1"/>
        <v>720.21799999999996</v>
      </c>
      <c r="H18" s="226">
        <f t="shared" si="0"/>
        <v>0.75916306524718036</v>
      </c>
    </row>
    <row r="19" spans="1:10" ht="40.5" customHeight="1" x14ac:dyDescent="0.2">
      <c r="A19" s="68" t="s">
        <v>109</v>
      </c>
      <c r="B19" s="69" t="s">
        <v>96</v>
      </c>
      <c r="C19" s="72" t="s">
        <v>215</v>
      </c>
      <c r="D19" s="72" t="s">
        <v>403</v>
      </c>
      <c r="E19" s="69" t="s">
        <v>110</v>
      </c>
      <c r="F19" s="125">
        <f t="shared" si="1"/>
        <v>948.69999999999993</v>
      </c>
      <c r="G19" s="125">
        <f t="shared" si="1"/>
        <v>720.21799999999996</v>
      </c>
      <c r="H19" s="226">
        <f t="shared" si="0"/>
        <v>0.75916306524718036</v>
      </c>
    </row>
    <row r="20" spans="1:10" ht="15.75" customHeight="1" x14ac:dyDescent="0.2">
      <c r="A20" s="68" t="s">
        <v>131</v>
      </c>
      <c r="B20" s="69" t="s">
        <v>96</v>
      </c>
      <c r="C20" s="72" t="s">
        <v>215</v>
      </c>
      <c r="D20" s="72" t="s">
        <v>403</v>
      </c>
      <c r="E20" s="69" t="s">
        <v>194</v>
      </c>
      <c r="F20" s="125">
        <f>F21+F22</f>
        <v>948.69999999999993</v>
      </c>
      <c r="G20" s="125">
        <f>G21+G22</f>
        <v>720.21799999999996</v>
      </c>
      <c r="H20" s="226">
        <f t="shared" si="0"/>
        <v>0.75916306524718036</v>
      </c>
    </row>
    <row r="21" spans="1:10" ht="19.5" customHeight="1" x14ac:dyDescent="0.2">
      <c r="A21" s="94" t="s">
        <v>132</v>
      </c>
      <c r="B21" s="69" t="s">
        <v>96</v>
      </c>
      <c r="C21" s="72" t="s">
        <v>215</v>
      </c>
      <c r="D21" s="72" t="s">
        <v>403</v>
      </c>
      <c r="E21" s="69" t="s">
        <v>195</v>
      </c>
      <c r="F21" s="125">
        <f>'Пр 3 вед'!G840</f>
        <v>716.29499999999996</v>
      </c>
      <c r="G21" s="125">
        <f>'Пр 3 вед'!H840</f>
        <v>557.52</v>
      </c>
      <c r="H21" s="226">
        <f t="shared" si="0"/>
        <v>0.77833853370468875</v>
      </c>
    </row>
    <row r="22" spans="1:10" ht="23.25" customHeight="1" x14ac:dyDescent="0.2">
      <c r="A22" s="94" t="s">
        <v>133</v>
      </c>
      <c r="B22" s="69" t="s">
        <v>96</v>
      </c>
      <c r="C22" s="72" t="s">
        <v>215</v>
      </c>
      <c r="D22" s="72" t="s">
        <v>403</v>
      </c>
      <c r="E22" s="69">
        <v>129</v>
      </c>
      <c r="F22" s="125">
        <f>'Пр 3 вед'!G841</f>
        <v>232.405</v>
      </c>
      <c r="G22" s="125">
        <f>'Пр 3 вед'!H841</f>
        <v>162.69800000000001</v>
      </c>
      <c r="H22" s="226">
        <f t="shared" si="0"/>
        <v>0.70006239108452917</v>
      </c>
    </row>
    <row r="23" spans="1:10" ht="39" customHeight="1" x14ac:dyDescent="0.2">
      <c r="A23" s="82" t="s">
        <v>404</v>
      </c>
      <c r="B23" s="81" t="s">
        <v>96</v>
      </c>
      <c r="C23" s="83" t="s">
        <v>151</v>
      </c>
      <c r="D23" s="83" t="s">
        <v>146</v>
      </c>
      <c r="E23" s="81" t="s">
        <v>147</v>
      </c>
      <c r="F23" s="123">
        <f>F24</f>
        <v>1237</v>
      </c>
      <c r="G23" s="123">
        <f>G24</f>
        <v>979.37799999999993</v>
      </c>
      <c r="H23" s="226">
        <f t="shared" si="0"/>
        <v>0.79173645917542435</v>
      </c>
    </row>
    <row r="24" spans="1:10" ht="19.5" customHeight="1" x14ac:dyDescent="0.2">
      <c r="A24" s="84" t="s">
        <v>415</v>
      </c>
      <c r="B24" s="86" t="s">
        <v>96</v>
      </c>
      <c r="C24" s="88" t="s">
        <v>151</v>
      </c>
      <c r="D24" s="88" t="s">
        <v>405</v>
      </c>
      <c r="E24" s="86" t="s">
        <v>147</v>
      </c>
      <c r="F24" s="124">
        <f>F25+F29+F32+F36</f>
        <v>1237</v>
      </c>
      <c r="G24" s="124">
        <f>G25+G29+G32+G36</f>
        <v>979.37799999999993</v>
      </c>
      <c r="H24" s="226">
        <f t="shared" si="0"/>
        <v>0.79173645917542435</v>
      </c>
    </row>
    <row r="25" spans="1:10" ht="34.5" customHeight="1" x14ac:dyDescent="0.2">
      <c r="A25" s="68" t="s">
        <v>109</v>
      </c>
      <c r="B25" s="69" t="s">
        <v>96</v>
      </c>
      <c r="C25" s="72" t="s">
        <v>151</v>
      </c>
      <c r="D25" s="72" t="s">
        <v>406</v>
      </c>
      <c r="E25" s="69" t="s">
        <v>110</v>
      </c>
      <c r="F25" s="125">
        <f>F26</f>
        <v>737</v>
      </c>
      <c r="G25" s="125">
        <f>G26</f>
        <v>606.846</v>
      </c>
      <c r="H25" s="226">
        <f t="shared" si="0"/>
        <v>0.8234002713704206</v>
      </c>
    </row>
    <row r="26" spans="1:10" ht="15" customHeight="1" x14ac:dyDescent="0.2">
      <c r="A26" s="68" t="s">
        <v>131</v>
      </c>
      <c r="B26" s="69" t="s">
        <v>96</v>
      </c>
      <c r="C26" s="72" t="s">
        <v>151</v>
      </c>
      <c r="D26" s="72" t="s">
        <v>406</v>
      </c>
      <c r="E26" s="69" t="s">
        <v>194</v>
      </c>
      <c r="F26" s="125">
        <f>F27+F28</f>
        <v>737</v>
      </c>
      <c r="G26" s="125">
        <f>G27+G28</f>
        <v>606.846</v>
      </c>
      <c r="H26" s="226">
        <f t="shared" si="0"/>
        <v>0.8234002713704206</v>
      </c>
    </row>
    <row r="27" spans="1:10" ht="15.75" customHeight="1" x14ac:dyDescent="0.2">
      <c r="A27" s="94" t="s">
        <v>132</v>
      </c>
      <c r="B27" s="69" t="s">
        <v>96</v>
      </c>
      <c r="C27" s="72" t="s">
        <v>151</v>
      </c>
      <c r="D27" s="72" t="s">
        <v>406</v>
      </c>
      <c r="E27" s="69" t="s">
        <v>195</v>
      </c>
      <c r="F27" s="125">
        <f>'Пр 3 вед'!G846</f>
        <v>547.28899999999999</v>
      </c>
      <c r="G27" s="125">
        <f>'Пр 3 вед'!H846</f>
        <v>459.9</v>
      </c>
      <c r="H27" s="226">
        <f t="shared" si="0"/>
        <v>0.84032385083566452</v>
      </c>
    </row>
    <row r="28" spans="1:10" ht="21.75" customHeight="1" x14ac:dyDescent="0.2">
      <c r="A28" s="94" t="s">
        <v>133</v>
      </c>
      <c r="B28" s="69" t="s">
        <v>96</v>
      </c>
      <c r="C28" s="72" t="s">
        <v>151</v>
      </c>
      <c r="D28" s="72" t="s">
        <v>406</v>
      </c>
      <c r="E28" s="69">
        <v>129</v>
      </c>
      <c r="F28" s="125">
        <f>'Пр 3 вед'!G847</f>
        <v>189.71100000000001</v>
      </c>
      <c r="G28" s="125">
        <f>'Пр 3 вед'!H847</f>
        <v>146.946</v>
      </c>
      <c r="H28" s="226">
        <f t="shared" si="0"/>
        <v>0.77457817417018515</v>
      </c>
    </row>
    <row r="29" spans="1:10" ht="48" customHeight="1" x14ac:dyDescent="0.2">
      <c r="A29" s="68" t="s">
        <v>109</v>
      </c>
      <c r="B29" s="69" t="s">
        <v>96</v>
      </c>
      <c r="C29" s="72" t="s">
        <v>151</v>
      </c>
      <c r="D29" s="72" t="s">
        <v>407</v>
      </c>
      <c r="E29" s="69">
        <v>100</v>
      </c>
      <c r="F29" s="125">
        <f>F30</f>
        <v>3.6</v>
      </c>
      <c r="G29" s="125">
        <f>G30</f>
        <v>0.9</v>
      </c>
      <c r="H29" s="226">
        <f t="shared" si="0"/>
        <v>0.25</v>
      </c>
    </row>
    <row r="30" spans="1:10" s="51" customFormat="1" ht="12.75" customHeight="1" x14ac:dyDescent="0.2">
      <c r="A30" s="68" t="s">
        <v>131</v>
      </c>
      <c r="B30" s="69" t="s">
        <v>96</v>
      </c>
      <c r="C30" s="72" t="s">
        <v>151</v>
      </c>
      <c r="D30" s="72" t="s">
        <v>407</v>
      </c>
      <c r="E30" s="69">
        <v>120</v>
      </c>
      <c r="F30" s="125">
        <f>F31</f>
        <v>3.6</v>
      </c>
      <c r="G30" s="125">
        <f>G31</f>
        <v>0.9</v>
      </c>
      <c r="H30" s="226">
        <f t="shared" si="0"/>
        <v>0.25</v>
      </c>
    </row>
    <row r="31" spans="1:10" ht="25.5" customHeight="1" x14ac:dyDescent="0.2">
      <c r="A31" s="58" t="s">
        <v>246</v>
      </c>
      <c r="B31" s="69" t="s">
        <v>96</v>
      </c>
      <c r="C31" s="72" t="s">
        <v>151</v>
      </c>
      <c r="D31" s="72" t="s">
        <v>407</v>
      </c>
      <c r="E31" s="69" t="s">
        <v>248</v>
      </c>
      <c r="F31" s="125">
        <f>'Пр 3 вед'!G850</f>
        <v>3.6</v>
      </c>
      <c r="G31" s="125">
        <f>'Пр 3 вед'!H850</f>
        <v>0.9</v>
      </c>
      <c r="H31" s="226">
        <f t="shared" si="0"/>
        <v>0.25</v>
      </c>
    </row>
    <row r="32" spans="1:10" ht="20.25" customHeight="1" x14ac:dyDescent="0.2">
      <c r="A32" s="68" t="s">
        <v>446</v>
      </c>
      <c r="B32" s="69" t="s">
        <v>96</v>
      </c>
      <c r="C32" s="72" t="s">
        <v>151</v>
      </c>
      <c r="D32" s="72" t="s">
        <v>407</v>
      </c>
      <c r="E32" s="69">
        <v>200</v>
      </c>
      <c r="F32" s="125">
        <f>F33</f>
        <v>494.4</v>
      </c>
      <c r="G32" s="125">
        <f>G33</f>
        <v>369.63200000000001</v>
      </c>
      <c r="H32" s="226">
        <f t="shared" si="0"/>
        <v>0.74763754045307451</v>
      </c>
    </row>
    <row r="33" spans="1:8" s="74" customFormat="1" ht="24" customHeight="1" x14ac:dyDescent="0.2">
      <c r="A33" s="68" t="s">
        <v>119</v>
      </c>
      <c r="B33" s="69" t="s">
        <v>96</v>
      </c>
      <c r="C33" s="72" t="s">
        <v>151</v>
      </c>
      <c r="D33" s="72" t="s">
        <v>407</v>
      </c>
      <c r="E33" s="69">
        <v>240</v>
      </c>
      <c r="F33" s="125">
        <f>F35+F34</f>
        <v>494.4</v>
      </c>
      <c r="G33" s="125">
        <f>G35+G34</f>
        <v>369.63200000000001</v>
      </c>
      <c r="H33" s="226">
        <f t="shared" si="0"/>
        <v>0.74763754045307451</v>
      </c>
    </row>
    <row r="34" spans="1:8" s="74" customFormat="1" ht="15" customHeight="1" x14ac:dyDescent="0.2">
      <c r="A34" s="95" t="s">
        <v>134</v>
      </c>
      <c r="B34" s="69" t="s">
        <v>96</v>
      </c>
      <c r="C34" s="72" t="s">
        <v>151</v>
      </c>
      <c r="D34" s="72" t="s">
        <v>407</v>
      </c>
      <c r="E34" s="69">
        <v>242</v>
      </c>
      <c r="F34" s="125">
        <f>'Пр 3 вед'!G853</f>
        <v>0</v>
      </c>
      <c r="G34" s="125">
        <f>'Пр 3 вед'!H853</f>
        <v>0</v>
      </c>
      <c r="H34" s="226" t="e">
        <f t="shared" si="0"/>
        <v>#DIV/0!</v>
      </c>
    </row>
    <row r="35" spans="1:8" s="74" customFormat="1" ht="14.25" customHeight="1" x14ac:dyDescent="0.2">
      <c r="A35" s="95" t="s">
        <v>466</v>
      </c>
      <c r="B35" s="69" t="s">
        <v>96</v>
      </c>
      <c r="C35" s="72" t="s">
        <v>151</v>
      </c>
      <c r="D35" s="72" t="s">
        <v>407</v>
      </c>
      <c r="E35" s="69" t="s">
        <v>122</v>
      </c>
      <c r="F35" s="125">
        <f>'Пр 3 вед'!G854</f>
        <v>494.4</v>
      </c>
      <c r="G35" s="125">
        <f>'Пр 3 вед'!H854</f>
        <v>369.63200000000001</v>
      </c>
      <c r="H35" s="226">
        <f t="shared" si="0"/>
        <v>0.74763754045307451</v>
      </c>
    </row>
    <row r="36" spans="1:8" s="74" customFormat="1" ht="15" customHeight="1" x14ac:dyDescent="0.2">
      <c r="A36" s="95" t="s">
        <v>135</v>
      </c>
      <c r="B36" s="69" t="s">
        <v>96</v>
      </c>
      <c r="C36" s="72" t="s">
        <v>151</v>
      </c>
      <c r="D36" s="72" t="s">
        <v>407</v>
      </c>
      <c r="E36" s="69" t="s">
        <v>197</v>
      </c>
      <c r="F36" s="125">
        <f>F37</f>
        <v>2</v>
      </c>
      <c r="G36" s="125">
        <f>G37</f>
        <v>2</v>
      </c>
      <c r="H36" s="226">
        <f t="shared" si="0"/>
        <v>1</v>
      </c>
    </row>
    <row r="37" spans="1:8" s="74" customFormat="1" ht="12" customHeight="1" x14ac:dyDescent="0.2">
      <c r="A37" s="95" t="s">
        <v>136</v>
      </c>
      <c r="B37" s="69" t="s">
        <v>96</v>
      </c>
      <c r="C37" s="72" t="s">
        <v>151</v>
      </c>
      <c r="D37" s="72" t="s">
        <v>407</v>
      </c>
      <c r="E37" s="69" t="s">
        <v>137</v>
      </c>
      <c r="F37" s="125">
        <f>F38</f>
        <v>2</v>
      </c>
      <c r="G37" s="125">
        <f>G38</f>
        <v>2</v>
      </c>
      <c r="H37" s="226">
        <f t="shared" si="0"/>
        <v>1</v>
      </c>
    </row>
    <row r="38" spans="1:8" s="74" customFormat="1" ht="20.25" customHeight="1" x14ac:dyDescent="0.2">
      <c r="A38" s="59" t="s">
        <v>198</v>
      </c>
      <c r="B38" s="69" t="s">
        <v>96</v>
      </c>
      <c r="C38" s="72" t="s">
        <v>151</v>
      </c>
      <c r="D38" s="72" t="s">
        <v>407</v>
      </c>
      <c r="E38" s="69">
        <v>852</v>
      </c>
      <c r="F38" s="125">
        <f>'Пр 3 вед'!G857</f>
        <v>2</v>
      </c>
      <c r="G38" s="125">
        <f>'Пр 3 вед'!H857</f>
        <v>2</v>
      </c>
      <c r="H38" s="226">
        <f t="shared" si="0"/>
        <v>1</v>
      </c>
    </row>
    <row r="39" spans="1:8" s="74" customFormat="1" ht="32.25" customHeight="1" x14ac:dyDescent="0.2">
      <c r="A39" s="82" t="s">
        <v>310</v>
      </c>
      <c r="B39" s="81" t="s">
        <v>96</v>
      </c>
      <c r="C39" s="83" t="s">
        <v>126</v>
      </c>
      <c r="D39" s="83"/>
      <c r="E39" s="81"/>
      <c r="F39" s="123">
        <f>F45+F40</f>
        <v>18344.231</v>
      </c>
      <c r="G39" s="123">
        <f>G45+G40</f>
        <v>16277.495000000001</v>
      </c>
      <c r="H39" s="226">
        <f t="shared" si="0"/>
        <v>0.88733591503508658</v>
      </c>
    </row>
    <row r="40" spans="1:8" s="74" customFormat="1" ht="10.5" customHeight="1" x14ac:dyDescent="0.2">
      <c r="A40" s="94" t="s">
        <v>311</v>
      </c>
      <c r="B40" s="69" t="s">
        <v>96</v>
      </c>
      <c r="C40" s="72" t="s">
        <v>126</v>
      </c>
      <c r="D40" s="72" t="s">
        <v>312</v>
      </c>
      <c r="E40" s="69" t="s">
        <v>147</v>
      </c>
      <c r="F40" s="125">
        <f>F41</f>
        <v>1002.7</v>
      </c>
      <c r="G40" s="125">
        <f>G41</f>
        <v>965.77300000000002</v>
      </c>
      <c r="H40" s="226">
        <f t="shared" si="0"/>
        <v>0.96317243442704692</v>
      </c>
    </row>
    <row r="41" spans="1:8" s="74" customFormat="1" ht="40.5" customHeight="1" x14ac:dyDescent="0.2">
      <c r="A41" s="68" t="s">
        <v>109</v>
      </c>
      <c r="B41" s="69" t="s">
        <v>96</v>
      </c>
      <c r="C41" s="72" t="s">
        <v>126</v>
      </c>
      <c r="D41" s="72" t="s">
        <v>313</v>
      </c>
      <c r="E41" s="69" t="s">
        <v>110</v>
      </c>
      <c r="F41" s="125">
        <f>SUM(F42)</f>
        <v>1002.7</v>
      </c>
      <c r="G41" s="125">
        <f>SUM(G42)</f>
        <v>965.77300000000002</v>
      </c>
      <c r="H41" s="226">
        <f t="shared" si="0"/>
        <v>0.96317243442704692</v>
      </c>
    </row>
    <row r="42" spans="1:8" s="74" customFormat="1" ht="16.5" customHeight="1" x14ac:dyDescent="0.2">
      <c r="A42" s="68" t="s">
        <v>131</v>
      </c>
      <c r="B42" s="69" t="s">
        <v>96</v>
      </c>
      <c r="C42" s="72" t="s">
        <v>126</v>
      </c>
      <c r="D42" s="72" t="s">
        <v>313</v>
      </c>
      <c r="E42" s="69" t="s">
        <v>194</v>
      </c>
      <c r="F42" s="125">
        <f>SUM(F43:F44)</f>
        <v>1002.7</v>
      </c>
      <c r="G42" s="125">
        <f>SUM(G43:G44)</f>
        <v>965.77300000000002</v>
      </c>
      <c r="H42" s="226">
        <f t="shared" si="0"/>
        <v>0.96317243442704692</v>
      </c>
    </row>
    <row r="43" spans="1:8" s="74" customFormat="1" ht="15" customHeight="1" x14ac:dyDescent="0.2">
      <c r="A43" s="94" t="s">
        <v>132</v>
      </c>
      <c r="B43" s="69" t="s">
        <v>96</v>
      </c>
      <c r="C43" s="72" t="s">
        <v>126</v>
      </c>
      <c r="D43" s="72" t="s">
        <v>313</v>
      </c>
      <c r="E43" s="69" t="s">
        <v>195</v>
      </c>
      <c r="F43" s="125">
        <f>'Пр 3 вед'!G505</f>
        <v>770.1</v>
      </c>
      <c r="G43" s="125">
        <f>'Пр 3 вед'!H505</f>
        <v>754.01900000000001</v>
      </c>
      <c r="H43" s="226">
        <f t="shared" si="0"/>
        <v>0.97911829632515257</v>
      </c>
    </row>
    <row r="44" spans="1:8" s="74" customFormat="1" ht="25.5" customHeight="1" x14ac:dyDescent="0.2">
      <c r="A44" s="94" t="s">
        <v>133</v>
      </c>
      <c r="B44" s="69" t="s">
        <v>96</v>
      </c>
      <c r="C44" s="72" t="s">
        <v>126</v>
      </c>
      <c r="D44" s="72" t="s">
        <v>313</v>
      </c>
      <c r="E44" s="69">
        <v>129</v>
      </c>
      <c r="F44" s="125">
        <f>'Пр 3 вед'!G506</f>
        <v>232.6</v>
      </c>
      <c r="G44" s="125">
        <f>'Пр 3 вед'!H506</f>
        <v>211.75399999999999</v>
      </c>
      <c r="H44" s="226">
        <f t="shared" si="0"/>
        <v>0.91037833190025796</v>
      </c>
    </row>
    <row r="45" spans="1:8" s="74" customFormat="1" ht="25.5" customHeight="1" x14ac:dyDescent="0.2">
      <c r="A45" s="68" t="s">
        <v>314</v>
      </c>
      <c r="B45" s="69" t="s">
        <v>96</v>
      </c>
      <c r="C45" s="72" t="s">
        <v>126</v>
      </c>
      <c r="D45" s="72" t="s">
        <v>315</v>
      </c>
      <c r="E45" s="69" t="s">
        <v>147</v>
      </c>
      <c r="F45" s="125">
        <f>F46+F50+F53+F60+F57</f>
        <v>17341.530999999999</v>
      </c>
      <c r="G45" s="125">
        <f>G46+G50+G53+G60+G57</f>
        <v>15311.722000000002</v>
      </c>
      <c r="H45" s="226">
        <f t="shared" si="0"/>
        <v>0.88295099204332084</v>
      </c>
    </row>
    <row r="46" spans="1:8" s="74" customFormat="1" ht="38.25" customHeight="1" x14ac:dyDescent="0.2">
      <c r="A46" s="68" t="s">
        <v>109</v>
      </c>
      <c r="B46" s="69" t="s">
        <v>96</v>
      </c>
      <c r="C46" s="72" t="s">
        <v>126</v>
      </c>
      <c r="D46" s="72" t="s">
        <v>316</v>
      </c>
      <c r="E46" s="69" t="s">
        <v>110</v>
      </c>
      <c r="F46" s="125">
        <f>F47</f>
        <v>14996.2</v>
      </c>
      <c r="G46" s="125">
        <f>G47</f>
        <v>14124.157999999999</v>
      </c>
      <c r="H46" s="226">
        <f t="shared" si="0"/>
        <v>0.94184913511422885</v>
      </c>
    </row>
    <row r="47" spans="1:8" s="74" customFormat="1" ht="15" customHeight="1" x14ac:dyDescent="0.2">
      <c r="A47" s="68" t="s">
        <v>131</v>
      </c>
      <c r="B47" s="69" t="s">
        <v>96</v>
      </c>
      <c r="C47" s="72" t="s">
        <v>126</v>
      </c>
      <c r="D47" s="72" t="s">
        <v>316</v>
      </c>
      <c r="E47" s="69" t="s">
        <v>194</v>
      </c>
      <c r="F47" s="125">
        <f>F48+F49</f>
        <v>14996.2</v>
      </c>
      <c r="G47" s="125">
        <f>G48+G49</f>
        <v>14124.157999999999</v>
      </c>
      <c r="H47" s="226">
        <f t="shared" si="0"/>
        <v>0.94184913511422885</v>
      </c>
    </row>
    <row r="48" spans="1:8" s="74" customFormat="1" ht="15.75" customHeight="1" x14ac:dyDescent="0.2">
      <c r="A48" s="94" t="s">
        <v>132</v>
      </c>
      <c r="B48" s="69" t="s">
        <v>96</v>
      </c>
      <c r="C48" s="72" t="s">
        <v>126</v>
      </c>
      <c r="D48" s="72" t="s">
        <v>316</v>
      </c>
      <c r="E48" s="69" t="s">
        <v>195</v>
      </c>
      <c r="F48" s="125">
        <f>'Пр 3 вед'!G510</f>
        <v>11030.5</v>
      </c>
      <c r="G48" s="125">
        <f>'Пр 3 вед'!H510</f>
        <v>10730.157999999999</v>
      </c>
      <c r="H48" s="226">
        <f t="shared" si="0"/>
        <v>0.97277167852771851</v>
      </c>
    </row>
    <row r="49" spans="1:8" s="74" customFormat="1" ht="30.75" customHeight="1" x14ac:dyDescent="0.2">
      <c r="A49" s="94" t="s">
        <v>133</v>
      </c>
      <c r="B49" s="69" t="s">
        <v>96</v>
      </c>
      <c r="C49" s="72" t="s">
        <v>126</v>
      </c>
      <c r="D49" s="72" t="s">
        <v>316</v>
      </c>
      <c r="E49" s="69">
        <v>129</v>
      </c>
      <c r="F49" s="125">
        <f>'Пр 3 вед'!G511</f>
        <v>3965.7</v>
      </c>
      <c r="G49" s="125">
        <f>'Пр 3 вед'!H511</f>
        <v>3394</v>
      </c>
      <c r="H49" s="226">
        <f t="shared" si="0"/>
        <v>0.85583881786317673</v>
      </c>
    </row>
    <row r="50" spans="1:8" s="74" customFormat="1" ht="39" customHeight="1" x14ac:dyDescent="0.2">
      <c r="A50" s="68" t="s">
        <v>109</v>
      </c>
      <c r="B50" s="69" t="s">
        <v>96</v>
      </c>
      <c r="C50" s="72" t="s">
        <v>126</v>
      </c>
      <c r="D50" s="72" t="s">
        <v>317</v>
      </c>
      <c r="E50" s="69">
        <v>100</v>
      </c>
      <c r="F50" s="125">
        <f>F51</f>
        <v>0</v>
      </c>
      <c r="G50" s="125">
        <f>G51</f>
        <v>0</v>
      </c>
      <c r="H50" s="226" t="e">
        <f t="shared" si="0"/>
        <v>#DIV/0!</v>
      </c>
    </row>
    <row r="51" spans="1:8" s="74" customFormat="1" ht="19.5" customHeight="1" x14ac:dyDescent="0.2">
      <c r="A51" s="68" t="s">
        <v>131</v>
      </c>
      <c r="B51" s="69" t="s">
        <v>96</v>
      </c>
      <c r="C51" s="72" t="s">
        <v>126</v>
      </c>
      <c r="D51" s="72" t="s">
        <v>317</v>
      </c>
      <c r="E51" s="69">
        <v>120</v>
      </c>
      <c r="F51" s="125">
        <f>F52</f>
        <v>0</v>
      </c>
      <c r="G51" s="125">
        <f>G52</f>
        <v>0</v>
      </c>
      <c r="H51" s="226" t="e">
        <f t="shared" si="0"/>
        <v>#DIV/0!</v>
      </c>
    </row>
    <row r="52" spans="1:8" s="74" customFormat="1" ht="24" customHeight="1" x14ac:dyDescent="0.2">
      <c r="A52" s="94" t="s">
        <v>246</v>
      </c>
      <c r="B52" s="69" t="s">
        <v>96</v>
      </c>
      <c r="C52" s="72" t="s">
        <v>126</v>
      </c>
      <c r="D52" s="72" t="s">
        <v>317</v>
      </c>
      <c r="E52" s="69">
        <v>122</v>
      </c>
      <c r="F52" s="125">
        <f>'Пр 3 вед'!G515</f>
        <v>0</v>
      </c>
      <c r="G52" s="125">
        <f>'Пр 3 вед'!H515</f>
        <v>0</v>
      </c>
      <c r="H52" s="226" t="e">
        <f t="shared" si="0"/>
        <v>#DIV/0!</v>
      </c>
    </row>
    <row r="53" spans="1:8" s="74" customFormat="1" ht="21" customHeight="1" x14ac:dyDescent="0.2">
      <c r="A53" s="68" t="s">
        <v>446</v>
      </c>
      <c r="B53" s="69" t="s">
        <v>96</v>
      </c>
      <c r="C53" s="72" t="s">
        <v>126</v>
      </c>
      <c r="D53" s="72" t="s">
        <v>317</v>
      </c>
      <c r="E53" s="69" t="s">
        <v>118</v>
      </c>
      <c r="F53" s="125">
        <f>F54</f>
        <v>2036.3</v>
      </c>
      <c r="G53" s="125">
        <f>G54</f>
        <v>886.84400000000005</v>
      </c>
      <c r="H53" s="226">
        <f t="shared" si="0"/>
        <v>0.43551735991749746</v>
      </c>
    </row>
    <row r="54" spans="1:8" s="74" customFormat="1" ht="21" customHeight="1" x14ac:dyDescent="0.2">
      <c r="A54" s="68" t="s">
        <v>119</v>
      </c>
      <c r="B54" s="69" t="s">
        <v>96</v>
      </c>
      <c r="C54" s="72" t="s">
        <v>126</v>
      </c>
      <c r="D54" s="72" t="s">
        <v>317</v>
      </c>
      <c r="E54" s="69" t="s">
        <v>120</v>
      </c>
      <c r="F54" s="125">
        <f>F56+F55</f>
        <v>2036.3</v>
      </c>
      <c r="G54" s="125">
        <f>G56+G55</f>
        <v>886.84400000000005</v>
      </c>
      <c r="H54" s="226">
        <f t="shared" si="0"/>
        <v>0.43551735991749746</v>
      </c>
    </row>
    <row r="55" spans="1:8" s="74" customFormat="1" ht="15.75" customHeight="1" x14ac:dyDescent="0.2">
      <c r="A55" s="95" t="s">
        <v>134</v>
      </c>
      <c r="B55" s="69" t="s">
        <v>96</v>
      </c>
      <c r="C55" s="72" t="s">
        <v>126</v>
      </c>
      <c r="D55" s="72" t="s">
        <v>317</v>
      </c>
      <c r="E55" s="69">
        <v>242</v>
      </c>
      <c r="F55" s="125">
        <f>'Пр 3 вед'!G518</f>
        <v>224</v>
      </c>
      <c r="G55" s="125">
        <f>'Пр 3 вед'!H518</f>
        <v>175.87700000000001</v>
      </c>
      <c r="H55" s="226">
        <f t="shared" si="0"/>
        <v>0.78516517857142865</v>
      </c>
    </row>
    <row r="56" spans="1:8" s="74" customFormat="1" ht="16.5" customHeight="1" x14ac:dyDescent="0.2">
      <c r="A56" s="95" t="s">
        <v>466</v>
      </c>
      <c r="B56" s="69" t="s">
        <v>96</v>
      </c>
      <c r="C56" s="72" t="s">
        <v>126</v>
      </c>
      <c r="D56" s="72" t="s">
        <v>317</v>
      </c>
      <c r="E56" s="69" t="s">
        <v>122</v>
      </c>
      <c r="F56" s="125">
        <f>'Пр 3 вед'!G519</f>
        <v>1812.3</v>
      </c>
      <c r="G56" s="125">
        <f>'Пр 3 вед'!H519</f>
        <v>710.96699999999998</v>
      </c>
      <c r="H56" s="226">
        <f t="shared" si="0"/>
        <v>0.39230094355239198</v>
      </c>
    </row>
    <row r="57" spans="1:8" x14ac:dyDescent="0.2">
      <c r="A57" s="68" t="s">
        <v>643</v>
      </c>
      <c r="B57" s="164" t="s">
        <v>96</v>
      </c>
      <c r="C57" s="72" t="s">
        <v>126</v>
      </c>
      <c r="D57" s="72" t="s">
        <v>317</v>
      </c>
      <c r="E57" s="164">
        <v>300</v>
      </c>
      <c r="F57" s="125">
        <f>F58</f>
        <v>160.53100000000001</v>
      </c>
      <c r="G57" s="125">
        <f>G58</f>
        <v>160.53100000000001</v>
      </c>
      <c r="H57" s="226">
        <f t="shared" si="0"/>
        <v>1</v>
      </c>
    </row>
    <row r="58" spans="1:8" ht="22.5" x14ac:dyDescent="0.2">
      <c r="A58" s="68" t="s">
        <v>644</v>
      </c>
      <c r="B58" s="164" t="s">
        <v>96</v>
      </c>
      <c r="C58" s="72" t="s">
        <v>126</v>
      </c>
      <c r="D58" s="72" t="s">
        <v>317</v>
      </c>
      <c r="E58" s="164">
        <v>320</v>
      </c>
      <c r="F58" s="125">
        <f>F59</f>
        <v>160.53100000000001</v>
      </c>
      <c r="G58" s="125">
        <f>G59</f>
        <v>160.53100000000001</v>
      </c>
      <c r="H58" s="226">
        <f t="shared" si="0"/>
        <v>1</v>
      </c>
    </row>
    <row r="59" spans="1:8" ht="22.5" x14ac:dyDescent="0.2">
      <c r="A59" s="63" t="s">
        <v>630</v>
      </c>
      <c r="B59" s="164" t="s">
        <v>96</v>
      </c>
      <c r="C59" s="72" t="s">
        <v>126</v>
      </c>
      <c r="D59" s="72" t="s">
        <v>317</v>
      </c>
      <c r="E59" s="164">
        <v>321</v>
      </c>
      <c r="F59" s="125">
        <f>'Пр 3 вед'!G522</f>
        <v>160.53100000000001</v>
      </c>
      <c r="G59" s="125">
        <f>'Пр 3 вед'!H522</f>
        <v>160.53100000000001</v>
      </c>
      <c r="H59" s="226">
        <f t="shared" si="0"/>
        <v>1</v>
      </c>
    </row>
    <row r="60" spans="1:8" s="74" customFormat="1" ht="15" customHeight="1" x14ac:dyDescent="0.2">
      <c r="A60" s="95" t="s">
        <v>135</v>
      </c>
      <c r="B60" s="69" t="s">
        <v>96</v>
      </c>
      <c r="C60" s="72" t="s">
        <v>126</v>
      </c>
      <c r="D60" s="72" t="s">
        <v>317</v>
      </c>
      <c r="E60" s="69" t="s">
        <v>197</v>
      </c>
      <c r="F60" s="125">
        <f>F61</f>
        <v>148.5</v>
      </c>
      <c r="G60" s="125">
        <f>G61</f>
        <v>140.18899999999999</v>
      </c>
      <c r="H60" s="226">
        <f t="shared" si="0"/>
        <v>0.94403367003367</v>
      </c>
    </row>
    <row r="61" spans="1:8" s="74" customFormat="1" ht="11.25" customHeight="1" x14ac:dyDescent="0.2">
      <c r="A61" s="95" t="s">
        <v>136</v>
      </c>
      <c r="B61" s="69" t="s">
        <v>96</v>
      </c>
      <c r="C61" s="72" t="s">
        <v>126</v>
      </c>
      <c r="D61" s="72" t="s">
        <v>317</v>
      </c>
      <c r="E61" s="69" t="s">
        <v>137</v>
      </c>
      <c r="F61" s="125">
        <f>F62+F63+F64</f>
        <v>148.5</v>
      </c>
      <c r="G61" s="125">
        <f>G62+G63+G64</f>
        <v>140.18899999999999</v>
      </c>
      <c r="H61" s="226">
        <f t="shared" si="0"/>
        <v>0.94403367003367</v>
      </c>
    </row>
    <row r="62" spans="1:8" s="74" customFormat="1" ht="13.5" customHeight="1" x14ac:dyDescent="0.2">
      <c r="A62" s="63" t="s">
        <v>138</v>
      </c>
      <c r="B62" s="69" t="s">
        <v>96</v>
      </c>
      <c r="C62" s="72" t="s">
        <v>126</v>
      </c>
      <c r="D62" s="72" t="s">
        <v>317</v>
      </c>
      <c r="E62" s="69" t="s">
        <v>139</v>
      </c>
      <c r="F62" s="125">
        <f>'Пр 3 вед'!G525</f>
        <v>77.7</v>
      </c>
      <c r="G62" s="125">
        <f>'Пр 3 вед'!H525</f>
        <v>71.311999999999998</v>
      </c>
      <c r="H62" s="226">
        <f t="shared" si="0"/>
        <v>0.91778635778635775</v>
      </c>
    </row>
    <row r="63" spans="1:8" s="74" customFormat="1" ht="15.75" customHeight="1" x14ac:dyDescent="0.2">
      <c r="A63" s="59" t="s">
        <v>198</v>
      </c>
      <c r="B63" s="69" t="s">
        <v>96</v>
      </c>
      <c r="C63" s="72" t="s">
        <v>126</v>
      </c>
      <c r="D63" s="72" t="s">
        <v>317</v>
      </c>
      <c r="E63" s="69">
        <v>852</v>
      </c>
      <c r="F63" s="125">
        <f>'Пр 3 вед'!G526</f>
        <v>20.8</v>
      </c>
      <c r="G63" s="125">
        <f>'Пр 3 вед'!H526</f>
        <v>18.876999999999999</v>
      </c>
      <c r="H63" s="226">
        <f t="shared" si="0"/>
        <v>0.90754807692307682</v>
      </c>
    </row>
    <row r="64" spans="1:8" s="74" customFormat="1" ht="19.5" customHeight="1" x14ac:dyDescent="0.2">
      <c r="A64" s="59" t="s">
        <v>440</v>
      </c>
      <c r="B64" s="69" t="s">
        <v>96</v>
      </c>
      <c r="C64" s="72" t="s">
        <v>126</v>
      </c>
      <c r="D64" s="72" t="s">
        <v>317</v>
      </c>
      <c r="E64" s="69">
        <v>853</v>
      </c>
      <c r="F64" s="125">
        <f>'Пр 3 вед'!G527</f>
        <v>50</v>
      </c>
      <c r="G64" s="125">
        <f>'Пр 3 вед'!H527</f>
        <v>50</v>
      </c>
      <c r="H64" s="226">
        <f t="shared" si="0"/>
        <v>1</v>
      </c>
    </row>
    <row r="65" spans="1:8" s="74" customFormat="1" ht="19.5" customHeight="1" x14ac:dyDescent="0.2">
      <c r="A65" s="53" t="s">
        <v>443</v>
      </c>
      <c r="B65" s="80" t="s">
        <v>96</v>
      </c>
      <c r="C65" s="78" t="s">
        <v>240</v>
      </c>
      <c r="D65" s="78"/>
      <c r="E65" s="80"/>
      <c r="F65" s="123">
        <f t="shared" ref="F65:G68" si="2">F66</f>
        <v>28</v>
      </c>
      <c r="G65" s="123">
        <f t="shared" si="2"/>
        <v>0</v>
      </c>
      <c r="H65" s="226">
        <f t="shared" si="0"/>
        <v>0</v>
      </c>
    </row>
    <row r="66" spans="1:8" s="74" customFormat="1" ht="24" customHeight="1" x14ac:dyDescent="0.2">
      <c r="A66" s="141" t="s">
        <v>450</v>
      </c>
      <c r="B66" s="57" t="s">
        <v>96</v>
      </c>
      <c r="C66" s="56" t="s">
        <v>240</v>
      </c>
      <c r="D66" s="56" t="s">
        <v>444</v>
      </c>
      <c r="E66" s="57"/>
      <c r="F66" s="125">
        <f t="shared" si="2"/>
        <v>28</v>
      </c>
      <c r="G66" s="125">
        <f t="shared" si="2"/>
        <v>0</v>
      </c>
      <c r="H66" s="226">
        <f t="shared" si="0"/>
        <v>0</v>
      </c>
    </row>
    <row r="67" spans="1:8" s="74" customFormat="1" ht="15.75" customHeight="1" x14ac:dyDescent="0.2">
      <c r="A67" s="68" t="s">
        <v>446</v>
      </c>
      <c r="B67" s="57" t="s">
        <v>96</v>
      </c>
      <c r="C67" s="56" t="s">
        <v>240</v>
      </c>
      <c r="D67" s="56" t="s">
        <v>444</v>
      </c>
      <c r="E67" s="57" t="s">
        <v>118</v>
      </c>
      <c r="F67" s="125">
        <f t="shared" si="2"/>
        <v>28</v>
      </c>
      <c r="G67" s="125">
        <f t="shared" si="2"/>
        <v>0</v>
      </c>
      <c r="H67" s="226">
        <f t="shared" si="0"/>
        <v>0</v>
      </c>
    </row>
    <row r="68" spans="1:8" s="74" customFormat="1" ht="24" customHeight="1" x14ac:dyDescent="0.2">
      <c r="A68" s="68" t="s">
        <v>119</v>
      </c>
      <c r="B68" s="57" t="s">
        <v>96</v>
      </c>
      <c r="C68" s="56" t="s">
        <v>240</v>
      </c>
      <c r="D68" s="56" t="s">
        <v>444</v>
      </c>
      <c r="E68" s="57" t="s">
        <v>120</v>
      </c>
      <c r="F68" s="125">
        <f t="shared" si="2"/>
        <v>28</v>
      </c>
      <c r="G68" s="125">
        <f t="shared" si="2"/>
        <v>0</v>
      </c>
      <c r="H68" s="226">
        <f t="shared" si="0"/>
        <v>0</v>
      </c>
    </row>
    <row r="69" spans="1:8" s="74" customFormat="1" ht="13.5" customHeight="1" x14ac:dyDescent="0.2">
      <c r="A69" s="95" t="s">
        <v>466</v>
      </c>
      <c r="B69" s="57" t="s">
        <v>96</v>
      </c>
      <c r="C69" s="56" t="s">
        <v>240</v>
      </c>
      <c r="D69" s="56" t="s">
        <v>444</v>
      </c>
      <c r="E69" s="57" t="s">
        <v>122</v>
      </c>
      <c r="F69" s="125">
        <f>'Пр 3 вед'!G532</f>
        <v>28</v>
      </c>
      <c r="G69" s="125">
        <f>'Пр 3 вед'!H532</f>
        <v>0</v>
      </c>
      <c r="H69" s="226">
        <f t="shared" si="0"/>
        <v>0</v>
      </c>
    </row>
    <row r="70" spans="1:8" s="74" customFormat="1" ht="30" customHeight="1" x14ac:dyDescent="0.2">
      <c r="A70" s="82" t="s">
        <v>273</v>
      </c>
      <c r="B70" s="81" t="s">
        <v>96</v>
      </c>
      <c r="C70" s="83" t="s">
        <v>184</v>
      </c>
      <c r="D70" s="83" t="s">
        <v>146</v>
      </c>
      <c r="E70" s="81" t="s">
        <v>147</v>
      </c>
      <c r="F70" s="123">
        <f>F71+F89</f>
        <v>7486.6630000000005</v>
      </c>
      <c r="G70" s="123">
        <f>G71+G89</f>
        <v>6665.4310000000005</v>
      </c>
      <c r="H70" s="226">
        <f t="shared" si="0"/>
        <v>0.89030733719415445</v>
      </c>
    </row>
    <row r="71" spans="1:8" s="74" customFormat="1" ht="26.25" customHeight="1" x14ac:dyDescent="0.2">
      <c r="A71" s="68" t="s">
        <v>496</v>
      </c>
      <c r="B71" s="69" t="s">
        <v>96</v>
      </c>
      <c r="C71" s="72" t="s">
        <v>184</v>
      </c>
      <c r="D71" s="72" t="s">
        <v>274</v>
      </c>
      <c r="E71" s="69" t="s">
        <v>147</v>
      </c>
      <c r="F71" s="125">
        <f>F72</f>
        <v>5645.2610000000004</v>
      </c>
      <c r="G71" s="125">
        <f>G72</f>
        <v>5004.268</v>
      </c>
      <c r="H71" s="226">
        <f t="shared" si="0"/>
        <v>0.88645467410629897</v>
      </c>
    </row>
    <row r="72" spans="1:8" s="74" customFormat="1" ht="38.25" customHeight="1" x14ac:dyDescent="0.2">
      <c r="A72" s="68" t="s">
        <v>478</v>
      </c>
      <c r="B72" s="69" t="s">
        <v>96</v>
      </c>
      <c r="C72" s="72" t="s">
        <v>184</v>
      </c>
      <c r="D72" s="72" t="s">
        <v>275</v>
      </c>
      <c r="E72" s="69" t="s">
        <v>147</v>
      </c>
      <c r="F72" s="125">
        <f>SUM(F73)</f>
        <v>5645.2610000000004</v>
      </c>
      <c r="G72" s="125">
        <f>G73</f>
        <v>5004.268</v>
      </c>
      <c r="H72" s="226">
        <f t="shared" si="0"/>
        <v>0.88645467410629897</v>
      </c>
    </row>
    <row r="73" spans="1:8" s="74" customFormat="1" ht="30" customHeight="1" x14ac:dyDescent="0.2">
      <c r="A73" s="68" t="s">
        <v>276</v>
      </c>
      <c r="B73" s="69" t="s">
        <v>96</v>
      </c>
      <c r="C73" s="72" t="s">
        <v>184</v>
      </c>
      <c r="D73" s="72" t="s">
        <v>277</v>
      </c>
      <c r="E73" s="69"/>
      <c r="F73" s="125">
        <f>F74+F78+F81+F85</f>
        <v>5645.2610000000004</v>
      </c>
      <c r="G73" s="125">
        <f>G74+G78+G81+G85</f>
        <v>5004.268</v>
      </c>
      <c r="H73" s="226">
        <f t="shared" si="0"/>
        <v>0.88645467410629897</v>
      </c>
    </row>
    <row r="74" spans="1:8" s="74" customFormat="1" ht="42" customHeight="1" x14ac:dyDescent="0.2">
      <c r="A74" s="68" t="s">
        <v>109</v>
      </c>
      <c r="B74" s="69" t="s">
        <v>96</v>
      </c>
      <c r="C74" s="72" t="s">
        <v>184</v>
      </c>
      <c r="D74" s="72" t="s">
        <v>278</v>
      </c>
      <c r="E74" s="69" t="s">
        <v>110</v>
      </c>
      <c r="F74" s="125">
        <f>F75</f>
        <v>4871.9610000000002</v>
      </c>
      <c r="G74" s="125">
        <f>G75</f>
        <v>4685.7330000000002</v>
      </c>
      <c r="H74" s="226">
        <f t="shared" si="0"/>
        <v>0.96177555608511645</v>
      </c>
    </row>
    <row r="75" spans="1:8" s="74" customFormat="1" ht="15" customHeight="1" x14ac:dyDescent="0.2">
      <c r="A75" s="68" t="s">
        <v>131</v>
      </c>
      <c r="B75" s="69" t="s">
        <v>96</v>
      </c>
      <c r="C75" s="72" t="s">
        <v>184</v>
      </c>
      <c r="D75" s="72" t="s">
        <v>279</v>
      </c>
      <c r="E75" s="69" t="s">
        <v>194</v>
      </c>
      <c r="F75" s="125">
        <f>F76+F77</f>
        <v>4871.9610000000002</v>
      </c>
      <c r="G75" s="125">
        <f>G76+G77</f>
        <v>4685.7330000000002</v>
      </c>
      <c r="H75" s="226">
        <f t="shared" si="0"/>
        <v>0.96177555608511645</v>
      </c>
    </row>
    <row r="76" spans="1:8" s="74" customFormat="1" ht="15" customHeight="1" x14ac:dyDescent="0.2">
      <c r="A76" s="94" t="s">
        <v>132</v>
      </c>
      <c r="B76" s="69" t="s">
        <v>96</v>
      </c>
      <c r="C76" s="72" t="s">
        <v>184</v>
      </c>
      <c r="D76" s="72" t="s">
        <v>279</v>
      </c>
      <c r="E76" s="69" t="s">
        <v>195</v>
      </c>
      <c r="F76" s="125">
        <f>'Пр 3 вед'!G452</f>
        <v>3617.6</v>
      </c>
      <c r="G76" s="125">
        <f>'Пр 3 вед'!H452</f>
        <v>3592.0720000000001</v>
      </c>
      <c r="H76" s="226">
        <f t="shared" si="0"/>
        <v>0.99294338788146841</v>
      </c>
    </row>
    <row r="77" spans="1:8" s="74" customFormat="1" ht="23.25" customHeight="1" x14ac:dyDescent="0.2">
      <c r="A77" s="94" t="s">
        <v>133</v>
      </c>
      <c r="B77" s="69" t="s">
        <v>96</v>
      </c>
      <c r="C77" s="72" t="s">
        <v>184</v>
      </c>
      <c r="D77" s="72" t="s">
        <v>279</v>
      </c>
      <c r="E77" s="69">
        <v>129</v>
      </c>
      <c r="F77" s="125">
        <f>'Пр 3 вед'!G453</f>
        <v>1254.3610000000001</v>
      </c>
      <c r="G77" s="125">
        <f>'Пр 3 вед'!H453</f>
        <v>1093.6610000000001</v>
      </c>
      <c r="H77" s="226">
        <f t="shared" si="0"/>
        <v>0.87188696077126115</v>
      </c>
    </row>
    <row r="78" spans="1:8" s="74" customFormat="1" ht="37.5" customHeight="1" x14ac:dyDescent="0.2">
      <c r="A78" s="68" t="s">
        <v>109</v>
      </c>
      <c r="B78" s="69" t="s">
        <v>96</v>
      </c>
      <c r="C78" s="72" t="s">
        <v>184</v>
      </c>
      <c r="D78" s="72" t="s">
        <v>280</v>
      </c>
      <c r="E78" s="69">
        <v>100</v>
      </c>
      <c r="F78" s="125">
        <f>F79</f>
        <v>20.3</v>
      </c>
      <c r="G78" s="125">
        <f>G79</f>
        <v>13.5</v>
      </c>
      <c r="H78" s="226">
        <f t="shared" si="0"/>
        <v>0.66502463054187189</v>
      </c>
    </row>
    <row r="79" spans="1:8" s="74" customFormat="1" ht="15" customHeight="1" x14ac:dyDescent="0.2">
      <c r="A79" s="68" t="s">
        <v>131</v>
      </c>
      <c r="B79" s="69" t="s">
        <v>96</v>
      </c>
      <c r="C79" s="72" t="s">
        <v>184</v>
      </c>
      <c r="D79" s="72" t="s">
        <v>280</v>
      </c>
      <c r="E79" s="69">
        <v>120</v>
      </c>
      <c r="F79" s="125">
        <f>F80</f>
        <v>20.3</v>
      </c>
      <c r="G79" s="125">
        <f>G80</f>
        <v>13.5</v>
      </c>
      <c r="H79" s="226">
        <f t="shared" ref="H79:H150" si="3">G79/F79*1</f>
        <v>0.66502463054187189</v>
      </c>
    </row>
    <row r="80" spans="1:8" s="74" customFormat="1" ht="27.75" customHeight="1" x14ac:dyDescent="0.2">
      <c r="A80" s="58" t="s">
        <v>246</v>
      </c>
      <c r="B80" s="69" t="s">
        <v>96</v>
      </c>
      <c r="C80" s="72" t="s">
        <v>184</v>
      </c>
      <c r="D80" s="72" t="s">
        <v>280</v>
      </c>
      <c r="E80" s="69" t="s">
        <v>248</v>
      </c>
      <c r="F80" s="125">
        <f>'Пр 3 вед'!G456</f>
        <v>20.3</v>
      </c>
      <c r="G80" s="125">
        <f>'Пр 3 вед'!H456</f>
        <v>13.5</v>
      </c>
      <c r="H80" s="226">
        <f t="shared" si="3"/>
        <v>0.66502463054187189</v>
      </c>
    </row>
    <row r="81" spans="1:8" ht="18" customHeight="1" x14ac:dyDescent="0.2">
      <c r="A81" s="68" t="s">
        <v>446</v>
      </c>
      <c r="B81" s="69" t="s">
        <v>96</v>
      </c>
      <c r="C81" s="72" t="s">
        <v>184</v>
      </c>
      <c r="D81" s="72" t="s">
        <v>280</v>
      </c>
      <c r="E81" s="69" t="s">
        <v>118</v>
      </c>
      <c r="F81" s="125">
        <f>F82</f>
        <v>748.69999999999993</v>
      </c>
      <c r="G81" s="125">
        <f>G82</f>
        <v>304.03499999999997</v>
      </c>
      <c r="H81" s="226">
        <f t="shared" si="3"/>
        <v>0.40608387872312007</v>
      </c>
    </row>
    <row r="82" spans="1:8" ht="24" customHeight="1" x14ac:dyDescent="0.2">
      <c r="A82" s="68" t="s">
        <v>119</v>
      </c>
      <c r="B82" s="69" t="s">
        <v>96</v>
      </c>
      <c r="C82" s="72" t="s">
        <v>184</v>
      </c>
      <c r="D82" s="72" t="s">
        <v>280</v>
      </c>
      <c r="E82" s="69" t="s">
        <v>120</v>
      </c>
      <c r="F82" s="125">
        <f>F84+F83</f>
        <v>748.69999999999993</v>
      </c>
      <c r="G82" s="125">
        <f>G84+G83</f>
        <v>304.03499999999997</v>
      </c>
      <c r="H82" s="226">
        <f t="shared" si="3"/>
        <v>0.40608387872312007</v>
      </c>
    </row>
    <row r="83" spans="1:8" ht="18" customHeight="1" x14ac:dyDescent="0.2">
      <c r="A83" s="95" t="s">
        <v>134</v>
      </c>
      <c r="B83" s="69" t="s">
        <v>96</v>
      </c>
      <c r="C83" s="72" t="s">
        <v>184</v>
      </c>
      <c r="D83" s="72" t="s">
        <v>280</v>
      </c>
      <c r="E83" s="69">
        <v>242</v>
      </c>
      <c r="F83" s="125">
        <f>'Пр 3 вед'!G459</f>
        <v>561.79999999999995</v>
      </c>
      <c r="G83" s="125">
        <f>'Пр 3 вед'!H459</f>
        <v>204.423</v>
      </c>
      <c r="H83" s="226">
        <f t="shared" si="3"/>
        <v>0.36387148451406198</v>
      </c>
    </row>
    <row r="84" spans="1:8" ht="18" customHeight="1" x14ac:dyDescent="0.2">
      <c r="A84" s="95" t="s">
        <v>466</v>
      </c>
      <c r="B84" s="69" t="s">
        <v>96</v>
      </c>
      <c r="C84" s="72" t="s">
        <v>184</v>
      </c>
      <c r="D84" s="72" t="s">
        <v>280</v>
      </c>
      <c r="E84" s="69" t="s">
        <v>122</v>
      </c>
      <c r="F84" s="125">
        <f>'Пр 3 вед'!G460</f>
        <v>186.9</v>
      </c>
      <c r="G84" s="125">
        <f>'Пр 3 вед'!H460</f>
        <v>99.611999999999995</v>
      </c>
      <c r="H84" s="226">
        <f t="shared" si="3"/>
        <v>0.53296950240770458</v>
      </c>
    </row>
    <row r="85" spans="1:8" ht="12" customHeight="1" x14ac:dyDescent="0.2">
      <c r="A85" s="95" t="s">
        <v>135</v>
      </c>
      <c r="B85" s="69" t="s">
        <v>96</v>
      </c>
      <c r="C85" s="72" t="s">
        <v>184</v>
      </c>
      <c r="D85" s="72" t="s">
        <v>280</v>
      </c>
      <c r="E85" s="69" t="s">
        <v>197</v>
      </c>
      <c r="F85" s="125">
        <f>F86</f>
        <v>4.3</v>
      </c>
      <c r="G85" s="125">
        <f>G86</f>
        <v>1</v>
      </c>
      <c r="H85" s="226">
        <f t="shared" si="3"/>
        <v>0.23255813953488372</v>
      </c>
    </row>
    <row r="86" spans="1:8" ht="13.5" customHeight="1" x14ac:dyDescent="0.2">
      <c r="A86" s="95" t="s">
        <v>136</v>
      </c>
      <c r="B86" s="69" t="s">
        <v>96</v>
      </c>
      <c r="C86" s="72" t="s">
        <v>184</v>
      </c>
      <c r="D86" s="72" t="s">
        <v>280</v>
      </c>
      <c r="E86" s="69" t="s">
        <v>137</v>
      </c>
      <c r="F86" s="125">
        <f>F87+F88</f>
        <v>4.3</v>
      </c>
      <c r="G86" s="125">
        <f>G87+G88</f>
        <v>1</v>
      </c>
      <c r="H86" s="226">
        <f t="shared" si="3"/>
        <v>0.23255813953488372</v>
      </c>
    </row>
    <row r="87" spans="1:8" ht="15.75" customHeight="1" x14ac:dyDescent="0.2">
      <c r="A87" s="59" t="s">
        <v>198</v>
      </c>
      <c r="B87" s="69" t="s">
        <v>96</v>
      </c>
      <c r="C87" s="72" t="s">
        <v>184</v>
      </c>
      <c r="D87" s="72" t="s">
        <v>280</v>
      </c>
      <c r="E87" s="69" t="s">
        <v>218</v>
      </c>
      <c r="F87" s="125">
        <f>'Пр 3 вед'!G463</f>
        <v>1.5</v>
      </c>
      <c r="G87" s="125">
        <f>'Пр 3 вед'!H463</f>
        <v>1</v>
      </c>
      <c r="H87" s="226">
        <f t="shared" si="3"/>
        <v>0.66666666666666663</v>
      </c>
    </row>
    <row r="88" spans="1:8" ht="15.75" customHeight="1" x14ac:dyDescent="0.2">
      <c r="A88" s="59" t="s">
        <v>440</v>
      </c>
      <c r="B88" s="69" t="s">
        <v>96</v>
      </c>
      <c r="C88" s="72" t="s">
        <v>184</v>
      </c>
      <c r="D88" s="72" t="s">
        <v>280</v>
      </c>
      <c r="E88" s="69">
        <v>853</v>
      </c>
      <c r="F88" s="125">
        <f>'Пр 3 вед'!G464</f>
        <v>2.8</v>
      </c>
      <c r="G88" s="125">
        <f>'Пр 3 вед'!H464</f>
        <v>0</v>
      </c>
      <c r="H88" s="226">
        <f t="shared" si="3"/>
        <v>0</v>
      </c>
    </row>
    <row r="89" spans="1:8" s="74" customFormat="1" ht="19.5" customHeight="1" x14ac:dyDescent="0.2">
      <c r="A89" s="93" t="s">
        <v>410</v>
      </c>
      <c r="B89" s="86" t="s">
        <v>96</v>
      </c>
      <c r="C89" s="88" t="s">
        <v>184</v>
      </c>
      <c r="D89" s="88" t="s">
        <v>411</v>
      </c>
      <c r="E89" s="86" t="s">
        <v>147</v>
      </c>
      <c r="F89" s="124">
        <f>F90+F94+F97</f>
        <v>1841.4019999999998</v>
      </c>
      <c r="G89" s="124">
        <f>G90+G94+G97</f>
        <v>1661.163</v>
      </c>
      <c r="H89" s="226">
        <f t="shared" si="3"/>
        <v>0.90211860310784941</v>
      </c>
    </row>
    <row r="90" spans="1:8" s="74" customFormat="1" ht="33" customHeight="1" x14ac:dyDescent="0.2">
      <c r="A90" s="68" t="s">
        <v>109</v>
      </c>
      <c r="B90" s="69" t="s">
        <v>96</v>
      </c>
      <c r="C90" s="72" t="s">
        <v>184</v>
      </c>
      <c r="D90" s="72" t="s">
        <v>412</v>
      </c>
      <c r="E90" s="69" t="s">
        <v>110</v>
      </c>
      <c r="F90" s="125">
        <f>F91</f>
        <v>1689.1019999999999</v>
      </c>
      <c r="G90" s="125">
        <f>G91</f>
        <v>1540.2809999999999</v>
      </c>
      <c r="H90" s="226">
        <f t="shared" si="3"/>
        <v>0.9118934202907818</v>
      </c>
    </row>
    <row r="91" spans="1:8" s="74" customFormat="1" ht="19.5" customHeight="1" x14ac:dyDescent="0.2">
      <c r="A91" s="68" t="s">
        <v>131</v>
      </c>
      <c r="B91" s="69" t="s">
        <v>96</v>
      </c>
      <c r="C91" s="72" t="s">
        <v>184</v>
      </c>
      <c r="D91" s="72" t="s">
        <v>412</v>
      </c>
      <c r="E91" s="69" t="s">
        <v>194</v>
      </c>
      <c r="F91" s="125">
        <f>F92+F93</f>
        <v>1689.1019999999999</v>
      </c>
      <c r="G91" s="125">
        <f>G92+G93</f>
        <v>1540.2809999999999</v>
      </c>
      <c r="H91" s="226">
        <f t="shared" si="3"/>
        <v>0.9118934202907818</v>
      </c>
    </row>
    <row r="92" spans="1:8" s="74" customFormat="1" ht="16.5" customHeight="1" x14ac:dyDescent="0.2">
      <c r="A92" s="94" t="s">
        <v>132</v>
      </c>
      <c r="B92" s="69" t="s">
        <v>96</v>
      </c>
      <c r="C92" s="72" t="s">
        <v>184</v>
      </c>
      <c r="D92" s="72" t="s">
        <v>412</v>
      </c>
      <c r="E92" s="69" t="s">
        <v>195</v>
      </c>
      <c r="F92" s="125">
        <f>'Пр 3 вед'!G864</f>
        <v>1281.5999999999999</v>
      </c>
      <c r="G92" s="125">
        <f>'Пр 3 вед'!H864</f>
        <v>1153.2809999999999</v>
      </c>
      <c r="H92" s="226">
        <f t="shared" si="3"/>
        <v>0.89987593632958807</v>
      </c>
    </row>
    <row r="93" spans="1:8" s="74" customFormat="1" ht="26.25" customHeight="1" x14ac:dyDescent="0.2">
      <c r="A93" s="94" t="s">
        <v>133</v>
      </c>
      <c r="B93" s="69" t="s">
        <v>96</v>
      </c>
      <c r="C93" s="72" t="s">
        <v>184</v>
      </c>
      <c r="D93" s="72" t="s">
        <v>412</v>
      </c>
      <c r="E93" s="69">
        <v>129</v>
      </c>
      <c r="F93" s="125">
        <f>'Пр 3 вед'!G865</f>
        <v>407.50200000000001</v>
      </c>
      <c r="G93" s="125">
        <f>'Пр 3 вед'!H865</f>
        <v>387</v>
      </c>
      <c r="H93" s="226">
        <f t="shared" si="3"/>
        <v>0.94968859048544541</v>
      </c>
    </row>
    <row r="94" spans="1:8" s="74" customFormat="1" ht="41.25" customHeight="1" x14ac:dyDescent="0.2">
      <c r="A94" s="68" t="s">
        <v>109</v>
      </c>
      <c r="B94" s="69" t="s">
        <v>96</v>
      </c>
      <c r="C94" s="72" t="s">
        <v>184</v>
      </c>
      <c r="D94" s="72" t="s">
        <v>413</v>
      </c>
      <c r="E94" s="69">
        <v>100</v>
      </c>
      <c r="F94" s="125">
        <f>F95</f>
        <v>7</v>
      </c>
      <c r="G94" s="125">
        <f>G95</f>
        <v>0</v>
      </c>
      <c r="H94" s="226">
        <f t="shared" si="3"/>
        <v>0</v>
      </c>
    </row>
    <row r="95" spans="1:8" s="74" customFormat="1" ht="24" customHeight="1" x14ac:dyDescent="0.2">
      <c r="A95" s="68" t="s">
        <v>131</v>
      </c>
      <c r="B95" s="69" t="s">
        <v>96</v>
      </c>
      <c r="C95" s="72" t="s">
        <v>184</v>
      </c>
      <c r="D95" s="72" t="s">
        <v>413</v>
      </c>
      <c r="E95" s="69">
        <v>120</v>
      </c>
      <c r="F95" s="125">
        <f>F96</f>
        <v>7</v>
      </c>
      <c r="G95" s="125">
        <f>G96</f>
        <v>0</v>
      </c>
      <c r="H95" s="226">
        <f t="shared" si="3"/>
        <v>0</v>
      </c>
    </row>
    <row r="96" spans="1:8" ht="21.75" customHeight="1" x14ac:dyDescent="0.2">
      <c r="A96" s="58" t="s">
        <v>246</v>
      </c>
      <c r="B96" s="69" t="s">
        <v>96</v>
      </c>
      <c r="C96" s="72" t="s">
        <v>184</v>
      </c>
      <c r="D96" s="72" t="s">
        <v>413</v>
      </c>
      <c r="E96" s="69">
        <v>122</v>
      </c>
      <c r="F96" s="125">
        <f>'Пр 3 вед'!G868</f>
        <v>7</v>
      </c>
      <c r="G96" s="125">
        <f>'Пр 3 вед'!H868</f>
        <v>0</v>
      </c>
      <c r="H96" s="226">
        <f t="shared" si="3"/>
        <v>0</v>
      </c>
    </row>
    <row r="97" spans="1:8" ht="25.5" customHeight="1" x14ac:dyDescent="0.2">
      <c r="A97" s="68" t="s">
        <v>446</v>
      </c>
      <c r="B97" s="69" t="s">
        <v>96</v>
      </c>
      <c r="C97" s="72" t="s">
        <v>184</v>
      </c>
      <c r="D97" s="72" t="s">
        <v>413</v>
      </c>
      <c r="E97" s="69" t="s">
        <v>118</v>
      </c>
      <c r="F97" s="125">
        <f>F98</f>
        <v>145.29999999999998</v>
      </c>
      <c r="G97" s="125">
        <f>G98</f>
        <v>120.88200000000001</v>
      </c>
      <c r="H97" s="226">
        <f t="shared" si="3"/>
        <v>0.83194769442532701</v>
      </c>
    </row>
    <row r="98" spans="1:8" ht="30" customHeight="1" x14ac:dyDescent="0.2">
      <c r="A98" s="95" t="s">
        <v>119</v>
      </c>
      <c r="B98" s="69" t="s">
        <v>96</v>
      </c>
      <c r="C98" s="72" t="s">
        <v>184</v>
      </c>
      <c r="D98" s="72" t="s">
        <v>413</v>
      </c>
      <c r="E98" s="69" t="s">
        <v>120</v>
      </c>
      <c r="F98" s="125">
        <f>F100+F99</f>
        <v>145.29999999999998</v>
      </c>
      <c r="G98" s="125">
        <f>G100+G99</f>
        <v>120.88200000000001</v>
      </c>
      <c r="H98" s="226">
        <f t="shared" si="3"/>
        <v>0.83194769442532701</v>
      </c>
    </row>
    <row r="99" spans="1:8" ht="14.25" customHeight="1" x14ac:dyDescent="0.2">
      <c r="A99" s="95" t="s">
        <v>134</v>
      </c>
      <c r="B99" s="69" t="s">
        <v>96</v>
      </c>
      <c r="C99" s="72" t="s">
        <v>184</v>
      </c>
      <c r="D99" s="72" t="s">
        <v>413</v>
      </c>
      <c r="E99" s="69">
        <v>242</v>
      </c>
      <c r="F99" s="125">
        <f>'Пр 3 вед'!G871</f>
        <v>130.69999999999999</v>
      </c>
      <c r="G99" s="125">
        <f>'Пр 3 вед'!H871</f>
        <v>111.482</v>
      </c>
      <c r="H99" s="226">
        <f t="shared" si="3"/>
        <v>0.85296097934200465</v>
      </c>
    </row>
    <row r="100" spans="1:8" ht="16.5" customHeight="1" x14ac:dyDescent="0.2">
      <c r="A100" s="95" t="s">
        <v>466</v>
      </c>
      <c r="B100" s="69" t="s">
        <v>96</v>
      </c>
      <c r="C100" s="72" t="s">
        <v>184</v>
      </c>
      <c r="D100" s="72" t="s">
        <v>413</v>
      </c>
      <c r="E100" s="69" t="s">
        <v>122</v>
      </c>
      <c r="F100" s="125">
        <f>'Пр 3 вед'!G872</f>
        <v>14.6</v>
      </c>
      <c r="G100" s="125">
        <f>'Пр 3 вед'!H872</f>
        <v>9.4</v>
      </c>
      <c r="H100" s="226">
        <f t="shared" si="3"/>
        <v>0.64383561643835618</v>
      </c>
    </row>
    <row r="101" spans="1:8" s="74" customFormat="1" ht="21.75" customHeight="1" x14ac:dyDescent="0.2">
      <c r="A101" s="111" t="s">
        <v>512</v>
      </c>
      <c r="B101" s="81" t="s">
        <v>96</v>
      </c>
      <c r="C101" s="83" t="s">
        <v>204</v>
      </c>
      <c r="D101" s="72"/>
      <c r="E101" s="57"/>
      <c r="F101" s="125">
        <f>F105+F102</f>
        <v>1623.479</v>
      </c>
      <c r="G101" s="125">
        <f>G105+G102</f>
        <v>1623.479</v>
      </c>
      <c r="H101" s="226">
        <f t="shared" si="3"/>
        <v>1</v>
      </c>
    </row>
    <row r="102" spans="1:8" s="74" customFormat="1" ht="21.75" customHeight="1" x14ac:dyDescent="0.2">
      <c r="A102" s="68" t="s">
        <v>446</v>
      </c>
      <c r="B102" s="192" t="s">
        <v>96</v>
      </c>
      <c r="C102" s="72" t="s">
        <v>204</v>
      </c>
      <c r="D102" s="72" t="s">
        <v>565</v>
      </c>
      <c r="E102" s="57" t="s">
        <v>118</v>
      </c>
      <c r="F102" s="125">
        <f t="shared" ref="F102:G103" si="4">F103</f>
        <v>472.47899999999998</v>
      </c>
      <c r="G102" s="125">
        <f t="shared" si="4"/>
        <v>472.47899999999998</v>
      </c>
      <c r="H102" s="226">
        <f t="shared" si="3"/>
        <v>1</v>
      </c>
    </row>
    <row r="103" spans="1:8" s="74" customFormat="1" ht="21.75" customHeight="1" x14ac:dyDescent="0.2">
      <c r="A103" s="68" t="s">
        <v>119</v>
      </c>
      <c r="B103" s="192" t="s">
        <v>96</v>
      </c>
      <c r="C103" s="72" t="s">
        <v>204</v>
      </c>
      <c r="D103" s="72" t="s">
        <v>565</v>
      </c>
      <c r="E103" s="57" t="s">
        <v>120</v>
      </c>
      <c r="F103" s="125">
        <f>F104</f>
        <v>472.47899999999998</v>
      </c>
      <c r="G103" s="125">
        <f t="shared" si="4"/>
        <v>472.47899999999998</v>
      </c>
      <c r="H103" s="226">
        <f t="shared" si="3"/>
        <v>1</v>
      </c>
    </row>
    <row r="104" spans="1:8" s="74" customFormat="1" ht="21.75" customHeight="1" x14ac:dyDescent="0.2">
      <c r="A104" s="95" t="s">
        <v>466</v>
      </c>
      <c r="B104" s="192" t="s">
        <v>96</v>
      </c>
      <c r="C104" s="72" t="s">
        <v>204</v>
      </c>
      <c r="D104" s="72" t="s">
        <v>565</v>
      </c>
      <c r="E104" s="57" t="s">
        <v>122</v>
      </c>
      <c r="F104" s="125">
        <f>'Пр 3 вед'!G536</f>
        <v>472.47899999999998</v>
      </c>
      <c r="G104" s="125">
        <f>'Пр 3 вед'!H536</f>
        <v>472.47899999999998</v>
      </c>
      <c r="H104" s="226">
        <f t="shared" si="3"/>
        <v>1</v>
      </c>
    </row>
    <row r="105" spans="1:8" x14ac:dyDescent="0.2">
      <c r="A105" s="68" t="s">
        <v>446</v>
      </c>
      <c r="B105" s="164" t="s">
        <v>96</v>
      </c>
      <c r="C105" s="72" t="s">
        <v>204</v>
      </c>
      <c r="D105" s="72" t="s">
        <v>565</v>
      </c>
      <c r="E105" s="164">
        <v>800</v>
      </c>
      <c r="F105" s="125">
        <f t="shared" ref="F105:G106" si="5">F106</f>
        <v>1151</v>
      </c>
      <c r="G105" s="125">
        <f t="shared" si="5"/>
        <v>1151</v>
      </c>
      <c r="H105" s="226">
        <f t="shared" si="3"/>
        <v>1</v>
      </c>
    </row>
    <row r="106" spans="1:8" ht="22.5" x14ac:dyDescent="0.2">
      <c r="A106" s="68" t="s">
        <v>119</v>
      </c>
      <c r="B106" s="164" t="s">
        <v>96</v>
      </c>
      <c r="C106" s="72" t="s">
        <v>204</v>
      </c>
      <c r="D106" s="72" t="s">
        <v>565</v>
      </c>
      <c r="E106" s="164">
        <v>800</v>
      </c>
      <c r="F106" s="125">
        <f t="shared" si="5"/>
        <v>1151</v>
      </c>
      <c r="G106" s="125">
        <f t="shared" si="5"/>
        <v>1151</v>
      </c>
      <c r="H106" s="226">
        <f t="shared" si="3"/>
        <v>1</v>
      </c>
    </row>
    <row r="107" spans="1:8" x14ac:dyDescent="0.2">
      <c r="A107" s="68" t="s">
        <v>647</v>
      </c>
      <c r="B107" s="164" t="s">
        <v>96</v>
      </c>
      <c r="C107" s="72" t="s">
        <v>204</v>
      </c>
      <c r="D107" s="72" t="s">
        <v>565</v>
      </c>
      <c r="E107" s="164">
        <v>880</v>
      </c>
      <c r="F107" s="125">
        <f>'Пр 3 вед'!G539</f>
        <v>1151</v>
      </c>
      <c r="G107" s="125">
        <f>'Пр 3 вед'!H539</f>
        <v>1151</v>
      </c>
      <c r="H107" s="226">
        <f t="shared" si="3"/>
        <v>1</v>
      </c>
    </row>
    <row r="108" spans="1:8" s="74" customFormat="1" ht="14.25" customHeight="1" x14ac:dyDescent="0.2">
      <c r="A108" s="111" t="s">
        <v>448</v>
      </c>
      <c r="B108" s="81" t="s">
        <v>96</v>
      </c>
      <c r="C108" s="83" t="s">
        <v>388</v>
      </c>
      <c r="D108" s="72"/>
      <c r="E108" s="57"/>
      <c r="F108" s="125">
        <f t="shared" ref="F108:G111" si="6">F109</f>
        <v>149</v>
      </c>
      <c r="G108" s="125">
        <f t="shared" si="6"/>
        <v>0</v>
      </c>
      <c r="H108" s="226">
        <f t="shared" si="3"/>
        <v>0</v>
      </c>
    </row>
    <row r="109" spans="1:8" s="74" customFormat="1" ht="18" customHeight="1" x14ac:dyDescent="0.2">
      <c r="A109" s="59" t="s">
        <v>459</v>
      </c>
      <c r="B109" s="57" t="s">
        <v>96</v>
      </c>
      <c r="C109" s="56" t="s">
        <v>388</v>
      </c>
      <c r="D109" s="72" t="s">
        <v>458</v>
      </c>
      <c r="E109" s="57"/>
      <c r="F109" s="125">
        <f t="shared" si="6"/>
        <v>149</v>
      </c>
      <c r="G109" s="125">
        <f t="shared" si="6"/>
        <v>0</v>
      </c>
      <c r="H109" s="226">
        <f t="shared" si="3"/>
        <v>0</v>
      </c>
    </row>
    <row r="110" spans="1:8" s="74" customFormat="1" ht="21" customHeight="1" x14ac:dyDescent="0.2">
      <c r="A110" s="68" t="s">
        <v>446</v>
      </c>
      <c r="B110" s="57" t="s">
        <v>96</v>
      </c>
      <c r="C110" s="56" t="s">
        <v>388</v>
      </c>
      <c r="D110" s="72" t="s">
        <v>458</v>
      </c>
      <c r="E110" s="69">
        <v>800</v>
      </c>
      <c r="F110" s="125">
        <f t="shared" si="6"/>
        <v>149</v>
      </c>
      <c r="G110" s="125">
        <f t="shared" si="6"/>
        <v>0</v>
      </c>
      <c r="H110" s="226">
        <f t="shared" si="3"/>
        <v>0</v>
      </c>
    </row>
    <row r="111" spans="1:8" s="74" customFormat="1" ht="25.5" customHeight="1" x14ac:dyDescent="0.2">
      <c r="A111" s="68" t="s">
        <v>119</v>
      </c>
      <c r="B111" s="57" t="s">
        <v>96</v>
      </c>
      <c r="C111" s="56" t="s">
        <v>388</v>
      </c>
      <c r="D111" s="72" t="s">
        <v>458</v>
      </c>
      <c r="E111" s="69">
        <v>800</v>
      </c>
      <c r="F111" s="125">
        <f t="shared" si="6"/>
        <v>149</v>
      </c>
      <c r="G111" s="125">
        <f t="shared" si="6"/>
        <v>0</v>
      </c>
      <c r="H111" s="226">
        <f t="shared" si="3"/>
        <v>0</v>
      </c>
    </row>
    <row r="112" spans="1:8" s="74" customFormat="1" ht="30.75" customHeight="1" x14ac:dyDescent="0.2">
      <c r="A112" s="95" t="s">
        <v>121</v>
      </c>
      <c r="B112" s="57" t="s">
        <v>96</v>
      </c>
      <c r="C112" s="56" t="s">
        <v>388</v>
      </c>
      <c r="D112" s="72" t="s">
        <v>458</v>
      </c>
      <c r="E112" s="57">
        <v>870</v>
      </c>
      <c r="F112" s="125">
        <f>'Пр 3 вед'!G544</f>
        <v>149</v>
      </c>
      <c r="G112" s="125">
        <f>'Пр 3 вед'!H544</f>
        <v>0</v>
      </c>
      <c r="H112" s="226">
        <f t="shared" si="3"/>
        <v>0</v>
      </c>
    </row>
    <row r="113" spans="1:8" s="74" customFormat="1" ht="21" customHeight="1" x14ac:dyDescent="0.2">
      <c r="A113" s="82" t="s">
        <v>281</v>
      </c>
      <c r="B113" s="81" t="s">
        <v>96</v>
      </c>
      <c r="C113" s="83" t="s">
        <v>282</v>
      </c>
      <c r="D113" s="83"/>
      <c r="E113" s="81"/>
      <c r="F113" s="123">
        <f>F114+F123+F127+F133+F142</f>
        <v>1212.269</v>
      </c>
      <c r="G113" s="123">
        <f>G114+G123+G127+G133+G142</f>
        <v>604.44399999999996</v>
      </c>
      <c r="H113" s="226">
        <f t="shared" si="3"/>
        <v>0.49860550752349514</v>
      </c>
    </row>
    <row r="114" spans="1:8" s="74" customFormat="1" ht="21.75" customHeight="1" x14ac:dyDescent="0.2">
      <c r="A114" s="68" t="s">
        <v>497</v>
      </c>
      <c r="B114" s="69" t="s">
        <v>96</v>
      </c>
      <c r="C114" s="72" t="s">
        <v>282</v>
      </c>
      <c r="D114" s="72" t="s">
        <v>318</v>
      </c>
      <c r="E114" s="69"/>
      <c r="F114" s="125">
        <f>F115+F119</f>
        <v>409.16899999999998</v>
      </c>
      <c r="G114" s="125">
        <f>G115+G119</f>
        <v>259.565</v>
      </c>
      <c r="H114" s="226">
        <f t="shared" si="3"/>
        <v>0.63437112782248906</v>
      </c>
    </row>
    <row r="115" spans="1:8" s="74" customFormat="1" ht="26.25" customHeight="1" x14ac:dyDescent="0.2">
      <c r="A115" s="68" t="s">
        <v>319</v>
      </c>
      <c r="B115" s="69" t="s">
        <v>96</v>
      </c>
      <c r="C115" s="72" t="s">
        <v>282</v>
      </c>
      <c r="D115" s="72" t="s">
        <v>320</v>
      </c>
      <c r="E115" s="69"/>
      <c r="F115" s="125">
        <f t="shared" ref="F115:G117" si="7">F116</f>
        <v>50</v>
      </c>
      <c r="G115" s="125">
        <f t="shared" si="7"/>
        <v>16.72</v>
      </c>
      <c r="H115" s="226">
        <f t="shared" si="3"/>
        <v>0.33439999999999998</v>
      </c>
    </row>
    <row r="116" spans="1:8" s="74" customFormat="1" ht="25.5" customHeight="1" x14ac:dyDescent="0.2">
      <c r="A116" s="68" t="s">
        <v>446</v>
      </c>
      <c r="B116" s="69" t="s">
        <v>96</v>
      </c>
      <c r="C116" s="72" t="s">
        <v>282</v>
      </c>
      <c r="D116" s="72" t="s">
        <v>320</v>
      </c>
      <c r="E116" s="69" t="s">
        <v>118</v>
      </c>
      <c r="F116" s="125">
        <f t="shared" si="7"/>
        <v>50</v>
      </c>
      <c r="G116" s="125">
        <f t="shared" si="7"/>
        <v>16.72</v>
      </c>
      <c r="H116" s="226">
        <f t="shared" si="3"/>
        <v>0.33439999999999998</v>
      </c>
    </row>
    <row r="117" spans="1:8" s="74" customFormat="1" ht="25.5" customHeight="1" x14ac:dyDescent="0.2">
      <c r="A117" s="68" t="s">
        <v>119</v>
      </c>
      <c r="B117" s="69" t="s">
        <v>96</v>
      </c>
      <c r="C117" s="72" t="s">
        <v>282</v>
      </c>
      <c r="D117" s="72" t="s">
        <v>320</v>
      </c>
      <c r="E117" s="69" t="s">
        <v>120</v>
      </c>
      <c r="F117" s="125">
        <f t="shared" si="7"/>
        <v>50</v>
      </c>
      <c r="G117" s="125">
        <f t="shared" si="7"/>
        <v>16.72</v>
      </c>
      <c r="H117" s="226">
        <f t="shared" si="3"/>
        <v>0.33439999999999998</v>
      </c>
    </row>
    <row r="118" spans="1:8" s="74" customFormat="1" ht="15" customHeight="1" x14ac:dyDescent="0.2">
      <c r="A118" s="95" t="s">
        <v>466</v>
      </c>
      <c r="B118" s="69" t="s">
        <v>96</v>
      </c>
      <c r="C118" s="72" t="s">
        <v>282</v>
      </c>
      <c r="D118" s="72" t="s">
        <v>320</v>
      </c>
      <c r="E118" s="69" t="s">
        <v>122</v>
      </c>
      <c r="F118" s="125">
        <f>'Пр 3 вед'!G550</f>
        <v>50</v>
      </c>
      <c r="G118" s="125">
        <f>'Пр 3 вед'!H550</f>
        <v>16.72</v>
      </c>
      <c r="H118" s="226">
        <f t="shared" si="3"/>
        <v>0.33439999999999998</v>
      </c>
    </row>
    <row r="119" spans="1:8" ht="23.25" customHeight="1" x14ac:dyDescent="0.2">
      <c r="A119" s="95" t="s">
        <v>641</v>
      </c>
      <c r="B119" s="69" t="s">
        <v>96</v>
      </c>
      <c r="C119" s="72" t="s">
        <v>282</v>
      </c>
      <c r="D119" s="72" t="s">
        <v>640</v>
      </c>
      <c r="E119" s="69"/>
      <c r="F119" s="274">
        <f t="shared" ref="F119:G121" si="8">F120</f>
        <v>359.16899999999998</v>
      </c>
      <c r="G119" s="274">
        <f t="shared" si="8"/>
        <v>242.845</v>
      </c>
      <c r="H119" s="226">
        <f t="shared" si="3"/>
        <v>0.67613017827262378</v>
      </c>
    </row>
    <row r="120" spans="1:8" ht="17.25" customHeight="1" x14ac:dyDescent="0.2">
      <c r="A120" s="68" t="s">
        <v>446</v>
      </c>
      <c r="B120" s="69" t="s">
        <v>96</v>
      </c>
      <c r="C120" s="72" t="s">
        <v>282</v>
      </c>
      <c r="D120" s="72" t="s">
        <v>640</v>
      </c>
      <c r="E120" s="69" t="s">
        <v>118</v>
      </c>
      <c r="F120" s="274">
        <f t="shared" si="8"/>
        <v>359.16899999999998</v>
      </c>
      <c r="G120" s="274">
        <f t="shared" si="8"/>
        <v>242.845</v>
      </c>
      <c r="H120" s="226">
        <f t="shared" si="3"/>
        <v>0.67613017827262378</v>
      </c>
    </row>
    <row r="121" spans="1:8" ht="21.75" customHeight="1" x14ac:dyDescent="0.2">
      <c r="A121" s="68" t="s">
        <v>119</v>
      </c>
      <c r="B121" s="69" t="s">
        <v>96</v>
      </c>
      <c r="C121" s="72" t="s">
        <v>282</v>
      </c>
      <c r="D121" s="72" t="s">
        <v>640</v>
      </c>
      <c r="E121" s="69" t="s">
        <v>120</v>
      </c>
      <c r="F121" s="274">
        <f t="shared" si="8"/>
        <v>359.16899999999998</v>
      </c>
      <c r="G121" s="274">
        <f t="shared" si="8"/>
        <v>242.845</v>
      </c>
      <c r="H121" s="226">
        <f t="shared" si="3"/>
        <v>0.67613017827262378</v>
      </c>
    </row>
    <row r="122" spans="1:8" ht="16.5" customHeight="1" x14ac:dyDescent="0.2">
      <c r="A122" s="95" t="s">
        <v>466</v>
      </c>
      <c r="B122" s="69" t="s">
        <v>96</v>
      </c>
      <c r="C122" s="72" t="s">
        <v>282</v>
      </c>
      <c r="D122" s="72" t="s">
        <v>640</v>
      </c>
      <c r="E122" s="69" t="s">
        <v>122</v>
      </c>
      <c r="F122" s="274">
        <f>'Пр 3 вед'!G554</f>
        <v>359.16899999999998</v>
      </c>
      <c r="G122" s="274">
        <f>'Пр 3 вед'!H554</f>
        <v>242.845</v>
      </c>
      <c r="H122" s="226">
        <f t="shared" si="3"/>
        <v>0.67613017827262378</v>
      </c>
    </row>
    <row r="123" spans="1:8" s="74" customFormat="1" ht="18" customHeight="1" x14ac:dyDescent="0.2">
      <c r="A123" s="73" t="s">
        <v>321</v>
      </c>
      <c r="B123" s="69" t="s">
        <v>96</v>
      </c>
      <c r="C123" s="72" t="s">
        <v>282</v>
      </c>
      <c r="D123" s="72" t="s">
        <v>322</v>
      </c>
      <c r="E123" s="69"/>
      <c r="F123" s="125">
        <f t="shared" ref="F123:G125" si="9">F124</f>
        <v>100</v>
      </c>
      <c r="G123" s="125">
        <f t="shared" si="9"/>
        <v>0</v>
      </c>
      <c r="H123" s="226">
        <f t="shared" si="3"/>
        <v>0</v>
      </c>
    </row>
    <row r="124" spans="1:8" s="74" customFormat="1" ht="12" customHeight="1" x14ac:dyDescent="0.2">
      <c r="A124" s="95" t="s">
        <v>135</v>
      </c>
      <c r="B124" s="69" t="s">
        <v>96</v>
      </c>
      <c r="C124" s="72" t="s">
        <v>282</v>
      </c>
      <c r="D124" s="72" t="s">
        <v>322</v>
      </c>
      <c r="E124" s="69" t="s">
        <v>197</v>
      </c>
      <c r="F124" s="125">
        <f t="shared" si="9"/>
        <v>100</v>
      </c>
      <c r="G124" s="125">
        <f t="shared" si="9"/>
        <v>0</v>
      </c>
      <c r="H124" s="226">
        <f t="shared" si="3"/>
        <v>0</v>
      </c>
    </row>
    <row r="125" spans="1:8" s="74" customFormat="1" ht="15.75" customHeight="1" x14ac:dyDescent="0.2">
      <c r="A125" s="95" t="s">
        <v>136</v>
      </c>
      <c r="B125" s="69" t="s">
        <v>96</v>
      </c>
      <c r="C125" s="72" t="s">
        <v>282</v>
      </c>
      <c r="D125" s="72" t="s">
        <v>322</v>
      </c>
      <c r="E125" s="69" t="s">
        <v>137</v>
      </c>
      <c r="F125" s="125">
        <f t="shared" si="9"/>
        <v>100</v>
      </c>
      <c r="G125" s="125">
        <f t="shared" si="9"/>
        <v>0</v>
      </c>
      <c r="H125" s="226">
        <f t="shared" si="3"/>
        <v>0</v>
      </c>
    </row>
    <row r="126" spans="1:8" s="74" customFormat="1" ht="22.5" customHeight="1" x14ac:dyDescent="0.2">
      <c r="A126" s="59" t="s">
        <v>440</v>
      </c>
      <c r="B126" s="69" t="s">
        <v>96</v>
      </c>
      <c r="C126" s="72" t="s">
        <v>282</v>
      </c>
      <c r="D126" s="72" t="s">
        <v>322</v>
      </c>
      <c r="E126" s="69">
        <v>853</v>
      </c>
      <c r="F126" s="125">
        <f>'Пр 3 вед'!G558</f>
        <v>100</v>
      </c>
      <c r="G126" s="125">
        <f>'Пр 3 вед'!H558</f>
        <v>0</v>
      </c>
      <c r="H126" s="226">
        <f t="shared" si="3"/>
        <v>0</v>
      </c>
    </row>
    <row r="127" spans="1:8" s="74" customFormat="1" ht="29.25" customHeight="1" x14ac:dyDescent="0.2">
      <c r="A127" s="94" t="s">
        <v>69</v>
      </c>
      <c r="B127" s="69" t="s">
        <v>96</v>
      </c>
      <c r="C127" s="72" t="s">
        <v>282</v>
      </c>
      <c r="D127" s="72" t="s">
        <v>284</v>
      </c>
      <c r="E127" s="69"/>
      <c r="F127" s="125">
        <f>F128+F131</f>
        <v>7</v>
      </c>
      <c r="G127" s="125">
        <f>G128+G131</f>
        <v>0</v>
      </c>
      <c r="H127" s="226">
        <f t="shared" si="3"/>
        <v>0</v>
      </c>
    </row>
    <row r="128" spans="1:8" s="74" customFormat="1" ht="21.75" customHeight="1" x14ac:dyDescent="0.2">
      <c r="A128" s="68" t="s">
        <v>446</v>
      </c>
      <c r="B128" s="69" t="s">
        <v>96</v>
      </c>
      <c r="C128" s="72" t="s">
        <v>282</v>
      </c>
      <c r="D128" s="72" t="s">
        <v>284</v>
      </c>
      <c r="E128" s="69">
        <v>200</v>
      </c>
      <c r="F128" s="125">
        <f>F129</f>
        <v>1</v>
      </c>
      <c r="G128" s="125">
        <f>G129</f>
        <v>0</v>
      </c>
      <c r="H128" s="226">
        <f t="shared" si="3"/>
        <v>0</v>
      </c>
    </row>
    <row r="129" spans="1:8" s="74" customFormat="1" ht="19.5" customHeight="1" x14ac:dyDescent="0.2">
      <c r="A129" s="68" t="s">
        <v>119</v>
      </c>
      <c r="B129" s="69" t="s">
        <v>96</v>
      </c>
      <c r="C129" s="72" t="s">
        <v>282</v>
      </c>
      <c r="D129" s="72" t="s">
        <v>284</v>
      </c>
      <c r="E129" s="69">
        <v>240</v>
      </c>
      <c r="F129" s="125">
        <f>F130</f>
        <v>1</v>
      </c>
      <c r="G129" s="125">
        <f>G130</f>
        <v>0</v>
      </c>
      <c r="H129" s="226">
        <f t="shared" si="3"/>
        <v>0</v>
      </c>
    </row>
    <row r="130" spans="1:8" ht="21.75" customHeight="1" x14ac:dyDescent="0.2">
      <c r="A130" s="95" t="s">
        <v>466</v>
      </c>
      <c r="B130" s="69" t="s">
        <v>96</v>
      </c>
      <c r="C130" s="72" t="s">
        <v>282</v>
      </c>
      <c r="D130" s="72" t="s">
        <v>284</v>
      </c>
      <c r="E130" s="69">
        <v>244</v>
      </c>
      <c r="F130" s="125">
        <f>'Пр 3 вед'!G562</f>
        <v>1</v>
      </c>
      <c r="G130" s="125">
        <f>'Пр 3 вед'!H562</f>
        <v>0</v>
      </c>
      <c r="H130" s="226">
        <f t="shared" si="3"/>
        <v>0</v>
      </c>
    </row>
    <row r="131" spans="1:8" ht="10.5" customHeight="1" x14ac:dyDescent="0.2">
      <c r="A131" s="68" t="s">
        <v>285</v>
      </c>
      <c r="B131" s="69" t="s">
        <v>96</v>
      </c>
      <c r="C131" s="72" t="s">
        <v>282</v>
      </c>
      <c r="D131" s="72" t="s">
        <v>284</v>
      </c>
      <c r="E131" s="69">
        <v>500</v>
      </c>
      <c r="F131" s="125">
        <f>F132</f>
        <v>6</v>
      </c>
      <c r="G131" s="125">
        <f>G132</f>
        <v>0</v>
      </c>
      <c r="H131" s="226">
        <f t="shared" si="3"/>
        <v>0</v>
      </c>
    </row>
    <row r="132" spans="1:8" ht="15.75" customHeight="1" x14ac:dyDescent="0.2">
      <c r="A132" s="68" t="s">
        <v>286</v>
      </c>
      <c r="B132" s="69" t="s">
        <v>96</v>
      </c>
      <c r="C132" s="72" t="s">
        <v>282</v>
      </c>
      <c r="D132" s="72" t="s">
        <v>284</v>
      </c>
      <c r="E132" s="69">
        <v>530</v>
      </c>
      <c r="F132" s="125">
        <f>'Пр 3 вед'!G469</f>
        <v>6</v>
      </c>
      <c r="G132" s="125">
        <f>'Пр 3 вед'!H469</f>
        <v>0</v>
      </c>
      <c r="H132" s="226">
        <f t="shared" si="3"/>
        <v>0</v>
      </c>
    </row>
    <row r="133" spans="1:8" ht="22.5" customHeight="1" x14ac:dyDescent="0.2">
      <c r="A133" s="142" t="s">
        <v>453</v>
      </c>
      <c r="B133" s="86" t="s">
        <v>96</v>
      </c>
      <c r="C133" s="88" t="s">
        <v>282</v>
      </c>
      <c r="D133" s="88" t="s">
        <v>323</v>
      </c>
      <c r="E133" s="86" t="s">
        <v>147</v>
      </c>
      <c r="F133" s="124">
        <f>F134+F140</f>
        <v>551.1</v>
      </c>
      <c r="G133" s="124">
        <f>G134+G140</f>
        <v>344.87900000000002</v>
      </c>
      <c r="H133" s="226">
        <f t="shared" si="3"/>
        <v>0.62580112502268193</v>
      </c>
    </row>
    <row r="134" spans="1:8" ht="36.75" customHeight="1" x14ac:dyDescent="0.2">
      <c r="A134" s="68" t="s">
        <v>109</v>
      </c>
      <c r="B134" s="69" t="s">
        <v>96</v>
      </c>
      <c r="C134" s="72" t="s">
        <v>282</v>
      </c>
      <c r="D134" s="72" t="s">
        <v>323</v>
      </c>
      <c r="E134" s="69" t="s">
        <v>110</v>
      </c>
      <c r="F134" s="125">
        <f>F135</f>
        <v>439.4</v>
      </c>
      <c r="G134" s="125">
        <f>G135</f>
        <v>277.96600000000001</v>
      </c>
      <c r="H134" s="226">
        <f t="shared" si="3"/>
        <v>0.63260355029585802</v>
      </c>
    </row>
    <row r="135" spans="1:8" ht="21" customHeight="1" x14ac:dyDescent="0.2">
      <c r="A135" s="68" t="s">
        <v>131</v>
      </c>
      <c r="B135" s="69" t="s">
        <v>96</v>
      </c>
      <c r="C135" s="72" t="s">
        <v>282</v>
      </c>
      <c r="D135" s="72" t="s">
        <v>323</v>
      </c>
      <c r="E135" s="69" t="s">
        <v>194</v>
      </c>
      <c r="F135" s="125">
        <f>F136+F137+F138</f>
        <v>439.4</v>
      </c>
      <c r="G135" s="125">
        <f>G136+G137+G138</f>
        <v>277.96600000000001</v>
      </c>
      <c r="H135" s="226">
        <f t="shared" si="3"/>
        <v>0.63260355029585802</v>
      </c>
    </row>
    <row r="136" spans="1:8" s="51" customFormat="1" ht="20.25" customHeight="1" x14ac:dyDescent="0.2">
      <c r="A136" s="94" t="s">
        <v>132</v>
      </c>
      <c r="B136" s="69" t="s">
        <v>96</v>
      </c>
      <c r="C136" s="72" t="s">
        <v>282</v>
      </c>
      <c r="D136" s="72" t="s">
        <v>323</v>
      </c>
      <c r="E136" s="69" t="s">
        <v>195</v>
      </c>
      <c r="F136" s="125">
        <f>'Пр 3 вед'!G566</f>
        <v>337.5</v>
      </c>
      <c r="G136" s="125">
        <f>'Пр 3 вед'!H566</f>
        <v>204.01599999999999</v>
      </c>
      <c r="H136" s="226">
        <f t="shared" si="3"/>
        <v>0.60449185185185184</v>
      </c>
    </row>
    <row r="137" spans="1:8" s="51" customFormat="1" ht="33.75" customHeight="1" x14ac:dyDescent="0.2">
      <c r="A137" s="94" t="s">
        <v>133</v>
      </c>
      <c r="B137" s="69" t="s">
        <v>96</v>
      </c>
      <c r="C137" s="72" t="s">
        <v>282</v>
      </c>
      <c r="D137" s="72" t="s">
        <v>323</v>
      </c>
      <c r="E137" s="69">
        <v>129</v>
      </c>
      <c r="F137" s="125">
        <f>'Пр 3 вед'!G567</f>
        <v>101.9</v>
      </c>
      <c r="G137" s="125">
        <f>'Пр 3 вед'!H567</f>
        <v>73.95</v>
      </c>
      <c r="H137" s="226">
        <f t="shared" si="3"/>
        <v>0.72571148184494605</v>
      </c>
    </row>
    <row r="138" spans="1:8" s="74" customFormat="1" ht="24" customHeight="1" x14ac:dyDescent="0.2">
      <c r="A138" s="58" t="s">
        <v>246</v>
      </c>
      <c r="B138" s="69" t="s">
        <v>96</v>
      </c>
      <c r="C138" s="72" t="s">
        <v>282</v>
      </c>
      <c r="D138" s="72" t="s">
        <v>323</v>
      </c>
      <c r="E138" s="69">
        <v>122</v>
      </c>
      <c r="F138" s="125">
        <f>'Пр 3 вед'!G568</f>
        <v>0</v>
      </c>
      <c r="G138" s="125">
        <f>'Пр 3 вед'!H568</f>
        <v>0</v>
      </c>
      <c r="H138" s="226" t="e">
        <f t="shared" si="3"/>
        <v>#DIV/0!</v>
      </c>
    </row>
    <row r="139" spans="1:8" s="51" customFormat="1" ht="19.5" customHeight="1" x14ac:dyDescent="0.2">
      <c r="A139" s="68" t="s">
        <v>446</v>
      </c>
      <c r="B139" s="69" t="s">
        <v>96</v>
      </c>
      <c r="C139" s="72" t="s">
        <v>282</v>
      </c>
      <c r="D139" s="72" t="s">
        <v>323</v>
      </c>
      <c r="E139" s="69">
        <v>200</v>
      </c>
      <c r="F139" s="125">
        <f>F140</f>
        <v>111.7</v>
      </c>
      <c r="G139" s="125">
        <f>G140</f>
        <v>66.912999999999997</v>
      </c>
      <c r="H139" s="226">
        <f t="shared" si="3"/>
        <v>0.59904207699194267</v>
      </c>
    </row>
    <row r="140" spans="1:8" ht="21.75" customHeight="1" x14ac:dyDescent="0.2">
      <c r="A140" s="68" t="s">
        <v>119</v>
      </c>
      <c r="B140" s="69" t="s">
        <v>96</v>
      </c>
      <c r="C140" s="72" t="s">
        <v>282</v>
      </c>
      <c r="D140" s="72" t="s">
        <v>323</v>
      </c>
      <c r="E140" s="69" t="s">
        <v>120</v>
      </c>
      <c r="F140" s="125">
        <f>F141</f>
        <v>111.7</v>
      </c>
      <c r="G140" s="125">
        <f>G141</f>
        <v>66.912999999999997</v>
      </c>
      <c r="H140" s="226">
        <f t="shared" si="3"/>
        <v>0.59904207699194267</v>
      </c>
    </row>
    <row r="141" spans="1:8" ht="24.75" customHeight="1" x14ac:dyDescent="0.2">
      <c r="A141" s="95" t="s">
        <v>466</v>
      </c>
      <c r="B141" s="69" t="s">
        <v>96</v>
      </c>
      <c r="C141" s="72" t="s">
        <v>282</v>
      </c>
      <c r="D141" s="72" t="s">
        <v>323</v>
      </c>
      <c r="E141" s="69" t="s">
        <v>122</v>
      </c>
      <c r="F141" s="125">
        <f>'Пр 3 вед'!G571</f>
        <v>111.7</v>
      </c>
      <c r="G141" s="125">
        <f>'Пр 3 вед'!H571</f>
        <v>66.912999999999997</v>
      </c>
      <c r="H141" s="226">
        <f t="shared" si="3"/>
        <v>0.59904207699194267</v>
      </c>
    </row>
    <row r="142" spans="1:8" ht="24.75" customHeight="1" x14ac:dyDescent="0.2">
      <c r="A142" s="95" t="s">
        <v>740</v>
      </c>
      <c r="B142" s="192" t="s">
        <v>96</v>
      </c>
      <c r="C142" s="72" t="s">
        <v>282</v>
      </c>
      <c r="D142" s="72" t="s">
        <v>741</v>
      </c>
      <c r="E142" s="192"/>
      <c r="F142" s="125">
        <f t="shared" ref="F142:G145" si="10">F143</f>
        <v>145</v>
      </c>
      <c r="G142" s="125">
        <f t="shared" si="10"/>
        <v>0</v>
      </c>
      <c r="H142" s="228">
        <f t="shared" si="3"/>
        <v>0</v>
      </c>
    </row>
    <row r="143" spans="1:8" ht="24.75" customHeight="1" x14ac:dyDescent="0.2">
      <c r="A143" s="95" t="s">
        <v>734</v>
      </c>
      <c r="B143" s="192" t="s">
        <v>96</v>
      </c>
      <c r="C143" s="72" t="s">
        <v>282</v>
      </c>
      <c r="D143" s="72" t="s">
        <v>744</v>
      </c>
      <c r="E143" s="192"/>
      <c r="F143" s="125">
        <f t="shared" si="10"/>
        <v>145</v>
      </c>
      <c r="G143" s="125">
        <f t="shared" si="10"/>
        <v>0</v>
      </c>
      <c r="H143" s="228">
        <f t="shared" si="3"/>
        <v>0</v>
      </c>
    </row>
    <row r="144" spans="1:8" ht="24.75" customHeight="1" x14ac:dyDescent="0.2">
      <c r="A144" s="68" t="s">
        <v>446</v>
      </c>
      <c r="B144" s="192" t="s">
        <v>96</v>
      </c>
      <c r="C144" s="72" t="s">
        <v>282</v>
      </c>
      <c r="D144" s="72" t="s">
        <v>744</v>
      </c>
      <c r="E144" s="192">
        <v>200</v>
      </c>
      <c r="F144" s="125">
        <f t="shared" si="10"/>
        <v>145</v>
      </c>
      <c r="G144" s="125">
        <f t="shared" si="10"/>
        <v>0</v>
      </c>
      <c r="H144" s="228">
        <f t="shared" si="3"/>
        <v>0</v>
      </c>
    </row>
    <row r="145" spans="1:10" ht="24.75" customHeight="1" x14ac:dyDescent="0.2">
      <c r="A145" s="68" t="s">
        <v>119</v>
      </c>
      <c r="B145" s="192" t="s">
        <v>96</v>
      </c>
      <c r="C145" s="72" t="s">
        <v>282</v>
      </c>
      <c r="D145" s="72" t="s">
        <v>744</v>
      </c>
      <c r="E145" s="192" t="s">
        <v>120</v>
      </c>
      <c r="F145" s="125">
        <f t="shared" si="10"/>
        <v>145</v>
      </c>
      <c r="G145" s="125">
        <f t="shared" si="10"/>
        <v>0</v>
      </c>
      <c r="H145" s="228">
        <f t="shared" si="3"/>
        <v>0</v>
      </c>
    </row>
    <row r="146" spans="1:10" ht="24.75" customHeight="1" x14ac:dyDescent="0.2">
      <c r="A146" s="95" t="s">
        <v>466</v>
      </c>
      <c r="B146" s="192" t="s">
        <v>96</v>
      </c>
      <c r="C146" s="72" t="s">
        <v>282</v>
      </c>
      <c r="D146" s="72" t="s">
        <v>744</v>
      </c>
      <c r="E146" s="192" t="s">
        <v>122</v>
      </c>
      <c r="F146" s="125">
        <f>'Пр 3 вед'!G576</f>
        <v>145</v>
      </c>
      <c r="G146" s="125">
        <f>'Пр 3 вед'!H576</f>
        <v>0</v>
      </c>
      <c r="H146" s="228">
        <f t="shared" si="3"/>
        <v>0</v>
      </c>
    </row>
    <row r="147" spans="1:10" ht="15.75" customHeight="1" x14ac:dyDescent="0.2">
      <c r="A147" s="82" t="s">
        <v>287</v>
      </c>
      <c r="B147" s="83" t="s">
        <v>215</v>
      </c>
      <c r="C147" s="83"/>
      <c r="D147" s="83"/>
      <c r="E147" s="81"/>
      <c r="F147" s="123">
        <f t="shared" ref="F147:G149" si="11">F148</f>
        <v>1381.2</v>
      </c>
      <c r="G147" s="123">
        <f t="shared" si="11"/>
        <v>1024.2350000000001</v>
      </c>
      <c r="H147" s="226">
        <f t="shared" si="3"/>
        <v>0.74155444540978865</v>
      </c>
    </row>
    <row r="148" spans="1:10" ht="17.25" customHeight="1" x14ac:dyDescent="0.2">
      <c r="A148" s="82" t="s">
        <v>288</v>
      </c>
      <c r="B148" s="83" t="s">
        <v>215</v>
      </c>
      <c r="C148" s="83" t="s">
        <v>151</v>
      </c>
      <c r="D148" s="83"/>
      <c r="E148" s="72"/>
      <c r="F148" s="123">
        <f t="shared" si="11"/>
        <v>1381.2</v>
      </c>
      <c r="G148" s="123">
        <f t="shared" si="11"/>
        <v>1024.2350000000001</v>
      </c>
      <c r="H148" s="226">
        <f t="shared" si="3"/>
        <v>0.74155444540978865</v>
      </c>
      <c r="I148" s="120"/>
      <c r="J148" s="120"/>
    </row>
    <row r="149" spans="1:10" ht="17.25" customHeight="1" x14ac:dyDescent="0.2">
      <c r="A149" s="68" t="s">
        <v>123</v>
      </c>
      <c r="B149" s="72" t="s">
        <v>215</v>
      </c>
      <c r="C149" s="72" t="s">
        <v>151</v>
      </c>
      <c r="D149" s="100" t="s">
        <v>283</v>
      </c>
      <c r="E149" s="69"/>
      <c r="F149" s="125">
        <f t="shared" si="11"/>
        <v>1381.2</v>
      </c>
      <c r="G149" s="125">
        <f t="shared" si="11"/>
        <v>1024.2350000000001</v>
      </c>
      <c r="H149" s="226">
        <f t="shared" si="3"/>
        <v>0.74155444540978865</v>
      </c>
    </row>
    <row r="150" spans="1:10" ht="53.25" customHeight="1" x14ac:dyDescent="0.2">
      <c r="A150" s="93" t="s">
        <v>324</v>
      </c>
      <c r="B150" s="88" t="s">
        <v>215</v>
      </c>
      <c r="C150" s="88" t="s">
        <v>151</v>
      </c>
      <c r="D150" s="88" t="s">
        <v>289</v>
      </c>
      <c r="E150" s="86"/>
      <c r="F150" s="124">
        <f>F151+F156+F160</f>
        <v>1381.2</v>
      </c>
      <c r="G150" s="124">
        <f>G151+G156+G160</f>
        <v>1024.2350000000001</v>
      </c>
      <c r="H150" s="226">
        <f t="shared" si="3"/>
        <v>0.74155444540978865</v>
      </c>
    </row>
    <row r="151" spans="1:10" s="51" customFormat="1" ht="45.75" customHeight="1" x14ac:dyDescent="0.2">
      <c r="A151" s="68" t="s">
        <v>109</v>
      </c>
      <c r="B151" s="72" t="s">
        <v>215</v>
      </c>
      <c r="C151" s="72" t="s">
        <v>151</v>
      </c>
      <c r="D151" s="72" t="s">
        <v>289</v>
      </c>
      <c r="E151" s="69" t="s">
        <v>110</v>
      </c>
      <c r="F151" s="125">
        <f>F152</f>
        <v>361.5</v>
      </c>
      <c r="G151" s="125">
        <f>G152</f>
        <v>273.53199999999998</v>
      </c>
      <c r="H151" s="226">
        <f t="shared" ref="H151:H223" si="12">G151/F151*1</f>
        <v>0.75665836791147989</v>
      </c>
    </row>
    <row r="152" spans="1:10" s="51" customFormat="1" ht="15.75" customHeight="1" x14ac:dyDescent="0.2">
      <c r="A152" s="68" t="s">
        <v>111</v>
      </c>
      <c r="B152" s="72" t="s">
        <v>215</v>
      </c>
      <c r="C152" s="72" t="s">
        <v>151</v>
      </c>
      <c r="D152" s="72" t="s">
        <v>289</v>
      </c>
      <c r="E152" s="69">
        <v>110</v>
      </c>
      <c r="F152" s="125">
        <f>F153+F154+F155</f>
        <v>361.5</v>
      </c>
      <c r="G152" s="125">
        <f>G153+G154+G155</f>
        <v>273.53199999999998</v>
      </c>
      <c r="H152" s="226">
        <f t="shared" si="12"/>
        <v>0.75665836791147989</v>
      </c>
    </row>
    <row r="153" spans="1:10" ht="17.25" customHeight="1" x14ac:dyDescent="0.2">
      <c r="A153" s="68" t="s">
        <v>112</v>
      </c>
      <c r="B153" s="72" t="s">
        <v>215</v>
      </c>
      <c r="C153" s="72" t="s">
        <v>151</v>
      </c>
      <c r="D153" s="72" t="s">
        <v>289</v>
      </c>
      <c r="E153" s="69">
        <v>111</v>
      </c>
      <c r="F153" s="125">
        <f>'Пр 3 вед'!G583</f>
        <v>276.89999999999998</v>
      </c>
      <c r="G153" s="125">
        <f>'Пр 3 вед'!H583</f>
        <v>209.51</v>
      </c>
      <c r="H153" s="226">
        <f t="shared" si="12"/>
        <v>0.75662694113398343</v>
      </c>
    </row>
    <row r="154" spans="1:10" ht="25.5" customHeight="1" x14ac:dyDescent="0.2">
      <c r="A154" s="94" t="s">
        <v>113</v>
      </c>
      <c r="B154" s="72" t="s">
        <v>215</v>
      </c>
      <c r="C154" s="72" t="s">
        <v>151</v>
      </c>
      <c r="D154" s="72" t="s">
        <v>289</v>
      </c>
      <c r="E154" s="69">
        <v>119</v>
      </c>
      <c r="F154" s="125">
        <f>'Пр 3 вед'!G584</f>
        <v>83.6</v>
      </c>
      <c r="G154" s="125">
        <f>'Пр 3 вед'!H584</f>
        <v>64.022000000000006</v>
      </c>
      <c r="H154" s="226">
        <f t="shared" si="12"/>
        <v>0.76581339712918672</v>
      </c>
    </row>
    <row r="155" spans="1:10" x14ac:dyDescent="0.2">
      <c r="A155" s="95" t="s">
        <v>441</v>
      </c>
      <c r="B155" s="72" t="s">
        <v>215</v>
      </c>
      <c r="C155" s="72" t="s">
        <v>151</v>
      </c>
      <c r="D155" s="72" t="s">
        <v>289</v>
      </c>
      <c r="E155" s="192">
        <v>112</v>
      </c>
      <c r="F155" s="125">
        <f>'Пр 3 вед'!G585</f>
        <v>1</v>
      </c>
      <c r="G155" s="125">
        <f>'Пр 3 вед'!H585</f>
        <v>0</v>
      </c>
      <c r="H155" s="226">
        <f t="shared" si="12"/>
        <v>0</v>
      </c>
    </row>
    <row r="156" spans="1:10" ht="26.25" customHeight="1" x14ac:dyDescent="0.2">
      <c r="A156" s="68" t="s">
        <v>446</v>
      </c>
      <c r="B156" s="72" t="s">
        <v>215</v>
      </c>
      <c r="C156" s="72" t="s">
        <v>151</v>
      </c>
      <c r="D156" s="72" t="s">
        <v>289</v>
      </c>
      <c r="E156" s="69">
        <v>200</v>
      </c>
      <c r="F156" s="125">
        <f>F157</f>
        <v>46.2</v>
      </c>
      <c r="G156" s="125">
        <f>G157</f>
        <v>14.503</v>
      </c>
      <c r="H156" s="226">
        <f t="shared" si="12"/>
        <v>0.31391774891774887</v>
      </c>
    </row>
    <row r="157" spans="1:10" s="51" customFormat="1" ht="23.25" customHeight="1" x14ac:dyDescent="0.2">
      <c r="A157" s="68" t="s">
        <v>119</v>
      </c>
      <c r="B157" s="72" t="s">
        <v>215</v>
      </c>
      <c r="C157" s="72" t="s">
        <v>151</v>
      </c>
      <c r="D157" s="72" t="s">
        <v>289</v>
      </c>
      <c r="E157" s="69" t="s">
        <v>120</v>
      </c>
      <c r="F157" s="125">
        <f>F159+F158</f>
        <v>46.2</v>
      </c>
      <c r="G157" s="125">
        <f>G159+G158</f>
        <v>14.503</v>
      </c>
      <c r="H157" s="226">
        <f t="shared" si="12"/>
        <v>0.31391774891774887</v>
      </c>
    </row>
    <row r="158" spans="1:10" s="51" customFormat="1" ht="23.25" customHeight="1" x14ac:dyDescent="0.2">
      <c r="A158" s="95" t="s">
        <v>134</v>
      </c>
      <c r="B158" s="72" t="s">
        <v>215</v>
      </c>
      <c r="C158" s="72" t="s">
        <v>151</v>
      </c>
      <c r="D158" s="72" t="s">
        <v>289</v>
      </c>
      <c r="E158" s="192">
        <v>242</v>
      </c>
      <c r="F158" s="125">
        <f>'Пр 3 вед'!G588</f>
        <v>2</v>
      </c>
      <c r="G158" s="125">
        <f>'Пр 3 вед'!H588</f>
        <v>0</v>
      </c>
      <c r="H158" s="226">
        <f t="shared" si="12"/>
        <v>0</v>
      </c>
    </row>
    <row r="159" spans="1:10" ht="10.5" customHeight="1" x14ac:dyDescent="0.2">
      <c r="A159" s="95" t="s">
        <v>466</v>
      </c>
      <c r="B159" s="72" t="s">
        <v>215</v>
      </c>
      <c r="C159" s="72" t="s">
        <v>151</v>
      </c>
      <c r="D159" s="72" t="s">
        <v>289</v>
      </c>
      <c r="E159" s="69" t="s">
        <v>122</v>
      </c>
      <c r="F159" s="125">
        <f>'Пр 3 вед'!G589</f>
        <v>44.2</v>
      </c>
      <c r="G159" s="125">
        <f>'Пр 3 вед'!H589</f>
        <v>14.503</v>
      </c>
      <c r="H159" s="226">
        <f t="shared" si="12"/>
        <v>0.32812217194570131</v>
      </c>
    </row>
    <row r="160" spans="1:10" s="51" customFormat="1" ht="16.5" customHeight="1" x14ac:dyDescent="0.2">
      <c r="A160" s="68" t="s">
        <v>285</v>
      </c>
      <c r="B160" s="72" t="s">
        <v>215</v>
      </c>
      <c r="C160" s="72" t="s">
        <v>151</v>
      </c>
      <c r="D160" s="72" t="s">
        <v>289</v>
      </c>
      <c r="E160" s="72" t="s">
        <v>290</v>
      </c>
      <c r="F160" s="125">
        <f>F161</f>
        <v>973.5</v>
      </c>
      <c r="G160" s="125">
        <f>G161</f>
        <v>736.2</v>
      </c>
      <c r="H160" s="226">
        <f t="shared" si="12"/>
        <v>0.75624036979969189</v>
      </c>
    </row>
    <row r="161" spans="1:10" s="51" customFormat="1" ht="21" customHeight="1" x14ac:dyDescent="0.2">
      <c r="A161" s="68" t="s">
        <v>286</v>
      </c>
      <c r="B161" s="72" t="s">
        <v>215</v>
      </c>
      <c r="C161" s="72" t="s">
        <v>151</v>
      </c>
      <c r="D161" s="72" t="s">
        <v>289</v>
      </c>
      <c r="E161" s="72" t="s">
        <v>291</v>
      </c>
      <c r="F161" s="125">
        <f>'Пр 3 вед'!G475</f>
        <v>973.5</v>
      </c>
      <c r="G161" s="125">
        <f>'Пр 3 вед'!H475</f>
        <v>736.2</v>
      </c>
      <c r="H161" s="226">
        <f t="shared" si="12"/>
        <v>0.75624036979969189</v>
      </c>
    </row>
    <row r="162" spans="1:10" ht="34.5" customHeight="1" x14ac:dyDescent="0.2">
      <c r="A162" s="82" t="s">
        <v>325</v>
      </c>
      <c r="B162" s="81" t="s">
        <v>151</v>
      </c>
      <c r="C162" s="83" t="s">
        <v>145</v>
      </c>
      <c r="D162" s="83" t="s">
        <v>146</v>
      </c>
      <c r="E162" s="81" t="s">
        <v>147</v>
      </c>
      <c r="F162" s="123">
        <f>F163+F194</f>
        <v>2693.2</v>
      </c>
      <c r="G162" s="123">
        <f>G163+G194</f>
        <v>2229.9549999999999</v>
      </c>
      <c r="H162" s="226">
        <f t="shared" si="12"/>
        <v>0.82799457893955153</v>
      </c>
    </row>
    <row r="163" spans="1:10" ht="24" customHeight="1" x14ac:dyDescent="0.2">
      <c r="A163" s="82" t="s">
        <v>326</v>
      </c>
      <c r="B163" s="81" t="s">
        <v>151</v>
      </c>
      <c r="C163" s="83" t="s">
        <v>220</v>
      </c>
      <c r="D163" s="83"/>
      <c r="E163" s="81"/>
      <c r="F163" s="123">
        <f>F164+F177+F173</f>
        <v>2365.1999999999998</v>
      </c>
      <c r="G163" s="123">
        <f>G164+G177+G173</f>
        <v>2073.6010000000001</v>
      </c>
      <c r="H163" s="226">
        <f t="shared" si="12"/>
        <v>0.8767127515643498</v>
      </c>
      <c r="I163" s="120"/>
      <c r="J163" s="120"/>
    </row>
    <row r="164" spans="1:10" ht="14.25" customHeight="1" x14ac:dyDescent="0.2">
      <c r="A164" s="94" t="s">
        <v>327</v>
      </c>
      <c r="B164" s="69" t="s">
        <v>151</v>
      </c>
      <c r="C164" s="72" t="s">
        <v>220</v>
      </c>
      <c r="D164" s="72" t="s">
        <v>328</v>
      </c>
      <c r="E164" s="69"/>
      <c r="F164" s="125">
        <f>F165+F169</f>
        <v>2025</v>
      </c>
      <c r="G164" s="125">
        <f>G165+G169</f>
        <v>1752.25</v>
      </c>
      <c r="H164" s="226">
        <f t="shared" si="12"/>
        <v>0.86530864197530866</v>
      </c>
    </row>
    <row r="165" spans="1:10" ht="35.25" customHeight="1" x14ac:dyDescent="0.2">
      <c r="A165" s="68" t="s">
        <v>109</v>
      </c>
      <c r="B165" s="69" t="s">
        <v>151</v>
      </c>
      <c r="C165" s="72" t="s">
        <v>220</v>
      </c>
      <c r="D165" s="72" t="s">
        <v>328</v>
      </c>
      <c r="E165" s="69" t="s">
        <v>110</v>
      </c>
      <c r="F165" s="125">
        <f>F166</f>
        <v>1893</v>
      </c>
      <c r="G165" s="125">
        <f>G166</f>
        <v>1637.4949999999999</v>
      </c>
      <c r="H165" s="226">
        <f t="shared" si="12"/>
        <v>0.86502641310089801</v>
      </c>
    </row>
    <row r="166" spans="1:10" s="51" customFormat="1" ht="18" customHeight="1" x14ac:dyDescent="0.2">
      <c r="A166" s="68" t="s">
        <v>111</v>
      </c>
      <c r="B166" s="69" t="s">
        <v>151</v>
      </c>
      <c r="C166" s="72" t="s">
        <v>220</v>
      </c>
      <c r="D166" s="72" t="s">
        <v>328</v>
      </c>
      <c r="E166" s="69">
        <v>110</v>
      </c>
      <c r="F166" s="125">
        <f>F167+F168</f>
        <v>1893</v>
      </c>
      <c r="G166" s="125">
        <f>G167+G168</f>
        <v>1637.4949999999999</v>
      </c>
      <c r="H166" s="226">
        <f t="shared" si="12"/>
        <v>0.86502641310089801</v>
      </c>
    </row>
    <row r="167" spans="1:10" s="51" customFormat="1" ht="16.5" customHeight="1" x14ac:dyDescent="0.2">
      <c r="A167" s="68" t="s">
        <v>112</v>
      </c>
      <c r="B167" s="69" t="s">
        <v>151</v>
      </c>
      <c r="C167" s="72" t="s">
        <v>220</v>
      </c>
      <c r="D167" s="72" t="s">
        <v>328</v>
      </c>
      <c r="E167" s="69">
        <v>111</v>
      </c>
      <c r="F167" s="125">
        <f>'Пр 3 вед'!G595</f>
        <v>1454</v>
      </c>
      <c r="G167" s="125">
        <f>'Пр 3 вед'!H595</f>
        <v>1251.809</v>
      </c>
      <c r="H167" s="226">
        <f t="shared" si="12"/>
        <v>0.86094154057771666</v>
      </c>
    </row>
    <row r="168" spans="1:10" s="51" customFormat="1" ht="21.75" customHeight="1" x14ac:dyDescent="0.2">
      <c r="A168" s="94" t="s">
        <v>113</v>
      </c>
      <c r="B168" s="69" t="s">
        <v>151</v>
      </c>
      <c r="C168" s="72" t="s">
        <v>220</v>
      </c>
      <c r="D168" s="72" t="s">
        <v>328</v>
      </c>
      <c r="E168" s="69">
        <v>119</v>
      </c>
      <c r="F168" s="125">
        <f>'Пр 3 вед'!G596</f>
        <v>439</v>
      </c>
      <c r="G168" s="125">
        <f>'Пр 3 вед'!H596</f>
        <v>385.68599999999998</v>
      </c>
      <c r="H168" s="226">
        <f t="shared" si="12"/>
        <v>0.87855580865603644</v>
      </c>
    </row>
    <row r="169" spans="1:10" s="51" customFormat="1" ht="19.5" customHeight="1" x14ac:dyDescent="0.2">
      <c r="A169" s="68" t="s">
        <v>446</v>
      </c>
      <c r="B169" s="69" t="s">
        <v>151</v>
      </c>
      <c r="C169" s="72" t="s">
        <v>220</v>
      </c>
      <c r="D169" s="72" t="s">
        <v>328</v>
      </c>
      <c r="E169" s="69">
        <v>200</v>
      </c>
      <c r="F169" s="125">
        <f>F170</f>
        <v>132</v>
      </c>
      <c r="G169" s="125">
        <f>G170</f>
        <v>114.755</v>
      </c>
      <c r="H169" s="226">
        <f t="shared" si="12"/>
        <v>0.86935606060606052</v>
      </c>
    </row>
    <row r="170" spans="1:10" s="51" customFormat="1" ht="23.25" customHeight="1" x14ac:dyDescent="0.2">
      <c r="A170" s="68" t="s">
        <v>119</v>
      </c>
      <c r="B170" s="69" t="s">
        <v>151</v>
      </c>
      <c r="C170" s="72" t="s">
        <v>220</v>
      </c>
      <c r="D170" s="72" t="s">
        <v>328</v>
      </c>
      <c r="E170" s="69">
        <v>240</v>
      </c>
      <c r="F170" s="125">
        <f>F171+F172</f>
        <v>132</v>
      </c>
      <c r="G170" s="125">
        <f>G171+G172</f>
        <v>114.755</v>
      </c>
      <c r="H170" s="226">
        <f t="shared" si="12"/>
        <v>0.86935606060606052</v>
      </c>
    </row>
    <row r="171" spans="1:10" s="51" customFormat="1" ht="15" customHeight="1" x14ac:dyDescent="0.2">
      <c r="A171" s="95" t="s">
        <v>134</v>
      </c>
      <c r="B171" s="69" t="s">
        <v>151</v>
      </c>
      <c r="C171" s="72" t="s">
        <v>220</v>
      </c>
      <c r="D171" s="72" t="s">
        <v>328</v>
      </c>
      <c r="E171" s="69">
        <v>242</v>
      </c>
      <c r="F171" s="125">
        <f>'Пр 3 вед'!G599</f>
        <v>132</v>
      </c>
      <c r="G171" s="125">
        <f>'Пр 3 вед'!H599</f>
        <v>114.755</v>
      </c>
      <c r="H171" s="226">
        <f t="shared" si="12"/>
        <v>0.86935606060606052</v>
      </c>
    </row>
    <row r="172" spans="1:10" s="51" customFormat="1" ht="24" customHeight="1" x14ac:dyDescent="0.2">
      <c r="A172" s="95" t="s">
        <v>466</v>
      </c>
      <c r="B172" s="69" t="s">
        <v>151</v>
      </c>
      <c r="C172" s="72" t="s">
        <v>220</v>
      </c>
      <c r="D172" s="72" t="s">
        <v>328</v>
      </c>
      <c r="E172" s="69">
        <v>244</v>
      </c>
      <c r="F172" s="125">
        <f>'Пр 3 вед'!G600</f>
        <v>0</v>
      </c>
      <c r="G172" s="125">
        <f>'Пр 3 вед'!H600</f>
        <v>0</v>
      </c>
      <c r="H172" s="226" t="e">
        <f t="shared" si="12"/>
        <v>#DIV/0!</v>
      </c>
    </row>
    <row r="173" spans="1:10" s="51" customFormat="1" ht="24" customHeight="1" x14ac:dyDescent="0.2">
      <c r="A173" s="95" t="s">
        <v>809</v>
      </c>
      <c r="B173" s="192" t="s">
        <v>151</v>
      </c>
      <c r="C173" s="72" t="s">
        <v>220</v>
      </c>
      <c r="D173" s="72" t="s">
        <v>458</v>
      </c>
      <c r="E173" s="192"/>
      <c r="F173" s="125">
        <f t="shared" ref="F173:G175" si="13">F174</f>
        <v>51</v>
      </c>
      <c r="G173" s="125">
        <f t="shared" si="13"/>
        <v>51</v>
      </c>
      <c r="H173" s="226">
        <f t="shared" si="12"/>
        <v>1</v>
      </c>
    </row>
    <row r="174" spans="1:10" s="51" customFormat="1" ht="24" customHeight="1" x14ac:dyDescent="0.2">
      <c r="A174" s="68" t="s">
        <v>446</v>
      </c>
      <c r="B174" s="192" t="s">
        <v>151</v>
      </c>
      <c r="C174" s="72" t="s">
        <v>220</v>
      </c>
      <c r="D174" s="72" t="s">
        <v>458</v>
      </c>
      <c r="E174" s="192">
        <v>200</v>
      </c>
      <c r="F174" s="125">
        <f t="shared" si="13"/>
        <v>51</v>
      </c>
      <c r="G174" s="125">
        <f t="shared" si="13"/>
        <v>51</v>
      </c>
      <c r="H174" s="226">
        <f t="shared" si="12"/>
        <v>1</v>
      </c>
    </row>
    <row r="175" spans="1:10" s="51" customFormat="1" ht="24" customHeight="1" x14ac:dyDescent="0.2">
      <c r="A175" s="68" t="s">
        <v>119</v>
      </c>
      <c r="B175" s="192" t="s">
        <v>151</v>
      </c>
      <c r="C175" s="72" t="s">
        <v>220</v>
      </c>
      <c r="D175" s="72" t="s">
        <v>458</v>
      </c>
      <c r="E175" s="192">
        <v>240</v>
      </c>
      <c r="F175" s="125">
        <f t="shared" si="13"/>
        <v>51</v>
      </c>
      <c r="G175" s="125">
        <f t="shared" si="13"/>
        <v>51</v>
      </c>
      <c r="H175" s="226">
        <f t="shared" si="12"/>
        <v>1</v>
      </c>
    </row>
    <row r="176" spans="1:10" s="51" customFormat="1" ht="24" customHeight="1" x14ac:dyDescent="0.2">
      <c r="A176" s="95" t="s">
        <v>466</v>
      </c>
      <c r="B176" s="192" t="s">
        <v>151</v>
      </c>
      <c r="C176" s="72" t="s">
        <v>220</v>
      </c>
      <c r="D176" s="72" t="s">
        <v>458</v>
      </c>
      <c r="E176" s="192">
        <v>244</v>
      </c>
      <c r="F176" s="125">
        <f>'Пр 3 вед'!G604</f>
        <v>51</v>
      </c>
      <c r="G176" s="125">
        <f>'Пр 3 вед'!H604</f>
        <v>51</v>
      </c>
      <c r="H176" s="226">
        <f t="shared" si="12"/>
        <v>1</v>
      </c>
    </row>
    <row r="177" spans="1:8" s="51" customFormat="1" ht="37.5" customHeight="1" x14ac:dyDescent="0.2">
      <c r="A177" s="94" t="s">
        <v>479</v>
      </c>
      <c r="B177" s="69" t="s">
        <v>151</v>
      </c>
      <c r="C177" s="72" t="s">
        <v>220</v>
      </c>
      <c r="D177" s="72" t="s">
        <v>329</v>
      </c>
      <c r="E177" s="69"/>
      <c r="F177" s="125">
        <f>F178+F182+F186+F190</f>
        <v>289.2</v>
      </c>
      <c r="G177" s="125">
        <f>G178+G182+G186+G190</f>
        <v>270.351</v>
      </c>
      <c r="H177" s="226">
        <f t="shared" si="12"/>
        <v>0.93482365145228219</v>
      </c>
    </row>
    <row r="178" spans="1:8" s="51" customFormat="1" ht="21.75" customHeight="1" x14ac:dyDescent="0.2">
      <c r="A178" s="94" t="s">
        <v>525</v>
      </c>
      <c r="B178" s="69" t="s">
        <v>151</v>
      </c>
      <c r="C178" s="72" t="s">
        <v>220</v>
      </c>
      <c r="D178" s="72" t="s">
        <v>524</v>
      </c>
      <c r="E178" s="69"/>
      <c r="F178" s="125">
        <f t="shared" ref="F178:G180" si="14">F179</f>
        <v>289.2</v>
      </c>
      <c r="G178" s="125">
        <f t="shared" si="14"/>
        <v>270.351</v>
      </c>
      <c r="H178" s="226">
        <f t="shared" si="12"/>
        <v>0.93482365145228219</v>
      </c>
    </row>
    <row r="179" spans="1:8" s="51" customFormat="1" ht="24.75" customHeight="1" x14ac:dyDescent="0.2">
      <c r="A179" s="68" t="s">
        <v>446</v>
      </c>
      <c r="B179" s="69" t="s">
        <v>151</v>
      </c>
      <c r="C179" s="72" t="s">
        <v>220</v>
      </c>
      <c r="D179" s="72" t="s">
        <v>524</v>
      </c>
      <c r="E179" s="69">
        <v>200</v>
      </c>
      <c r="F179" s="125">
        <f t="shared" si="14"/>
        <v>289.2</v>
      </c>
      <c r="G179" s="125">
        <f t="shared" si="14"/>
        <v>270.351</v>
      </c>
      <c r="H179" s="226">
        <f t="shared" si="12"/>
        <v>0.93482365145228219</v>
      </c>
    </row>
    <row r="180" spans="1:8" s="51" customFormat="1" ht="27" customHeight="1" x14ac:dyDescent="0.2">
      <c r="A180" s="68" t="s">
        <v>119</v>
      </c>
      <c r="B180" s="69" t="s">
        <v>151</v>
      </c>
      <c r="C180" s="72" t="s">
        <v>220</v>
      </c>
      <c r="D180" s="72" t="s">
        <v>524</v>
      </c>
      <c r="E180" s="69">
        <v>240</v>
      </c>
      <c r="F180" s="125">
        <f t="shared" si="14"/>
        <v>289.2</v>
      </c>
      <c r="G180" s="125">
        <f t="shared" si="14"/>
        <v>270.351</v>
      </c>
      <c r="H180" s="226">
        <f t="shared" si="12"/>
        <v>0.93482365145228219</v>
      </c>
    </row>
    <row r="181" spans="1:8" s="51" customFormat="1" ht="20.25" customHeight="1" x14ac:dyDescent="0.2">
      <c r="A181" s="95" t="s">
        <v>466</v>
      </c>
      <c r="B181" s="69" t="s">
        <v>151</v>
      </c>
      <c r="C181" s="72" t="s">
        <v>220</v>
      </c>
      <c r="D181" s="72" t="s">
        <v>524</v>
      </c>
      <c r="E181" s="69">
        <v>244</v>
      </c>
      <c r="F181" s="125">
        <f>'Пр 3 вед'!G609</f>
        <v>289.2</v>
      </c>
      <c r="G181" s="125">
        <f>'Пр 3 вед'!H609</f>
        <v>270.351</v>
      </c>
      <c r="H181" s="226">
        <f t="shared" si="12"/>
        <v>0.93482365145228219</v>
      </c>
    </row>
    <row r="182" spans="1:8" s="51" customFormat="1" ht="37.5" customHeight="1" x14ac:dyDescent="0.2">
      <c r="A182" s="94" t="s">
        <v>330</v>
      </c>
      <c r="B182" s="69" t="s">
        <v>151</v>
      </c>
      <c r="C182" s="72" t="s">
        <v>220</v>
      </c>
      <c r="D182" s="72" t="s">
        <v>331</v>
      </c>
      <c r="E182" s="69"/>
      <c r="F182" s="125">
        <f t="shared" ref="F182:G184" si="15">F183</f>
        <v>0</v>
      </c>
      <c r="G182" s="125">
        <f t="shared" si="15"/>
        <v>0</v>
      </c>
      <c r="H182" s="226" t="e">
        <f t="shared" si="12"/>
        <v>#DIV/0!</v>
      </c>
    </row>
    <row r="183" spans="1:8" s="51" customFormat="1" ht="16.5" customHeight="1" x14ac:dyDescent="0.2">
      <c r="A183" s="68" t="s">
        <v>446</v>
      </c>
      <c r="B183" s="69" t="s">
        <v>151</v>
      </c>
      <c r="C183" s="72" t="s">
        <v>220</v>
      </c>
      <c r="D183" s="72" t="s">
        <v>331</v>
      </c>
      <c r="E183" s="69">
        <v>200</v>
      </c>
      <c r="F183" s="125">
        <f t="shared" si="15"/>
        <v>0</v>
      </c>
      <c r="G183" s="125">
        <f t="shared" si="15"/>
        <v>0</v>
      </c>
      <c r="H183" s="226" t="e">
        <f t="shared" si="12"/>
        <v>#DIV/0!</v>
      </c>
    </row>
    <row r="184" spans="1:8" s="51" customFormat="1" ht="27.75" customHeight="1" x14ac:dyDescent="0.2">
      <c r="A184" s="68" t="s">
        <v>119</v>
      </c>
      <c r="B184" s="69" t="s">
        <v>151</v>
      </c>
      <c r="C184" s="72" t="s">
        <v>220</v>
      </c>
      <c r="D184" s="72" t="s">
        <v>331</v>
      </c>
      <c r="E184" s="69">
        <v>240</v>
      </c>
      <c r="F184" s="125">
        <f t="shared" si="15"/>
        <v>0</v>
      </c>
      <c r="G184" s="125">
        <f t="shared" si="15"/>
        <v>0</v>
      </c>
      <c r="H184" s="226" t="e">
        <f t="shared" si="12"/>
        <v>#DIV/0!</v>
      </c>
    </row>
    <row r="185" spans="1:8" s="51" customFormat="1" ht="15" customHeight="1" x14ac:dyDescent="0.2">
      <c r="A185" s="95" t="s">
        <v>466</v>
      </c>
      <c r="B185" s="69" t="s">
        <v>151</v>
      </c>
      <c r="C185" s="72" t="s">
        <v>220</v>
      </c>
      <c r="D185" s="72" t="s">
        <v>331</v>
      </c>
      <c r="E185" s="69">
        <v>244</v>
      </c>
      <c r="F185" s="125">
        <f>'Пр 3 вед'!G613</f>
        <v>0</v>
      </c>
      <c r="G185" s="125">
        <f>'Пр 3 вед'!H613</f>
        <v>0</v>
      </c>
      <c r="H185" s="226" t="e">
        <f t="shared" si="12"/>
        <v>#DIV/0!</v>
      </c>
    </row>
    <row r="186" spans="1:8" s="51" customFormat="1" ht="32.25" customHeight="1" x14ac:dyDescent="0.2">
      <c r="A186" s="156" t="s">
        <v>619</v>
      </c>
      <c r="B186" s="69" t="s">
        <v>151</v>
      </c>
      <c r="C186" s="72" t="s">
        <v>220</v>
      </c>
      <c r="D186" s="72" t="s">
        <v>526</v>
      </c>
      <c r="E186" s="69"/>
      <c r="F186" s="125">
        <f t="shared" ref="F186:G188" si="16">F187</f>
        <v>0</v>
      </c>
      <c r="G186" s="125">
        <f t="shared" si="16"/>
        <v>0</v>
      </c>
      <c r="H186" s="226" t="e">
        <f t="shared" si="12"/>
        <v>#DIV/0!</v>
      </c>
    </row>
    <row r="187" spans="1:8" s="51" customFormat="1" ht="26.25" customHeight="1" x14ac:dyDescent="0.2">
      <c r="A187" s="68" t="s">
        <v>446</v>
      </c>
      <c r="B187" s="69" t="s">
        <v>151</v>
      </c>
      <c r="C187" s="72" t="s">
        <v>220</v>
      </c>
      <c r="D187" s="72" t="s">
        <v>526</v>
      </c>
      <c r="E187" s="69">
        <v>200</v>
      </c>
      <c r="F187" s="125">
        <f t="shared" si="16"/>
        <v>0</v>
      </c>
      <c r="G187" s="125">
        <f t="shared" si="16"/>
        <v>0</v>
      </c>
      <c r="H187" s="226" t="e">
        <f t="shared" si="12"/>
        <v>#DIV/0!</v>
      </c>
    </row>
    <row r="188" spans="1:8" s="51" customFormat="1" ht="26.25" customHeight="1" x14ac:dyDescent="0.2">
      <c r="A188" s="68" t="s">
        <v>119</v>
      </c>
      <c r="B188" s="69" t="s">
        <v>151</v>
      </c>
      <c r="C188" s="72" t="s">
        <v>220</v>
      </c>
      <c r="D188" s="72" t="s">
        <v>526</v>
      </c>
      <c r="E188" s="69">
        <v>240</v>
      </c>
      <c r="F188" s="125">
        <f t="shared" si="16"/>
        <v>0</v>
      </c>
      <c r="G188" s="125">
        <f t="shared" si="16"/>
        <v>0</v>
      </c>
      <c r="H188" s="226" t="e">
        <f t="shared" si="12"/>
        <v>#DIV/0!</v>
      </c>
    </row>
    <row r="189" spans="1:8" s="51" customFormat="1" ht="17.25" customHeight="1" x14ac:dyDescent="0.2">
      <c r="A189" s="95" t="s">
        <v>466</v>
      </c>
      <c r="B189" s="69" t="s">
        <v>151</v>
      </c>
      <c r="C189" s="72" t="s">
        <v>220</v>
      </c>
      <c r="D189" s="72" t="s">
        <v>526</v>
      </c>
      <c r="E189" s="69">
        <v>244</v>
      </c>
      <c r="F189" s="125">
        <f>'Пр 3 вед'!G617</f>
        <v>0</v>
      </c>
      <c r="G189" s="125">
        <f>'Пр 3 вед'!H617</f>
        <v>0</v>
      </c>
      <c r="H189" s="226" t="e">
        <f t="shared" si="12"/>
        <v>#DIV/0!</v>
      </c>
    </row>
    <row r="190" spans="1:8" s="51" customFormat="1" ht="33.75" x14ac:dyDescent="0.2">
      <c r="A190" s="154" t="s">
        <v>620</v>
      </c>
      <c r="B190" s="69" t="s">
        <v>151</v>
      </c>
      <c r="C190" s="72" t="s">
        <v>220</v>
      </c>
      <c r="D190" s="72" t="s">
        <v>527</v>
      </c>
      <c r="E190" s="69"/>
      <c r="F190" s="125">
        <f t="shared" ref="F190:G192" si="17">F191</f>
        <v>0</v>
      </c>
      <c r="G190" s="125">
        <f t="shared" si="17"/>
        <v>0</v>
      </c>
      <c r="H190" s="226" t="e">
        <f t="shared" si="12"/>
        <v>#DIV/0!</v>
      </c>
    </row>
    <row r="191" spans="1:8" s="51" customFormat="1" ht="15.75" customHeight="1" x14ac:dyDescent="0.2">
      <c r="A191" s="68" t="s">
        <v>446</v>
      </c>
      <c r="B191" s="69" t="s">
        <v>151</v>
      </c>
      <c r="C191" s="72" t="s">
        <v>220</v>
      </c>
      <c r="D191" s="72" t="s">
        <v>527</v>
      </c>
      <c r="E191" s="69">
        <v>200</v>
      </c>
      <c r="F191" s="125">
        <f t="shared" si="17"/>
        <v>0</v>
      </c>
      <c r="G191" s="125">
        <f t="shared" si="17"/>
        <v>0</v>
      </c>
      <c r="H191" s="226" t="e">
        <f t="shared" si="12"/>
        <v>#DIV/0!</v>
      </c>
    </row>
    <row r="192" spans="1:8" s="51" customFormat="1" ht="25.5" customHeight="1" x14ac:dyDescent="0.2">
      <c r="A192" s="68" t="s">
        <v>119</v>
      </c>
      <c r="B192" s="69" t="s">
        <v>151</v>
      </c>
      <c r="C192" s="72" t="s">
        <v>220</v>
      </c>
      <c r="D192" s="72" t="s">
        <v>527</v>
      </c>
      <c r="E192" s="69">
        <v>240</v>
      </c>
      <c r="F192" s="125">
        <f t="shared" si="17"/>
        <v>0</v>
      </c>
      <c r="G192" s="125">
        <f t="shared" si="17"/>
        <v>0</v>
      </c>
      <c r="H192" s="226" t="e">
        <f t="shared" si="12"/>
        <v>#DIV/0!</v>
      </c>
    </row>
    <row r="193" spans="1:10" s="51" customFormat="1" ht="12" customHeight="1" x14ac:dyDescent="0.2">
      <c r="A193" s="95" t="s">
        <v>466</v>
      </c>
      <c r="B193" s="69" t="s">
        <v>151</v>
      </c>
      <c r="C193" s="72" t="s">
        <v>220</v>
      </c>
      <c r="D193" s="72" t="s">
        <v>527</v>
      </c>
      <c r="E193" s="69">
        <v>244</v>
      </c>
      <c r="F193" s="125">
        <f>'Пр 3 вед'!G621</f>
        <v>0</v>
      </c>
      <c r="G193" s="125">
        <f>'Пр 3 вед'!H621</f>
        <v>0</v>
      </c>
      <c r="H193" s="226" t="e">
        <f t="shared" si="12"/>
        <v>#DIV/0!</v>
      </c>
    </row>
    <row r="194" spans="1:10" s="51" customFormat="1" ht="15.75" customHeight="1" x14ac:dyDescent="0.2">
      <c r="A194" s="82" t="s">
        <v>332</v>
      </c>
      <c r="B194" s="81" t="s">
        <v>151</v>
      </c>
      <c r="C194" s="83" t="s">
        <v>293</v>
      </c>
      <c r="D194" s="83" t="s">
        <v>146</v>
      </c>
      <c r="E194" s="81" t="s">
        <v>147</v>
      </c>
      <c r="F194" s="123">
        <f>F195</f>
        <v>328</v>
      </c>
      <c r="G194" s="123">
        <f>G195</f>
        <v>156.35400000000001</v>
      </c>
      <c r="H194" s="226">
        <f t="shared" si="12"/>
        <v>0.47668902439024397</v>
      </c>
    </row>
    <row r="195" spans="1:10" s="51" customFormat="1" ht="21" customHeight="1" x14ac:dyDescent="0.2">
      <c r="A195" s="82" t="s">
        <v>480</v>
      </c>
      <c r="B195" s="81" t="s">
        <v>151</v>
      </c>
      <c r="C195" s="83" t="s">
        <v>293</v>
      </c>
      <c r="D195" s="83" t="s">
        <v>333</v>
      </c>
      <c r="E195" s="81" t="s">
        <v>147</v>
      </c>
      <c r="F195" s="123">
        <f>F196+F200</f>
        <v>328</v>
      </c>
      <c r="G195" s="123">
        <f>G196+G200</f>
        <v>156.35400000000001</v>
      </c>
      <c r="H195" s="226">
        <f t="shared" si="12"/>
        <v>0.47668902439024397</v>
      </c>
    </row>
    <row r="196" spans="1:10" s="51" customFormat="1" ht="23.25" customHeight="1" x14ac:dyDescent="0.2">
      <c r="A196" s="84" t="s">
        <v>334</v>
      </c>
      <c r="B196" s="86" t="s">
        <v>151</v>
      </c>
      <c r="C196" s="86" t="s">
        <v>293</v>
      </c>
      <c r="D196" s="88" t="s">
        <v>335</v>
      </c>
      <c r="E196" s="86" t="s">
        <v>147</v>
      </c>
      <c r="F196" s="124">
        <f t="shared" ref="F196:G198" si="18">+F197</f>
        <v>298</v>
      </c>
      <c r="G196" s="124">
        <f t="shared" si="18"/>
        <v>136.49600000000001</v>
      </c>
      <c r="H196" s="226">
        <f t="shared" si="12"/>
        <v>0.45804026845637585</v>
      </c>
    </row>
    <row r="197" spans="1:10" ht="17.25" customHeight="1" x14ac:dyDescent="0.2">
      <c r="A197" s="68" t="s">
        <v>446</v>
      </c>
      <c r="B197" s="69" t="s">
        <v>151</v>
      </c>
      <c r="C197" s="69" t="s">
        <v>293</v>
      </c>
      <c r="D197" s="72" t="s">
        <v>335</v>
      </c>
      <c r="E197" s="69" t="s">
        <v>118</v>
      </c>
      <c r="F197" s="125">
        <f t="shared" si="18"/>
        <v>298</v>
      </c>
      <c r="G197" s="125">
        <f t="shared" si="18"/>
        <v>136.49600000000001</v>
      </c>
      <c r="H197" s="226">
        <f t="shared" si="12"/>
        <v>0.45804026845637585</v>
      </c>
    </row>
    <row r="198" spans="1:10" ht="18.75" customHeight="1" x14ac:dyDescent="0.2">
      <c r="A198" s="68" t="s">
        <v>119</v>
      </c>
      <c r="B198" s="69" t="s">
        <v>151</v>
      </c>
      <c r="C198" s="69" t="s">
        <v>293</v>
      </c>
      <c r="D198" s="72" t="s">
        <v>335</v>
      </c>
      <c r="E198" s="69" t="s">
        <v>120</v>
      </c>
      <c r="F198" s="125">
        <f t="shared" si="18"/>
        <v>298</v>
      </c>
      <c r="G198" s="125">
        <f t="shared" si="18"/>
        <v>136.49600000000001</v>
      </c>
      <c r="H198" s="226">
        <f t="shared" si="12"/>
        <v>0.45804026845637585</v>
      </c>
    </row>
    <row r="199" spans="1:10" ht="18" customHeight="1" x14ac:dyDescent="0.2">
      <c r="A199" s="95" t="s">
        <v>466</v>
      </c>
      <c r="B199" s="69" t="s">
        <v>151</v>
      </c>
      <c r="C199" s="69" t="s">
        <v>293</v>
      </c>
      <c r="D199" s="72" t="s">
        <v>335</v>
      </c>
      <c r="E199" s="69" t="s">
        <v>122</v>
      </c>
      <c r="F199" s="125">
        <f>'Пр 3 вед'!G627</f>
        <v>298</v>
      </c>
      <c r="G199" s="125">
        <f>'Пр 3 вед'!H627</f>
        <v>136.49600000000001</v>
      </c>
      <c r="H199" s="226">
        <f t="shared" si="12"/>
        <v>0.45804026845637585</v>
      </c>
    </row>
    <row r="200" spans="1:10" ht="24.75" customHeight="1" x14ac:dyDescent="0.2">
      <c r="A200" s="84" t="s">
        <v>336</v>
      </c>
      <c r="B200" s="86" t="s">
        <v>151</v>
      </c>
      <c r="C200" s="86" t="s">
        <v>293</v>
      </c>
      <c r="D200" s="88" t="s">
        <v>337</v>
      </c>
      <c r="E200" s="86" t="s">
        <v>147</v>
      </c>
      <c r="F200" s="124">
        <f t="shared" ref="F200:G202" si="19">+F201</f>
        <v>30</v>
      </c>
      <c r="G200" s="124">
        <f t="shared" si="19"/>
        <v>19.858000000000001</v>
      </c>
      <c r="H200" s="226">
        <f t="shared" si="12"/>
        <v>0.66193333333333337</v>
      </c>
    </row>
    <row r="201" spans="1:10" ht="13.5" customHeight="1" x14ac:dyDescent="0.2">
      <c r="A201" s="68" t="s">
        <v>446</v>
      </c>
      <c r="B201" s="69" t="s">
        <v>151</v>
      </c>
      <c r="C201" s="69" t="s">
        <v>293</v>
      </c>
      <c r="D201" s="72" t="s">
        <v>337</v>
      </c>
      <c r="E201" s="69" t="s">
        <v>118</v>
      </c>
      <c r="F201" s="125">
        <f t="shared" si="19"/>
        <v>30</v>
      </c>
      <c r="G201" s="125">
        <f t="shared" si="19"/>
        <v>19.858000000000001</v>
      </c>
      <c r="H201" s="226">
        <f t="shared" si="12"/>
        <v>0.66193333333333337</v>
      </c>
    </row>
    <row r="202" spans="1:10" ht="24.75" customHeight="1" x14ac:dyDescent="0.2">
      <c r="A202" s="68" t="s">
        <v>119</v>
      </c>
      <c r="B202" s="69" t="s">
        <v>151</v>
      </c>
      <c r="C202" s="69" t="s">
        <v>293</v>
      </c>
      <c r="D202" s="72" t="s">
        <v>337</v>
      </c>
      <c r="E202" s="69" t="s">
        <v>120</v>
      </c>
      <c r="F202" s="125">
        <f t="shared" si="19"/>
        <v>30</v>
      </c>
      <c r="G202" s="125">
        <f t="shared" si="19"/>
        <v>19.858000000000001</v>
      </c>
      <c r="H202" s="226">
        <f t="shared" si="12"/>
        <v>0.66193333333333337</v>
      </c>
    </row>
    <row r="203" spans="1:10" ht="18" customHeight="1" x14ac:dyDescent="0.2">
      <c r="A203" s="95" t="s">
        <v>466</v>
      </c>
      <c r="B203" s="69" t="s">
        <v>151</v>
      </c>
      <c r="C203" s="69" t="s">
        <v>293</v>
      </c>
      <c r="D203" s="72" t="s">
        <v>337</v>
      </c>
      <c r="E203" s="69" t="s">
        <v>122</v>
      </c>
      <c r="F203" s="125">
        <f>'Пр 3 вед'!G631</f>
        <v>30</v>
      </c>
      <c r="G203" s="125">
        <f>'Пр 3 вед'!H631</f>
        <v>19.858000000000001</v>
      </c>
      <c r="H203" s="226">
        <f t="shared" si="12"/>
        <v>0.66193333333333337</v>
      </c>
    </row>
    <row r="204" spans="1:10" ht="18" customHeight="1" x14ac:dyDescent="0.2">
      <c r="A204" s="82" t="s">
        <v>338</v>
      </c>
      <c r="B204" s="81" t="s">
        <v>126</v>
      </c>
      <c r="C204" s="83"/>
      <c r="D204" s="83"/>
      <c r="E204" s="81"/>
      <c r="F204" s="123">
        <f>F205+F233+F243</f>
        <v>17636.867999999999</v>
      </c>
      <c r="G204" s="123">
        <f>G205+G233+G243</f>
        <v>8486.07</v>
      </c>
      <c r="H204" s="226">
        <f t="shared" si="12"/>
        <v>0.48115515748034177</v>
      </c>
    </row>
    <row r="205" spans="1:10" ht="14.25" customHeight="1" x14ac:dyDescent="0.2">
      <c r="A205" s="82" t="s">
        <v>239</v>
      </c>
      <c r="B205" s="81" t="s">
        <v>126</v>
      </c>
      <c r="C205" s="83" t="s">
        <v>240</v>
      </c>
      <c r="D205" s="83" t="s">
        <v>146</v>
      </c>
      <c r="E205" s="81" t="s">
        <v>147</v>
      </c>
      <c r="F205" s="123">
        <f>F210+F228+F206</f>
        <v>4391.2279999999992</v>
      </c>
      <c r="G205" s="123">
        <f>G210+G228+G206</f>
        <v>3944.2910000000002</v>
      </c>
      <c r="H205" s="226">
        <f t="shared" si="12"/>
        <v>0.8982204977741991</v>
      </c>
      <c r="I205" s="120"/>
      <c r="J205" s="120"/>
    </row>
    <row r="206" spans="1:10" ht="33.75" x14ac:dyDescent="0.2">
      <c r="A206" s="68" t="s">
        <v>759</v>
      </c>
      <c r="B206" s="72" t="s">
        <v>126</v>
      </c>
      <c r="C206" s="72" t="s">
        <v>240</v>
      </c>
      <c r="D206" s="72" t="s">
        <v>760</v>
      </c>
      <c r="E206" s="192"/>
      <c r="F206" s="127">
        <f t="shared" ref="F206:G208" si="20">F207</f>
        <v>1400</v>
      </c>
      <c r="G206" s="127">
        <f t="shared" si="20"/>
        <v>1400</v>
      </c>
      <c r="H206" s="226">
        <f t="shared" si="12"/>
        <v>1</v>
      </c>
    </row>
    <row r="207" spans="1:10" x14ac:dyDescent="0.2">
      <c r="A207" s="68" t="s">
        <v>135</v>
      </c>
      <c r="B207" s="72" t="s">
        <v>126</v>
      </c>
      <c r="C207" s="72" t="s">
        <v>240</v>
      </c>
      <c r="D207" s="72" t="s">
        <v>760</v>
      </c>
      <c r="E207" s="192">
        <v>800</v>
      </c>
      <c r="F207" s="127">
        <f t="shared" si="20"/>
        <v>1400</v>
      </c>
      <c r="G207" s="127">
        <f t="shared" si="20"/>
        <v>1400</v>
      </c>
      <c r="H207" s="226">
        <f t="shared" si="12"/>
        <v>1</v>
      </c>
    </row>
    <row r="208" spans="1:10" ht="33.75" x14ac:dyDescent="0.2">
      <c r="A208" s="95" t="s">
        <v>447</v>
      </c>
      <c r="B208" s="72" t="s">
        <v>126</v>
      </c>
      <c r="C208" s="72" t="s">
        <v>240</v>
      </c>
      <c r="D208" s="72" t="s">
        <v>760</v>
      </c>
      <c r="E208" s="192">
        <v>810</v>
      </c>
      <c r="F208" s="127">
        <f t="shared" si="20"/>
        <v>1400</v>
      </c>
      <c r="G208" s="127">
        <f t="shared" si="20"/>
        <v>1400</v>
      </c>
      <c r="H208" s="226">
        <f t="shared" si="12"/>
        <v>1</v>
      </c>
    </row>
    <row r="209" spans="1:8" ht="78.75" x14ac:dyDescent="0.2">
      <c r="A209" s="153" t="s">
        <v>648</v>
      </c>
      <c r="B209" s="72" t="s">
        <v>126</v>
      </c>
      <c r="C209" s="72" t="s">
        <v>240</v>
      </c>
      <c r="D209" s="72" t="s">
        <v>760</v>
      </c>
      <c r="E209" s="192">
        <v>813</v>
      </c>
      <c r="F209" s="281">
        <f>'Пр 3 вед'!G384</f>
        <v>1400</v>
      </c>
      <c r="G209" s="281">
        <f>'Пр 3 вед'!H384</f>
        <v>1400</v>
      </c>
      <c r="H209" s="226">
        <f t="shared" si="12"/>
        <v>1</v>
      </c>
    </row>
    <row r="210" spans="1:8" s="65" customFormat="1" ht="28.5" customHeight="1" x14ac:dyDescent="0.2">
      <c r="A210" s="68" t="s">
        <v>493</v>
      </c>
      <c r="B210" s="69" t="s">
        <v>126</v>
      </c>
      <c r="C210" s="72" t="s">
        <v>240</v>
      </c>
      <c r="D210" s="72" t="s">
        <v>241</v>
      </c>
      <c r="E210" s="69"/>
      <c r="F210" s="125">
        <f>F211</f>
        <v>2864.7279999999996</v>
      </c>
      <c r="G210" s="125">
        <f>G211</f>
        <v>2544.2910000000002</v>
      </c>
      <c r="H210" s="226">
        <f t="shared" si="12"/>
        <v>0.88814400529474369</v>
      </c>
    </row>
    <row r="211" spans="1:8" s="65" customFormat="1" ht="20.25" customHeight="1" x14ac:dyDescent="0.2">
      <c r="A211" s="68" t="s">
        <v>188</v>
      </c>
      <c r="B211" s="69" t="s">
        <v>126</v>
      </c>
      <c r="C211" s="72" t="s">
        <v>240</v>
      </c>
      <c r="D211" s="72" t="s">
        <v>242</v>
      </c>
      <c r="E211" s="69" t="s">
        <v>147</v>
      </c>
      <c r="F211" s="125">
        <f>F212</f>
        <v>2864.7279999999996</v>
      </c>
      <c r="G211" s="125">
        <f>G212</f>
        <v>2544.2910000000002</v>
      </c>
      <c r="H211" s="226">
        <f t="shared" si="12"/>
        <v>0.88814400529474369</v>
      </c>
    </row>
    <row r="212" spans="1:8" s="65" customFormat="1" ht="21.75" customHeight="1" x14ac:dyDescent="0.2">
      <c r="A212" s="68" t="s">
        <v>243</v>
      </c>
      <c r="B212" s="69" t="s">
        <v>126</v>
      </c>
      <c r="C212" s="72" t="s">
        <v>240</v>
      </c>
      <c r="D212" s="72" t="s">
        <v>244</v>
      </c>
      <c r="E212" s="69" t="s">
        <v>147</v>
      </c>
      <c r="F212" s="125">
        <f>F213+F217+F220+F224</f>
        <v>2864.7279999999996</v>
      </c>
      <c r="G212" s="125">
        <f>G213+G217+G220+G224</f>
        <v>2544.2910000000002</v>
      </c>
      <c r="H212" s="226">
        <f t="shared" si="12"/>
        <v>0.88814400529474369</v>
      </c>
    </row>
    <row r="213" spans="1:8" ht="36.75" customHeight="1" x14ac:dyDescent="0.2">
      <c r="A213" s="68" t="s">
        <v>109</v>
      </c>
      <c r="B213" s="69" t="s">
        <v>126</v>
      </c>
      <c r="C213" s="72" t="s">
        <v>240</v>
      </c>
      <c r="D213" s="72" t="s">
        <v>245</v>
      </c>
      <c r="E213" s="69" t="s">
        <v>110</v>
      </c>
      <c r="F213" s="125">
        <f>F214</f>
        <v>2354.1279999999997</v>
      </c>
      <c r="G213" s="125">
        <f>G214</f>
        <v>2194.7690000000002</v>
      </c>
      <c r="H213" s="226">
        <f t="shared" si="12"/>
        <v>0.93230656956631097</v>
      </c>
    </row>
    <row r="214" spans="1:8" ht="21.75" customHeight="1" x14ac:dyDescent="0.2">
      <c r="A214" s="68" t="s">
        <v>131</v>
      </c>
      <c r="B214" s="69" t="s">
        <v>126</v>
      </c>
      <c r="C214" s="72" t="s">
        <v>240</v>
      </c>
      <c r="D214" s="72" t="s">
        <v>245</v>
      </c>
      <c r="E214" s="69" t="s">
        <v>194</v>
      </c>
      <c r="F214" s="125">
        <f>F215+F216</f>
        <v>2354.1279999999997</v>
      </c>
      <c r="G214" s="125">
        <f>G215+G216</f>
        <v>2194.7690000000002</v>
      </c>
      <c r="H214" s="226">
        <f t="shared" si="12"/>
        <v>0.93230656956631097</v>
      </c>
    </row>
    <row r="215" spans="1:8" ht="18" customHeight="1" x14ac:dyDescent="0.2">
      <c r="A215" s="94" t="s">
        <v>132</v>
      </c>
      <c r="B215" s="69" t="s">
        <v>126</v>
      </c>
      <c r="C215" s="72" t="s">
        <v>240</v>
      </c>
      <c r="D215" s="72" t="s">
        <v>245</v>
      </c>
      <c r="E215" s="69">
        <v>121</v>
      </c>
      <c r="F215" s="125">
        <f>'Пр 3 вед'!G390</f>
        <v>1776.1</v>
      </c>
      <c r="G215" s="125">
        <f>'Пр 3 вед'!H390</f>
        <v>1658.769</v>
      </c>
      <c r="H215" s="226">
        <f t="shared" si="12"/>
        <v>0.93393896740048421</v>
      </c>
    </row>
    <row r="216" spans="1:8" ht="26.25" customHeight="1" x14ac:dyDescent="0.2">
      <c r="A216" s="94" t="s">
        <v>133</v>
      </c>
      <c r="B216" s="69" t="s">
        <v>126</v>
      </c>
      <c r="C216" s="72" t="s">
        <v>240</v>
      </c>
      <c r="D216" s="72" t="s">
        <v>245</v>
      </c>
      <c r="E216" s="69">
        <v>129</v>
      </c>
      <c r="F216" s="125">
        <f>'Пр 3 вед'!G391</f>
        <v>578.02800000000002</v>
      </c>
      <c r="G216" s="125">
        <f>'Пр 3 вед'!H391</f>
        <v>536</v>
      </c>
      <c r="H216" s="226">
        <f t="shared" si="12"/>
        <v>0.92729071948071717</v>
      </c>
    </row>
    <row r="217" spans="1:8" ht="45" customHeight="1" x14ac:dyDescent="0.2">
      <c r="A217" s="68" t="s">
        <v>109</v>
      </c>
      <c r="B217" s="69" t="s">
        <v>126</v>
      </c>
      <c r="C217" s="72" t="s">
        <v>240</v>
      </c>
      <c r="D217" s="72" t="s">
        <v>247</v>
      </c>
      <c r="E217" s="69">
        <v>100</v>
      </c>
      <c r="F217" s="125">
        <f>F218</f>
        <v>14</v>
      </c>
      <c r="G217" s="125">
        <f>G218</f>
        <v>0</v>
      </c>
      <c r="H217" s="226">
        <f t="shared" si="12"/>
        <v>0</v>
      </c>
    </row>
    <row r="218" spans="1:8" ht="17.25" customHeight="1" x14ac:dyDescent="0.2">
      <c r="A218" s="68" t="s">
        <v>131</v>
      </c>
      <c r="B218" s="69" t="s">
        <v>126</v>
      </c>
      <c r="C218" s="72" t="s">
        <v>240</v>
      </c>
      <c r="D218" s="72" t="s">
        <v>247</v>
      </c>
      <c r="E218" s="69">
        <v>120</v>
      </c>
      <c r="F218" s="125">
        <f>F219</f>
        <v>14</v>
      </c>
      <c r="G218" s="125">
        <f>G219</f>
        <v>0</v>
      </c>
      <c r="H218" s="226">
        <f t="shared" si="12"/>
        <v>0</v>
      </c>
    </row>
    <row r="219" spans="1:8" ht="24" customHeight="1" x14ac:dyDescent="0.2">
      <c r="A219" s="58" t="s">
        <v>246</v>
      </c>
      <c r="B219" s="69" t="s">
        <v>126</v>
      </c>
      <c r="C219" s="72" t="s">
        <v>240</v>
      </c>
      <c r="D219" s="72" t="s">
        <v>247</v>
      </c>
      <c r="E219" s="69">
        <v>122</v>
      </c>
      <c r="F219" s="125">
        <f>'Пр 3 вед'!G394</f>
        <v>14</v>
      </c>
      <c r="G219" s="125">
        <f>'Пр 3 вед'!H394</f>
        <v>0</v>
      </c>
      <c r="H219" s="226">
        <f t="shared" si="12"/>
        <v>0</v>
      </c>
    </row>
    <row r="220" spans="1:8" ht="15.75" customHeight="1" x14ac:dyDescent="0.2">
      <c r="A220" s="68" t="s">
        <v>446</v>
      </c>
      <c r="B220" s="69" t="s">
        <v>126</v>
      </c>
      <c r="C220" s="72" t="s">
        <v>240</v>
      </c>
      <c r="D220" s="72" t="s">
        <v>247</v>
      </c>
      <c r="E220" s="69" t="s">
        <v>118</v>
      </c>
      <c r="F220" s="125">
        <f>F221</f>
        <v>493</v>
      </c>
      <c r="G220" s="125">
        <f>G221</f>
        <v>347.72199999999998</v>
      </c>
      <c r="H220" s="226">
        <f t="shared" si="12"/>
        <v>0.7053184584178499</v>
      </c>
    </row>
    <row r="221" spans="1:8" ht="23.25" customHeight="1" x14ac:dyDescent="0.2">
      <c r="A221" s="68" t="s">
        <v>119</v>
      </c>
      <c r="B221" s="69" t="s">
        <v>126</v>
      </c>
      <c r="C221" s="72" t="s">
        <v>240</v>
      </c>
      <c r="D221" s="72" t="s">
        <v>247</v>
      </c>
      <c r="E221" s="69" t="s">
        <v>120</v>
      </c>
      <c r="F221" s="125">
        <f>F223+F222</f>
        <v>493</v>
      </c>
      <c r="G221" s="125">
        <f>G223+G222</f>
        <v>347.72199999999998</v>
      </c>
      <c r="H221" s="226">
        <f t="shared" si="12"/>
        <v>0.7053184584178499</v>
      </c>
    </row>
    <row r="222" spans="1:8" ht="17.25" customHeight="1" x14ac:dyDescent="0.2">
      <c r="A222" s="95" t="s">
        <v>134</v>
      </c>
      <c r="B222" s="69" t="s">
        <v>126</v>
      </c>
      <c r="C222" s="72" t="s">
        <v>240</v>
      </c>
      <c r="D222" s="72" t="s">
        <v>247</v>
      </c>
      <c r="E222" s="69">
        <v>242</v>
      </c>
      <c r="F222" s="125">
        <f>'Пр 3 вед'!G397</f>
        <v>65</v>
      </c>
      <c r="G222" s="125">
        <f>'Пр 3 вед'!H397</f>
        <v>50.905999999999999</v>
      </c>
      <c r="H222" s="226">
        <f t="shared" si="12"/>
        <v>0.78316923076923073</v>
      </c>
    </row>
    <row r="223" spans="1:8" ht="13.5" customHeight="1" x14ac:dyDescent="0.2">
      <c r="A223" s="95" t="s">
        <v>466</v>
      </c>
      <c r="B223" s="69" t="s">
        <v>126</v>
      </c>
      <c r="C223" s="72" t="s">
        <v>240</v>
      </c>
      <c r="D223" s="72" t="s">
        <v>247</v>
      </c>
      <c r="E223" s="69" t="s">
        <v>122</v>
      </c>
      <c r="F223" s="125">
        <f>'Пр 3 вед'!G398</f>
        <v>428</v>
      </c>
      <c r="G223" s="125">
        <f>'Пр 3 вед'!H398</f>
        <v>296.81599999999997</v>
      </c>
      <c r="H223" s="226">
        <f t="shared" si="12"/>
        <v>0.6934953271028037</v>
      </c>
    </row>
    <row r="224" spans="1:8" ht="21.75" customHeight="1" x14ac:dyDescent="0.2">
      <c r="A224" s="95" t="s">
        <v>135</v>
      </c>
      <c r="B224" s="69" t="s">
        <v>126</v>
      </c>
      <c r="C224" s="72" t="s">
        <v>240</v>
      </c>
      <c r="D224" s="72" t="s">
        <v>247</v>
      </c>
      <c r="E224" s="69" t="s">
        <v>197</v>
      </c>
      <c r="F224" s="125">
        <f>F225</f>
        <v>3.6</v>
      </c>
      <c r="G224" s="125">
        <f>G225</f>
        <v>1.8</v>
      </c>
      <c r="H224" s="226">
        <f t="shared" ref="H224:H292" si="21">G224/F224*1</f>
        <v>0.5</v>
      </c>
    </row>
    <row r="225" spans="1:8" ht="16.5" customHeight="1" x14ac:dyDescent="0.2">
      <c r="A225" s="95" t="s">
        <v>136</v>
      </c>
      <c r="B225" s="69" t="s">
        <v>126</v>
      </c>
      <c r="C225" s="72" t="s">
        <v>240</v>
      </c>
      <c r="D225" s="72" t="s">
        <v>247</v>
      </c>
      <c r="E225" s="69" t="s">
        <v>137</v>
      </c>
      <c r="F225" s="125">
        <f>F227+F226</f>
        <v>3.6</v>
      </c>
      <c r="G225" s="125">
        <f>G227+G226</f>
        <v>1.8</v>
      </c>
      <c r="H225" s="226">
        <f t="shared" si="21"/>
        <v>0.5</v>
      </c>
    </row>
    <row r="226" spans="1:8" ht="15.75" customHeight="1" x14ac:dyDescent="0.2">
      <c r="A226" s="63" t="s">
        <v>138</v>
      </c>
      <c r="B226" s="69" t="s">
        <v>126</v>
      </c>
      <c r="C226" s="72" t="s">
        <v>240</v>
      </c>
      <c r="D226" s="72" t="s">
        <v>247</v>
      </c>
      <c r="E226" s="69">
        <v>851</v>
      </c>
      <c r="F226" s="125">
        <f>'Пр 3 вед'!G401</f>
        <v>1.8</v>
      </c>
      <c r="G226" s="125">
        <f>'Пр 3 вед'!H401</f>
        <v>0</v>
      </c>
      <c r="H226" s="226">
        <f t="shared" si="21"/>
        <v>0</v>
      </c>
    </row>
    <row r="227" spans="1:8" s="74" customFormat="1" ht="15" customHeight="1" x14ac:dyDescent="0.2">
      <c r="A227" s="59" t="s">
        <v>198</v>
      </c>
      <c r="B227" s="69" t="s">
        <v>126</v>
      </c>
      <c r="C227" s="72" t="s">
        <v>240</v>
      </c>
      <c r="D227" s="72" t="s">
        <v>247</v>
      </c>
      <c r="E227" s="69" t="s">
        <v>218</v>
      </c>
      <c r="F227" s="125">
        <f>'Пр 3 вед'!G402</f>
        <v>1.8</v>
      </c>
      <c r="G227" s="125">
        <f>'Пр 3 вед'!H402</f>
        <v>1.8</v>
      </c>
      <c r="H227" s="226">
        <f t="shared" si="21"/>
        <v>1</v>
      </c>
    </row>
    <row r="228" spans="1:8" s="74" customFormat="1" ht="22.5" x14ac:dyDescent="0.2">
      <c r="A228" s="95" t="s">
        <v>740</v>
      </c>
      <c r="B228" s="192" t="s">
        <v>126</v>
      </c>
      <c r="C228" s="72" t="s">
        <v>240</v>
      </c>
      <c r="D228" s="72" t="s">
        <v>741</v>
      </c>
      <c r="E228" s="81"/>
      <c r="F228" s="125">
        <f t="shared" ref="F228:G231" si="22">F229</f>
        <v>126.5</v>
      </c>
      <c r="G228" s="125">
        <f t="shared" si="22"/>
        <v>0</v>
      </c>
      <c r="H228" s="228">
        <f t="shared" si="21"/>
        <v>0</v>
      </c>
    </row>
    <row r="229" spans="1:8" s="74" customFormat="1" ht="31.5" x14ac:dyDescent="0.2">
      <c r="A229" s="82" t="s">
        <v>742</v>
      </c>
      <c r="B229" s="192" t="s">
        <v>126</v>
      </c>
      <c r="C229" s="72" t="s">
        <v>240</v>
      </c>
      <c r="D229" s="72" t="s">
        <v>743</v>
      </c>
      <c r="E229" s="81"/>
      <c r="F229" s="125">
        <f t="shared" si="22"/>
        <v>126.5</v>
      </c>
      <c r="G229" s="125">
        <f t="shared" si="22"/>
        <v>0</v>
      </c>
      <c r="H229" s="228">
        <f t="shared" si="21"/>
        <v>0</v>
      </c>
    </row>
    <row r="230" spans="1:8" s="74" customFormat="1" ht="15" customHeight="1" x14ac:dyDescent="0.2">
      <c r="A230" s="68" t="s">
        <v>446</v>
      </c>
      <c r="B230" s="192" t="s">
        <v>126</v>
      </c>
      <c r="C230" s="72" t="s">
        <v>240</v>
      </c>
      <c r="D230" s="72" t="s">
        <v>743</v>
      </c>
      <c r="E230" s="192" t="s">
        <v>118</v>
      </c>
      <c r="F230" s="125">
        <f t="shared" si="22"/>
        <v>126.5</v>
      </c>
      <c r="G230" s="125">
        <f t="shared" si="22"/>
        <v>0</v>
      </c>
      <c r="H230" s="228">
        <f t="shared" si="21"/>
        <v>0</v>
      </c>
    </row>
    <row r="231" spans="1:8" s="74" customFormat="1" ht="22.5" x14ac:dyDescent="0.2">
      <c r="A231" s="68" t="s">
        <v>119</v>
      </c>
      <c r="B231" s="192" t="s">
        <v>126</v>
      </c>
      <c r="C231" s="72" t="s">
        <v>240</v>
      </c>
      <c r="D231" s="72" t="s">
        <v>743</v>
      </c>
      <c r="E231" s="192" t="s">
        <v>120</v>
      </c>
      <c r="F231" s="125">
        <f t="shared" si="22"/>
        <v>126.5</v>
      </c>
      <c r="G231" s="125">
        <f t="shared" si="22"/>
        <v>0</v>
      </c>
      <c r="H231" s="228">
        <f t="shared" si="21"/>
        <v>0</v>
      </c>
    </row>
    <row r="232" spans="1:8" s="74" customFormat="1" ht="15" customHeight="1" x14ac:dyDescent="0.2">
      <c r="A232" s="95" t="s">
        <v>466</v>
      </c>
      <c r="B232" s="192" t="s">
        <v>126</v>
      </c>
      <c r="C232" s="72" t="s">
        <v>240</v>
      </c>
      <c r="D232" s="72" t="s">
        <v>743</v>
      </c>
      <c r="E232" s="192" t="s">
        <v>122</v>
      </c>
      <c r="F232" s="125">
        <v>126.5</v>
      </c>
      <c r="G232" s="130">
        <v>0</v>
      </c>
      <c r="H232" s="228">
        <f t="shared" si="21"/>
        <v>0</v>
      </c>
    </row>
    <row r="233" spans="1:8" ht="14.25" customHeight="1" x14ac:dyDescent="0.2">
      <c r="A233" s="96" t="s">
        <v>339</v>
      </c>
      <c r="B233" s="83" t="s">
        <v>126</v>
      </c>
      <c r="C233" s="83" t="s">
        <v>220</v>
      </c>
      <c r="D233" s="83"/>
      <c r="E233" s="81"/>
      <c r="F233" s="123">
        <f>F234</f>
        <v>6525.74</v>
      </c>
      <c r="G233" s="123">
        <f>G234</f>
        <v>1899.8330000000001</v>
      </c>
      <c r="H233" s="226">
        <f t="shared" si="21"/>
        <v>0.29112912865054386</v>
      </c>
    </row>
    <row r="234" spans="1:8" ht="37.5" customHeight="1" x14ac:dyDescent="0.2">
      <c r="A234" s="82" t="s">
        <v>481</v>
      </c>
      <c r="B234" s="83" t="s">
        <v>126</v>
      </c>
      <c r="C234" s="83" t="s">
        <v>220</v>
      </c>
      <c r="D234" s="83" t="s">
        <v>498</v>
      </c>
      <c r="E234" s="81"/>
      <c r="F234" s="123">
        <f>F235+F239</f>
        <v>6525.74</v>
      </c>
      <c r="G234" s="123">
        <f>G235+G239</f>
        <v>1899.8330000000001</v>
      </c>
      <c r="H234" s="226">
        <f t="shared" si="21"/>
        <v>0.29112912865054386</v>
      </c>
    </row>
    <row r="235" spans="1:8" ht="111.75" customHeight="1" x14ac:dyDescent="0.2">
      <c r="A235" s="94" t="s">
        <v>341</v>
      </c>
      <c r="B235" s="72" t="s">
        <v>126</v>
      </c>
      <c r="C235" s="72" t="s">
        <v>220</v>
      </c>
      <c r="D235" s="72" t="s">
        <v>340</v>
      </c>
      <c r="E235" s="69"/>
      <c r="F235" s="125">
        <f t="shared" ref="F235:G237" si="23">F236</f>
        <v>6525.74</v>
      </c>
      <c r="G235" s="125">
        <f t="shared" si="23"/>
        <v>1899.8330000000001</v>
      </c>
      <c r="H235" s="226">
        <f t="shared" si="21"/>
        <v>0.29112912865054386</v>
      </c>
    </row>
    <row r="236" spans="1:8" ht="24.75" customHeight="1" x14ac:dyDescent="0.2">
      <c r="A236" s="68" t="s">
        <v>446</v>
      </c>
      <c r="B236" s="72" t="s">
        <v>126</v>
      </c>
      <c r="C236" s="72" t="s">
        <v>220</v>
      </c>
      <c r="D236" s="72" t="s">
        <v>340</v>
      </c>
      <c r="E236" s="69" t="s">
        <v>118</v>
      </c>
      <c r="F236" s="125">
        <f t="shared" si="23"/>
        <v>6525.74</v>
      </c>
      <c r="G236" s="125">
        <f t="shared" si="23"/>
        <v>1899.8330000000001</v>
      </c>
      <c r="H236" s="226">
        <f t="shared" si="21"/>
        <v>0.29112912865054386</v>
      </c>
    </row>
    <row r="237" spans="1:8" ht="27.75" customHeight="1" x14ac:dyDescent="0.2">
      <c r="A237" s="68" t="s">
        <v>119</v>
      </c>
      <c r="B237" s="72" t="s">
        <v>126</v>
      </c>
      <c r="C237" s="72" t="s">
        <v>220</v>
      </c>
      <c r="D237" s="72" t="s">
        <v>340</v>
      </c>
      <c r="E237" s="69" t="s">
        <v>120</v>
      </c>
      <c r="F237" s="125">
        <f t="shared" si="23"/>
        <v>6525.74</v>
      </c>
      <c r="G237" s="125">
        <f t="shared" si="23"/>
        <v>1899.8330000000001</v>
      </c>
      <c r="H237" s="226">
        <f t="shared" si="21"/>
        <v>0.29112912865054386</v>
      </c>
    </row>
    <row r="238" spans="1:8" ht="26.25" customHeight="1" x14ac:dyDescent="0.2">
      <c r="A238" s="95" t="s">
        <v>466</v>
      </c>
      <c r="B238" s="72" t="s">
        <v>126</v>
      </c>
      <c r="C238" s="72" t="s">
        <v>220</v>
      </c>
      <c r="D238" s="72" t="s">
        <v>340</v>
      </c>
      <c r="E238" s="69" t="s">
        <v>122</v>
      </c>
      <c r="F238" s="125">
        <f>'Пр 3 вед'!G638</f>
        <v>6525.74</v>
      </c>
      <c r="G238" s="125">
        <f>'Пр 3 вед'!H638</f>
        <v>1899.8330000000001</v>
      </c>
      <c r="H238" s="226">
        <f t="shared" si="21"/>
        <v>0.29112912865054386</v>
      </c>
    </row>
    <row r="239" spans="1:8" ht="28.5" customHeight="1" x14ac:dyDescent="0.2">
      <c r="A239" s="95" t="s">
        <v>635</v>
      </c>
      <c r="B239" s="72" t="s">
        <v>126</v>
      </c>
      <c r="C239" s="72" t="s">
        <v>220</v>
      </c>
      <c r="D239" s="72" t="s">
        <v>634</v>
      </c>
      <c r="E239" s="69"/>
      <c r="F239" s="125">
        <f t="shared" ref="F239:G241" si="24">F240</f>
        <v>0</v>
      </c>
      <c r="G239" s="125">
        <f t="shared" si="24"/>
        <v>0</v>
      </c>
      <c r="H239" s="226" t="e">
        <f t="shared" si="21"/>
        <v>#DIV/0!</v>
      </c>
    </row>
    <row r="240" spans="1:8" ht="29.25" customHeight="1" x14ac:dyDescent="0.2">
      <c r="A240" s="68" t="s">
        <v>446</v>
      </c>
      <c r="B240" s="72" t="s">
        <v>126</v>
      </c>
      <c r="C240" s="72" t="s">
        <v>220</v>
      </c>
      <c r="D240" s="72" t="s">
        <v>634</v>
      </c>
      <c r="E240" s="69" t="s">
        <v>118</v>
      </c>
      <c r="F240" s="125">
        <f t="shared" si="24"/>
        <v>0</v>
      </c>
      <c r="G240" s="125">
        <f t="shared" si="24"/>
        <v>0</v>
      </c>
      <c r="H240" s="226" t="e">
        <f t="shared" si="21"/>
        <v>#DIV/0!</v>
      </c>
    </row>
    <row r="241" spans="1:9" ht="22.5" customHeight="1" x14ac:dyDescent="0.2">
      <c r="A241" s="68" t="s">
        <v>119</v>
      </c>
      <c r="B241" s="72" t="s">
        <v>126</v>
      </c>
      <c r="C241" s="72" t="s">
        <v>220</v>
      </c>
      <c r="D241" s="72" t="s">
        <v>634</v>
      </c>
      <c r="E241" s="69" t="s">
        <v>120</v>
      </c>
      <c r="F241" s="125">
        <f t="shared" si="24"/>
        <v>0</v>
      </c>
      <c r="G241" s="125">
        <f t="shared" si="24"/>
        <v>0</v>
      </c>
      <c r="H241" s="226" t="e">
        <f t="shared" si="21"/>
        <v>#DIV/0!</v>
      </c>
    </row>
    <row r="242" spans="1:9" ht="16.5" customHeight="1" x14ac:dyDescent="0.2">
      <c r="A242" s="95" t="s">
        <v>466</v>
      </c>
      <c r="B242" s="72" t="s">
        <v>126</v>
      </c>
      <c r="C242" s="72" t="s">
        <v>220</v>
      </c>
      <c r="D242" s="72" t="s">
        <v>634</v>
      </c>
      <c r="E242" s="69" t="s">
        <v>122</v>
      </c>
      <c r="F242" s="125">
        <f>'Пр 3 вед'!G642</f>
        <v>0</v>
      </c>
      <c r="G242" s="125">
        <f>'Пр 3 вед'!H642</f>
        <v>0</v>
      </c>
      <c r="H242" s="226" t="e">
        <f t="shared" si="21"/>
        <v>#DIV/0!</v>
      </c>
      <c r="I242" s="171"/>
    </row>
    <row r="243" spans="1:9" ht="22.5" customHeight="1" x14ac:dyDescent="0.2">
      <c r="A243" s="82" t="s">
        <v>249</v>
      </c>
      <c r="B243" s="81" t="s">
        <v>126</v>
      </c>
      <c r="C243" s="83" t="s">
        <v>250</v>
      </c>
      <c r="D243" s="83"/>
      <c r="E243" s="81" t="s">
        <v>147</v>
      </c>
      <c r="F243" s="123">
        <f>F244+F272+F301+F320+F307+F331</f>
        <v>6719.9000000000005</v>
      </c>
      <c r="G243" s="123">
        <f>G244+G272+G301+G320+G307+G331</f>
        <v>2641.9460000000004</v>
      </c>
      <c r="H243" s="226">
        <f t="shared" si="21"/>
        <v>0.39315257667524817</v>
      </c>
      <c r="I243" s="171"/>
    </row>
    <row r="244" spans="1:9" s="74" customFormat="1" ht="33" customHeight="1" x14ac:dyDescent="0.2">
      <c r="A244" s="82" t="s">
        <v>494</v>
      </c>
      <c r="B244" s="83" t="s">
        <v>126</v>
      </c>
      <c r="C244" s="83" t="s">
        <v>250</v>
      </c>
      <c r="D244" s="83" t="s">
        <v>241</v>
      </c>
      <c r="E244" s="81" t="s">
        <v>147</v>
      </c>
      <c r="F244" s="126">
        <f>F245+F266</f>
        <v>1223</v>
      </c>
      <c r="G244" s="126">
        <f>G245+G266</f>
        <v>1121.6400000000001</v>
      </c>
      <c r="H244" s="226">
        <f t="shared" si="21"/>
        <v>0.91712183156173355</v>
      </c>
    </row>
    <row r="245" spans="1:9" s="168" customFormat="1" ht="15.75" customHeight="1" x14ac:dyDescent="0.2">
      <c r="A245" s="82" t="s">
        <v>251</v>
      </c>
      <c r="B245" s="83" t="s">
        <v>126</v>
      </c>
      <c r="C245" s="83" t="s">
        <v>250</v>
      </c>
      <c r="D245" s="83" t="s">
        <v>252</v>
      </c>
      <c r="E245" s="81"/>
      <c r="F245" s="126">
        <f>F246+F250+F254+F258+F262</f>
        <v>223</v>
      </c>
      <c r="G245" s="126">
        <f>G246+G250+G254+G258+G262</f>
        <v>121.64</v>
      </c>
      <c r="H245" s="226">
        <f t="shared" si="21"/>
        <v>0.54547085201793721</v>
      </c>
    </row>
    <row r="246" spans="1:9" s="74" customFormat="1" ht="17.25" customHeight="1" x14ac:dyDescent="0.2">
      <c r="A246" s="68" t="s">
        <v>253</v>
      </c>
      <c r="B246" s="72" t="s">
        <v>126</v>
      </c>
      <c r="C246" s="72" t="s">
        <v>250</v>
      </c>
      <c r="D246" s="72" t="s">
        <v>254</v>
      </c>
      <c r="E246" s="69"/>
      <c r="F246" s="127">
        <f t="shared" ref="F246:G248" si="25">F247</f>
        <v>50</v>
      </c>
      <c r="G246" s="127">
        <f t="shared" si="25"/>
        <v>20</v>
      </c>
      <c r="H246" s="226">
        <f t="shared" si="21"/>
        <v>0.4</v>
      </c>
    </row>
    <row r="247" spans="1:9" s="74" customFormat="1" ht="16.5" customHeight="1" x14ac:dyDescent="0.2">
      <c r="A247" s="68" t="s">
        <v>446</v>
      </c>
      <c r="B247" s="72" t="s">
        <v>126</v>
      </c>
      <c r="C247" s="72" t="s">
        <v>250</v>
      </c>
      <c r="D247" s="72" t="s">
        <v>254</v>
      </c>
      <c r="E247" s="69" t="s">
        <v>118</v>
      </c>
      <c r="F247" s="127">
        <f t="shared" si="25"/>
        <v>50</v>
      </c>
      <c r="G247" s="127">
        <f t="shared" si="25"/>
        <v>20</v>
      </c>
      <c r="H247" s="226">
        <f t="shared" si="21"/>
        <v>0.4</v>
      </c>
    </row>
    <row r="248" spans="1:9" s="74" customFormat="1" ht="22.5" customHeight="1" x14ac:dyDescent="0.2">
      <c r="A248" s="68" t="s">
        <v>119</v>
      </c>
      <c r="B248" s="72" t="s">
        <v>126</v>
      </c>
      <c r="C248" s="72" t="s">
        <v>250</v>
      </c>
      <c r="D248" s="72" t="s">
        <v>254</v>
      </c>
      <c r="E248" s="69" t="s">
        <v>120</v>
      </c>
      <c r="F248" s="127">
        <f t="shared" si="25"/>
        <v>50</v>
      </c>
      <c r="G248" s="127">
        <f t="shared" si="25"/>
        <v>20</v>
      </c>
      <c r="H248" s="226">
        <f t="shared" si="21"/>
        <v>0.4</v>
      </c>
    </row>
    <row r="249" spans="1:9" s="74" customFormat="1" ht="17.25" customHeight="1" x14ac:dyDescent="0.2">
      <c r="A249" s="95" t="s">
        <v>466</v>
      </c>
      <c r="B249" s="72" t="s">
        <v>126</v>
      </c>
      <c r="C249" s="72" t="s">
        <v>250</v>
      </c>
      <c r="D249" s="72" t="s">
        <v>254</v>
      </c>
      <c r="E249" s="69" t="s">
        <v>122</v>
      </c>
      <c r="F249" s="127">
        <f>'Пр 3 вед'!G414</f>
        <v>50</v>
      </c>
      <c r="G249" s="127">
        <f>'Пр 3 вед'!H414</f>
        <v>20</v>
      </c>
      <c r="H249" s="226">
        <f t="shared" si="21"/>
        <v>0.4</v>
      </c>
      <c r="I249" s="170"/>
    </row>
    <row r="250" spans="1:9" s="74" customFormat="1" ht="27.75" customHeight="1" x14ac:dyDescent="0.2">
      <c r="A250" s="68" t="s">
        <v>255</v>
      </c>
      <c r="B250" s="72" t="s">
        <v>126</v>
      </c>
      <c r="C250" s="72" t="s">
        <v>250</v>
      </c>
      <c r="D250" s="72" t="s">
        <v>256</v>
      </c>
      <c r="E250" s="69"/>
      <c r="F250" s="127">
        <f t="shared" ref="F250:G252" si="26">F251</f>
        <v>55</v>
      </c>
      <c r="G250" s="127">
        <f t="shared" si="26"/>
        <v>21.64</v>
      </c>
      <c r="H250" s="226">
        <f t="shared" si="21"/>
        <v>0.39345454545454545</v>
      </c>
    </row>
    <row r="251" spans="1:9" s="74" customFormat="1" ht="17.25" customHeight="1" x14ac:dyDescent="0.2">
      <c r="A251" s="68" t="s">
        <v>446</v>
      </c>
      <c r="B251" s="72" t="s">
        <v>126</v>
      </c>
      <c r="C251" s="72" t="s">
        <v>250</v>
      </c>
      <c r="D251" s="72" t="s">
        <v>256</v>
      </c>
      <c r="E251" s="69" t="s">
        <v>118</v>
      </c>
      <c r="F251" s="127">
        <f t="shared" si="26"/>
        <v>55</v>
      </c>
      <c r="G251" s="127">
        <f t="shared" si="26"/>
        <v>21.64</v>
      </c>
      <c r="H251" s="226">
        <f t="shared" si="21"/>
        <v>0.39345454545454545</v>
      </c>
    </row>
    <row r="252" spans="1:9" s="74" customFormat="1" ht="24" customHeight="1" x14ac:dyDescent="0.2">
      <c r="A252" s="68" t="s">
        <v>119</v>
      </c>
      <c r="B252" s="72" t="s">
        <v>126</v>
      </c>
      <c r="C252" s="72" t="s">
        <v>250</v>
      </c>
      <c r="D252" s="72" t="s">
        <v>256</v>
      </c>
      <c r="E252" s="69" t="s">
        <v>120</v>
      </c>
      <c r="F252" s="127">
        <f t="shared" si="26"/>
        <v>55</v>
      </c>
      <c r="G252" s="127">
        <f t="shared" si="26"/>
        <v>21.64</v>
      </c>
      <c r="H252" s="226">
        <f t="shared" si="21"/>
        <v>0.39345454545454545</v>
      </c>
    </row>
    <row r="253" spans="1:9" s="74" customFormat="1" ht="13.5" customHeight="1" x14ac:dyDescent="0.2">
      <c r="A253" s="95" t="s">
        <v>466</v>
      </c>
      <c r="B253" s="72" t="s">
        <v>126</v>
      </c>
      <c r="C253" s="72" t="s">
        <v>250</v>
      </c>
      <c r="D253" s="72" t="s">
        <v>256</v>
      </c>
      <c r="E253" s="69" t="s">
        <v>122</v>
      </c>
      <c r="F253" s="127">
        <f>'Пр 3 вед'!G418</f>
        <v>55</v>
      </c>
      <c r="G253" s="127">
        <f>'Пр 3 вед'!H418</f>
        <v>21.64</v>
      </c>
      <c r="H253" s="226">
        <f t="shared" si="21"/>
        <v>0.39345454545454545</v>
      </c>
    </row>
    <row r="254" spans="1:9" s="74" customFormat="1" ht="10.5" customHeight="1" x14ac:dyDescent="0.2">
      <c r="A254" s="68" t="s">
        <v>257</v>
      </c>
      <c r="B254" s="72" t="s">
        <v>126</v>
      </c>
      <c r="C254" s="72" t="s">
        <v>250</v>
      </c>
      <c r="D254" s="72" t="s">
        <v>258</v>
      </c>
      <c r="E254" s="69"/>
      <c r="F254" s="127">
        <f t="shared" ref="F254:G256" si="27">F255</f>
        <v>50</v>
      </c>
      <c r="G254" s="127">
        <f t="shared" si="27"/>
        <v>50</v>
      </c>
      <c r="H254" s="226">
        <f t="shared" si="21"/>
        <v>1</v>
      </c>
    </row>
    <row r="255" spans="1:9" s="74" customFormat="1" ht="9.75" customHeight="1" x14ac:dyDescent="0.2">
      <c r="A255" s="68" t="s">
        <v>446</v>
      </c>
      <c r="B255" s="72" t="s">
        <v>126</v>
      </c>
      <c r="C255" s="72" t="s">
        <v>250</v>
      </c>
      <c r="D255" s="72" t="s">
        <v>258</v>
      </c>
      <c r="E255" s="69" t="s">
        <v>118</v>
      </c>
      <c r="F255" s="127">
        <f t="shared" si="27"/>
        <v>50</v>
      </c>
      <c r="G255" s="127">
        <f t="shared" si="27"/>
        <v>50</v>
      </c>
      <c r="H255" s="226">
        <f t="shared" si="21"/>
        <v>1</v>
      </c>
    </row>
    <row r="256" spans="1:9" s="74" customFormat="1" ht="31.5" customHeight="1" x14ac:dyDescent="0.2">
      <c r="A256" s="68" t="s">
        <v>119</v>
      </c>
      <c r="B256" s="72" t="s">
        <v>126</v>
      </c>
      <c r="C256" s="72" t="s">
        <v>250</v>
      </c>
      <c r="D256" s="72" t="s">
        <v>258</v>
      </c>
      <c r="E256" s="69" t="s">
        <v>120</v>
      </c>
      <c r="F256" s="127">
        <f t="shared" si="27"/>
        <v>50</v>
      </c>
      <c r="G256" s="127">
        <f t="shared" si="27"/>
        <v>50</v>
      </c>
      <c r="H256" s="226">
        <f t="shared" si="21"/>
        <v>1</v>
      </c>
    </row>
    <row r="257" spans="1:8" s="74" customFormat="1" ht="18" customHeight="1" x14ac:dyDescent="0.2">
      <c r="A257" s="95" t="s">
        <v>466</v>
      </c>
      <c r="B257" s="72" t="s">
        <v>126</v>
      </c>
      <c r="C257" s="72" t="s">
        <v>250</v>
      </c>
      <c r="D257" s="72" t="s">
        <v>258</v>
      </c>
      <c r="E257" s="69" t="s">
        <v>122</v>
      </c>
      <c r="F257" s="127">
        <f>'Пр 3 вед'!G422</f>
        <v>50</v>
      </c>
      <c r="G257" s="127">
        <f>'Пр 3 вед'!H422</f>
        <v>50</v>
      </c>
      <c r="H257" s="226">
        <f t="shared" si="21"/>
        <v>1</v>
      </c>
    </row>
    <row r="258" spans="1:8" s="74" customFormat="1" ht="33.75" customHeight="1" x14ac:dyDescent="0.2">
      <c r="A258" s="68" t="s">
        <v>495</v>
      </c>
      <c r="B258" s="72" t="s">
        <v>126</v>
      </c>
      <c r="C258" s="72" t="s">
        <v>250</v>
      </c>
      <c r="D258" s="72" t="s">
        <v>259</v>
      </c>
      <c r="E258" s="69"/>
      <c r="F258" s="127">
        <f t="shared" ref="F258:G260" si="28">F259</f>
        <v>38</v>
      </c>
      <c r="G258" s="127">
        <f t="shared" si="28"/>
        <v>0</v>
      </c>
      <c r="H258" s="226">
        <f t="shared" si="21"/>
        <v>0</v>
      </c>
    </row>
    <row r="259" spans="1:8" s="74" customFormat="1" ht="28.5" customHeight="1" x14ac:dyDescent="0.2">
      <c r="A259" s="68" t="s">
        <v>446</v>
      </c>
      <c r="B259" s="72" t="s">
        <v>126</v>
      </c>
      <c r="C259" s="72" t="s">
        <v>250</v>
      </c>
      <c r="D259" s="72" t="s">
        <v>259</v>
      </c>
      <c r="E259" s="69" t="s">
        <v>118</v>
      </c>
      <c r="F259" s="127">
        <f t="shared" si="28"/>
        <v>38</v>
      </c>
      <c r="G259" s="127">
        <f t="shared" si="28"/>
        <v>0</v>
      </c>
      <c r="H259" s="226">
        <f t="shared" si="21"/>
        <v>0</v>
      </c>
    </row>
    <row r="260" spans="1:8" s="74" customFormat="1" ht="26.25" customHeight="1" x14ac:dyDescent="0.2">
      <c r="A260" s="68" t="s">
        <v>119</v>
      </c>
      <c r="B260" s="72" t="s">
        <v>126</v>
      </c>
      <c r="C260" s="72" t="s">
        <v>250</v>
      </c>
      <c r="D260" s="72" t="s">
        <v>259</v>
      </c>
      <c r="E260" s="69" t="s">
        <v>120</v>
      </c>
      <c r="F260" s="127">
        <f t="shared" si="28"/>
        <v>38</v>
      </c>
      <c r="G260" s="127">
        <f t="shared" si="28"/>
        <v>0</v>
      </c>
      <c r="H260" s="226">
        <f t="shared" si="21"/>
        <v>0</v>
      </c>
    </row>
    <row r="261" spans="1:8" s="74" customFormat="1" ht="21" customHeight="1" x14ac:dyDescent="0.2">
      <c r="A261" s="95" t="s">
        <v>466</v>
      </c>
      <c r="B261" s="72" t="s">
        <v>126</v>
      </c>
      <c r="C261" s="72" t="s">
        <v>250</v>
      </c>
      <c r="D261" s="72" t="s">
        <v>259</v>
      </c>
      <c r="E261" s="69" t="s">
        <v>122</v>
      </c>
      <c r="F261" s="127">
        <f>'Пр 3 вед'!G426</f>
        <v>38</v>
      </c>
      <c r="G261" s="127">
        <f>'Пр 3 вед'!H426</f>
        <v>0</v>
      </c>
      <c r="H261" s="226">
        <f t="shared" si="21"/>
        <v>0</v>
      </c>
    </row>
    <row r="262" spans="1:8" s="74" customFormat="1" ht="19.5" customHeight="1" x14ac:dyDescent="0.2">
      <c r="A262" s="68" t="s">
        <v>260</v>
      </c>
      <c r="B262" s="72" t="s">
        <v>126</v>
      </c>
      <c r="C262" s="72" t="s">
        <v>250</v>
      </c>
      <c r="D262" s="72" t="s">
        <v>261</v>
      </c>
      <c r="E262" s="69"/>
      <c r="F262" s="127">
        <f t="shared" ref="F262:G264" si="29">F263</f>
        <v>30</v>
      </c>
      <c r="G262" s="127">
        <f t="shared" si="29"/>
        <v>30</v>
      </c>
      <c r="H262" s="226">
        <f t="shared" si="21"/>
        <v>1</v>
      </c>
    </row>
    <row r="263" spans="1:8" s="74" customFormat="1" ht="14.25" customHeight="1" x14ac:dyDescent="0.2">
      <c r="A263" s="68" t="s">
        <v>446</v>
      </c>
      <c r="B263" s="72" t="s">
        <v>126</v>
      </c>
      <c r="C263" s="72" t="s">
        <v>250</v>
      </c>
      <c r="D263" s="72" t="s">
        <v>261</v>
      </c>
      <c r="E263" s="69" t="s">
        <v>118</v>
      </c>
      <c r="F263" s="127">
        <f t="shared" si="29"/>
        <v>30</v>
      </c>
      <c r="G263" s="127">
        <f t="shared" si="29"/>
        <v>30</v>
      </c>
      <c r="H263" s="226">
        <f t="shared" si="21"/>
        <v>1</v>
      </c>
    </row>
    <row r="264" spans="1:8" s="74" customFormat="1" ht="18" customHeight="1" x14ac:dyDescent="0.2">
      <c r="A264" s="68" t="s">
        <v>119</v>
      </c>
      <c r="B264" s="72" t="s">
        <v>126</v>
      </c>
      <c r="C264" s="72" t="s">
        <v>250</v>
      </c>
      <c r="D264" s="72" t="s">
        <v>261</v>
      </c>
      <c r="E264" s="69" t="s">
        <v>120</v>
      </c>
      <c r="F264" s="127">
        <f t="shared" si="29"/>
        <v>30</v>
      </c>
      <c r="G264" s="127">
        <f t="shared" si="29"/>
        <v>30</v>
      </c>
      <c r="H264" s="226">
        <f t="shared" si="21"/>
        <v>1</v>
      </c>
    </row>
    <row r="265" spans="1:8" s="74" customFormat="1" ht="20.25" customHeight="1" x14ac:dyDescent="0.2">
      <c r="A265" s="95" t="s">
        <v>466</v>
      </c>
      <c r="B265" s="72" t="s">
        <v>126</v>
      </c>
      <c r="C265" s="72" t="s">
        <v>250</v>
      </c>
      <c r="D265" s="72" t="s">
        <v>261</v>
      </c>
      <c r="E265" s="69" t="s">
        <v>122</v>
      </c>
      <c r="F265" s="127">
        <f>'Пр 3 вед'!G430</f>
        <v>30</v>
      </c>
      <c r="G265" s="127">
        <f>'Пр 3 вед'!H430</f>
        <v>30</v>
      </c>
      <c r="H265" s="226">
        <f t="shared" si="21"/>
        <v>1</v>
      </c>
    </row>
    <row r="266" spans="1:8" s="168" customFormat="1" ht="25.5" customHeight="1" x14ac:dyDescent="0.2">
      <c r="A266" s="96" t="s">
        <v>262</v>
      </c>
      <c r="B266" s="83" t="s">
        <v>126</v>
      </c>
      <c r="C266" s="83" t="s">
        <v>250</v>
      </c>
      <c r="D266" s="83" t="s">
        <v>263</v>
      </c>
      <c r="E266" s="81"/>
      <c r="F266" s="126">
        <f t="shared" ref="F266:G268" si="30">F267</f>
        <v>1000</v>
      </c>
      <c r="G266" s="126">
        <f t="shared" si="30"/>
        <v>1000</v>
      </c>
      <c r="H266" s="226">
        <f t="shared" si="21"/>
        <v>1</v>
      </c>
    </row>
    <row r="267" spans="1:8" s="74" customFormat="1" ht="17.25" customHeight="1" x14ac:dyDescent="0.2">
      <c r="A267" s="68" t="s">
        <v>264</v>
      </c>
      <c r="B267" s="72" t="s">
        <v>126</v>
      </c>
      <c r="C267" s="72" t="s">
        <v>250</v>
      </c>
      <c r="D267" s="72" t="s">
        <v>265</v>
      </c>
      <c r="E267" s="69"/>
      <c r="F267" s="127">
        <f t="shared" si="30"/>
        <v>1000</v>
      </c>
      <c r="G267" s="127">
        <f t="shared" si="30"/>
        <v>1000</v>
      </c>
      <c r="H267" s="226">
        <f t="shared" si="21"/>
        <v>1</v>
      </c>
    </row>
    <row r="268" spans="1:8" s="74" customFormat="1" ht="18.75" customHeight="1" x14ac:dyDescent="0.2">
      <c r="A268" s="68" t="s">
        <v>135</v>
      </c>
      <c r="B268" s="72" t="s">
        <v>126</v>
      </c>
      <c r="C268" s="72" t="s">
        <v>250</v>
      </c>
      <c r="D268" s="72" t="s">
        <v>265</v>
      </c>
      <c r="E268" s="69">
        <v>800</v>
      </c>
      <c r="F268" s="127">
        <f t="shared" si="30"/>
        <v>1000</v>
      </c>
      <c r="G268" s="127">
        <f t="shared" si="30"/>
        <v>1000</v>
      </c>
      <c r="H268" s="226">
        <f t="shared" si="21"/>
        <v>1</v>
      </c>
    </row>
    <row r="269" spans="1:8" s="74" customFormat="1" ht="26.25" customHeight="1" x14ac:dyDescent="0.2">
      <c r="A269" s="95" t="s">
        <v>447</v>
      </c>
      <c r="B269" s="72" t="s">
        <v>126</v>
      </c>
      <c r="C269" s="72" t="s">
        <v>250</v>
      </c>
      <c r="D269" s="72" t="s">
        <v>265</v>
      </c>
      <c r="E269" s="69">
        <v>810</v>
      </c>
      <c r="F269" s="127">
        <f>F270+F271</f>
        <v>1000</v>
      </c>
      <c r="G269" s="127">
        <f>G270+G271</f>
        <v>1000</v>
      </c>
      <c r="H269" s="226">
        <f t="shared" si="21"/>
        <v>1</v>
      </c>
    </row>
    <row r="270" spans="1:8" ht="56.25" x14ac:dyDescent="0.2">
      <c r="A270" s="153" t="s">
        <v>517</v>
      </c>
      <c r="B270" s="72" t="s">
        <v>126</v>
      </c>
      <c r="C270" s="72" t="s">
        <v>250</v>
      </c>
      <c r="D270" s="72" t="s">
        <v>265</v>
      </c>
      <c r="E270" s="162">
        <v>812</v>
      </c>
      <c r="F270" s="127">
        <f>'Пр 3 вед'!G435</f>
        <v>0</v>
      </c>
      <c r="G270" s="127">
        <f>'Пр 3 вед'!H435</f>
        <v>0</v>
      </c>
      <c r="H270" s="226" t="e">
        <f t="shared" si="21"/>
        <v>#DIV/0!</v>
      </c>
    </row>
    <row r="271" spans="1:8" ht="78.75" x14ac:dyDescent="0.2">
      <c r="A271" s="153" t="s">
        <v>648</v>
      </c>
      <c r="B271" s="72" t="s">
        <v>126</v>
      </c>
      <c r="C271" s="72" t="s">
        <v>250</v>
      </c>
      <c r="D271" s="72" t="s">
        <v>265</v>
      </c>
      <c r="E271" s="164">
        <v>813</v>
      </c>
      <c r="F271" s="127">
        <f>'Пр 3 вед'!G436</f>
        <v>1000</v>
      </c>
      <c r="G271" s="127">
        <f>'Пр 3 вед'!H436</f>
        <v>1000</v>
      </c>
      <c r="H271" s="226">
        <f t="shared" si="21"/>
        <v>1</v>
      </c>
    </row>
    <row r="272" spans="1:8" ht="24" customHeight="1" x14ac:dyDescent="0.2">
      <c r="A272" s="98" t="s">
        <v>625</v>
      </c>
      <c r="B272" s="83" t="s">
        <v>126</v>
      </c>
      <c r="C272" s="83" t="s">
        <v>250</v>
      </c>
      <c r="D272" s="83" t="s">
        <v>342</v>
      </c>
      <c r="E272" s="81" t="s">
        <v>147</v>
      </c>
      <c r="F272" s="123">
        <f>F273+F281</f>
        <v>2136</v>
      </c>
      <c r="G272" s="123">
        <f>G273+G281</f>
        <v>664.99899999999991</v>
      </c>
      <c r="H272" s="226">
        <f t="shared" si="21"/>
        <v>0.31132911985018724</v>
      </c>
    </row>
    <row r="273" spans="1:8" ht="26.25" customHeight="1" x14ac:dyDescent="0.2">
      <c r="A273" s="94" t="s">
        <v>343</v>
      </c>
      <c r="B273" s="72" t="s">
        <v>126</v>
      </c>
      <c r="C273" s="72" t="s">
        <v>250</v>
      </c>
      <c r="D273" s="72" t="s">
        <v>344</v>
      </c>
      <c r="E273" s="69"/>
      <c r="F273" s="125">
        <f>F274</f>
        <v>100</v>
      </c>
      <c r="G273" s="125">
        <f>G274</f>
        <v>0</v>
      </c>
      <c r="H273" s="226">
        <f t="shared" si="21"/>
        <v>0</v>
      </c>
    </row>
    <row r="274" spans="1:8" ht="17.25" customHeight="1" x14ac:dyDescent="0.2">
      <c r="A274" s="157" t="s">
        <v>626</v>
      </c>
      <c r="B274" s="72" t="s">
        <v>126</v>
      </c>
      <c r="C274" s="72" t="s">
        <v>250</v>
      </c>
      <c r="D274" s="72" t="s">
        <v>532</v>
      </c>
      <c r="E274" s="69"/>
      <c r="F274" s="125">
        <f>F275+F278</f>
        <v>100</v>
      </c>
      <c r="G274" s="125">
        <f>G275+G278</f>
        <v>0</v>
      </c>
      <c r="H274" s="226">
        <f t="shared" si="21"/>
        <v>0</v>
      </c>
    </row>
    <row r="275" spans="1:8" ht="18.75" customHeight="1" x14ac:dyDescent="0.2">
      <c r="A275" s="68" t="s">
        <v>446</v>
      </c>
      <c r="B275" s="72" t="s">
        <v>126</v>
      </c>
      <c r="C275" s="72" t="s">
        <v>250</v>
      </c>
      <c r="D275" s="72" t="s">
        <v>532</v>
      </c>
      <c r="E275" s="69" t="s">
        <v>118</v>
      </c>
      <c r="F275" s="125">
        <f>F276</f>
        <v>100</v>
      </c>
      <c r="G275" s="125">
        <f>G276</f>
        <v>0</v>
      </c>
      <c r="H275" s="226">
        <f t="shared" si="21"/>
        <v>0</v>
      </c>
    </row>
    <row r="276" spans="1:8" ht="18" customHeight="1" x14ac:dyDescent="0.2">
      <c r="A276" s="68" t="s">
        <v>119</v>
      </c>
      <c r="B276" s="72" t="s">
        <v>126</v>
      </c>
      <c r="C276" s="72" t="s">
        <v>250</v>
      </c>
      <c r="D276" s="72" t="s">
        <v>532</v>
      </c>
      <c r="E276" s="69" t="s">
        <v>120</v>
      </c>
      <c r="F276" s="125">
        <f>F277</f>
        <v>100</v>
      </c>
      <c r="G276" s="125">
        <f>G277</f>
        <v>0</v>
      </c>
      <c r="H276" s="226">
        <f t="shared" si="21"/>
        <v>0</v>
      </c>
    </row>
    <row r="277" spans="1:8" ht="19.5" customHeight="1" x14ac:dyDescent="0.2">
      <c r="A277" s="95" t="s">
        <v>466</v>
      </c>
      <c r="B277" s="72" t="s">
        <v>126</v>
      </c>
      <c r="C277" s="72" t="s">
        <v>250</v>
      </c>
      <c r="D277" s="72" t="s">
        <v>532</v>
      </c>
      <c r="E277" s="69" t="s">
        <v>122</v>
      </c>
      <c r="F277" s="125">
        <f>'Пр 3 вед'!G649</f>
        <v>100</v>
      </c>
      <c r="G277" s="125">
        <f>'Пр 3 вед'!H649</f>
        <v>0</v>
      </c>
      <c r="H277" s="226">
        <f t="shared" si="21"/>
        <v>0</v>
      </c>
    </row>
    <row r="278" spans="1:8" ht="16.5" customHeight="1" x14ac:dyDescent="0.2">
      <c r="A278" s="152" t="s">
        <v>515</v>
      </c>
      <c r="B278" s="72" t="s">
        <v>126</v>
      </c>
      <c r="C278" s="72" t="s">
        <v>250</v>
      </c>
      <c r="D278" s="72" t="s">
        <v>532</v>
      </c>
      <c r="E278" s="69">
        <v>800</v>
      </c>
      <c r="F278" s="125">
        <f>F279</f>
        <v>0</v>
      </c>
      <c r="G278" s="125">
        <f>G279</f>
        <v>0</v>
      </c>
      <c r="H278" s="226" t="e">
        <f t="shared" si="21"/>
        <v>#DIV/0!</v>
      </c>
    </row>
    <row r="279" spans="1:8" ht="16.5" customHeight="1" x14ac:dyDescent="0.2">
      <c r="A279" s="152" t="s">
        <v>516</v>
      </c>
      <c r="B279" s="72" t="s">
        <v>126</v>
      </c>
      <c r="C279" s="72" t="s">
        <v>250</v>
      </c>
      <c r="D279" s="72" t="s">
        <v>532</v>
      </c>
      <c r="E279" s="69">
        <v>810</v>
      </c>
      <c r="F279" s="125">
        <f>F280</f>
        <v>0</v>
      </c>
      <c r="G279" s="125">
        <f>G280</f>
        <v>0</v>
      </c>
      <c r="H279" s="226" t="e">
        <f t="shared" si="21"/>
        <v>#DIV/0!</v>
      </c>
    </row>
    <row r="280" spans="1:8" ht="60" customHeight="1" x14ac:dyDescent="0.2">
      <c r="A280" s="153" t="s">
        <v>517</v>
      </c>
      <c r="B280" s="72" t="s">
        <v>126</v>
      </c>
      <c r="C280" s="72" t="s">
        <v>250</v>
      </c>
      <c r="D280" s="72" t="s">
        <v>345</v>
      </c>
      <c r="E280" s="69">
        <v>812</v>
      </c>
      <c r="F280" s="125">
        <f>'Пр 3 вед'!G652</f>
        <v>0</v>
      </c>
      <c r="G280" s="125">
        <f>'Пр 3 вед'!H652</f>
        <v>0</v>
      </c>
      <c r="H280" s="226" t="e">
        <f t="shared" si="21"/>
        <v>#DIV/0!</v>
      </c>
    </row>
    <row r="281" spans="1:8" s="167" customFormat="1" ht="28.5" customHeight="1" x14ac:dyDescent="0.2">
      <c r="A281" s="98" t="s">
        <v>346</v>
      </c>
      <c r="B281" s="83" t="s">
        <v>126</v>
      </c>
      <c r="C281" s="83" t="s">
        <v>250</v>
      </c>
      <c r="D281" s="83" t="s">
        <v>347</v>
      </c>
      <c r="E281" s="81"/>
      <c r="F281" s="123">
        <f>F282+F289+F293+F297</f>
        <v>2036</v>
      </c>
      <c r="G281" s="123">
        <f>G282+G289+G293+G297</f>
        <v>664.99899999999991</v>
      </c>
      <c r="H281" s="226">
        <f t="shared" si="21"/>
        <v>0.32662033398821216</v>
      </c>
    </row>
    <row r="282" spans="1:8" ht="37.5" customHeight="1" x14ac:dyDescent="0.2">
      <c r="A282" s="94" t="s">
        <v>348</v>
      </c>
      <c r="B282" s="72" t="s">
        <v>126</v>
      </c>
      <c r="C282" s="72" t="s">
        <v>250</v>
      </c>
      <c r="D282" s="72" t="s">
        <v>349</v>
      </c>
      <c r="E282" s="69"/>
      <c r="F282" s="125">
        <f>F283+F286</f>
        <v>1936</v>
      </c>
      <c r="G282" s="125">
        <f>G283+G286</f>
        <v>642.29999999999995</v>
      </c>
      <c r="H282" s="226">
        <f t="shared" si="21"/>
        <v>0.33176652892561981</v>
      </c>
    </row>
    <row r="283" spans="1:8" ht="24" customHeight="1" x14ac:dyDescent="0.2">
      <c r="A283" s="68" t="s">
        <v>446</v>
      </c>
      <c r="B283" s="72" t="s">
        <v>126</v>
      </c>
      <c r="C283" s="72" t="s">
        <v>250</v>
      </c>
      <c r="D283" s="72" t="s">
        <v>349</v>
      </c>
      <c r="E283" s="69" t="s">
        <v>118</v>
      </c>
      <c r="F283" s="125">
        <f>F284</f>
        <v>0</v>
      </c>
      <c r="G283" s="125">
        <f>G284</f>
        <v>0</v>
      </c>
      <c r="H283" s="226" t="e">
        <f t="shared" si="21"/>
        <v>#DIV/0!</v>
      </c>
    </row>
    <row r="284" spans="1:8" ht="16.5" customHeight="1" x14ac:dyDescent="0.2">
      <c r="A284" s="68" t="s">
        <v>119</v>
      </c>
      <c r="B284" s="72" t="s">
        <v>126</v>
      </c>
      <c r="C284" s="72" t="s">
        <v>250</v>
      </c>
      <c r="D284" s="72" t="s">
        <v>349</v>
      </c>
      <c r="E284" s="69" t="s">
        <v>120</v>
      </c>
      <c r="F284" s="125">
        <f>F285</f>
        <v>0</v>
      </c>
      <c r="G284" s="125">
        <f>G285</f>
        <v>0</v>
      </c>
      <c r="H284" s="226" t="e">
        <f t="shared" si="21"/>
        <v>#DIV/0!</v>
      </c>
    </row>
    <row r="285" spans="1:8" ht="16.5" customHeight="1" x14ac:dyDescent="0.2">
      <c r="A285" s="95" t="s">
        <v>466</v>
      </c>
      <c r="B285" s="72" t="s">
        <v>126</v>
      </c>
      <c r="C285" s="72" t="s">
        <v>250</v>
      </c>
      <c r="D285" s="72" t="s">
        <v>349</v>
      </c>
      <c r="E285" s="69" t="s">
        <v>122</v>
      </c>
      <c r="F285" s="125">
        <f>'Пр 3 вед'!G657</f>
        <v>0</v>
      </c>
      <c r="G285" s="125">
        <f>'Пр 3 вед'!H657</f>
        <v>0</v>
      </c>
      <c r="H285" s="226" t="e">
        <f t="shared" si="21"/>
        <v>#DIV/0!</v>
      </c>
    </row>
    <row r="286" spans="1:8" ht="16.5" customHeight="1" x14ac:dyDescent="0.2">
      <c r="A286" s="152" t="s">
        <v>515</v>
      </c>
      <c r="B286" s="72" t="s">
        <v>126</v>
      </c>
      <c r="C286" s="72" t="s">
        <v>250</v>
      </c>
      <c r="D286" s="72" t="s">
        <v>349</v>
      </c>
      <c r="E286" s="69">
        <v>800</v>
      </c>
      <c r="F286" s="125">
        <f>F287</f>
        <v>1936</v>
      </c>
      <c r="G286" s="125">
        <f>G287</f>
        <v>642.29999999999995</v>
      </c>
      <c r="H286" s="226">
        <f t="shared" si="21"/>
        <v>0.33176652892561981</v>
      </c>
    </row>
    <row r="287" spans="1:8" ht="19.5" customHeight="1" x14ac:dyDescent="0.2">
      <c r="A287" s="152" t="s">
        <v>516</v>
      </c>
      <c r="B287" s="72" t="s">
        <v>126</v>
      </c>
      <c r="C287" s="72" t="s">
        <v>250</v>
      </c>
      <c r="D287" s="72" t="s">
        <v>349</v>
      </c>
      <c r="E287" s="69">
        <v>810</v>
      </c>
      <c r="F287" s="125">
        <f>F288</f>
        <v>1936</v>
      </c>
      <c r="G287" s="125">
        <f>G288</f>
        <v>642.29999999999995</v>
      </c>
      <c r="H287" s="226">
        <f t="shared" si="21"/>
        <v>0.33176652892561981</v>
      </c>
    </row>
    <row r="288" spans="1:8" ht="33.75" x14ac:dyDescent="0.2">
      <c r="A288" s="244" t="s">
        <v>810</v>
      </c>
      <c r="B288" s="72" t="s">
        <v>126</v>
      </c>
      <c r="C288" s="72" t="s">
        <v>250</v>
      </c>
      <c r="D288" s="72" t="s">
        <v>349</v>
      </c>
      <c r="E288" s="69">
        <v>813</v>
      </c>
      <c r="F288" s="125">
        <f>'Пр 3 вед'!G660</f>
        <v>1936</v>
      </c>
      <c r="G288" s="125">
        <f>'Пр 3 вед'!H660</f>
        <v>642.29999999999995</v>
      </c>
      <c r="H288" s="226">
        <f t="shared" si="21"/>
        <v>0.33176652892561981</v>
      </c>
    </row>
    <row r="289" spans="1:8" s="74" customFormat="1" ht="20.25" customHeight="1" x14ac:dyDescent="0.2">
      <c r="A289" s="154" t="s">
        <v>533</v>
      </c>
      <c r="B289" s="72" t="s">
        <v>126</v>
      </c>
      <c r="C289" s="72" t="s">
        <v>250</v>
      </c>
      <c r="D289" s="72" t="s">
        <v>534</v>
      </c>
      <c r="E289" s="69"/>
      <c r="F289" s="125">
        <f t="shared" ref="F289:G291" si="31">F290</f>
        <v>100</v>
      </c>
      <c r="G289" s="125">
        <f t="shared" si="31"/>
        <v>22.699000000000002</v>
      </c>
      <c r="H289" s="226">
        <f t="shared" si="21"/>
        <v>0.22699000000000003</v>
      </c>
    </row>
    <row r="290" spans="1:8" s="74" customFormat="1" ht="21.75" customHeight="1" x14ac:dyDescent="0.2">
      <c r="A290" s="68" t="s">
        <v>446</v>
      </c>
      <c r="B290" s="72" t="s">
        <v>126</v>
      </c>
      <c r="C290" s="72" t="s">
        <v>250</v>
      </c>
      <c r="D290" s="72" t="s">
        <v>534</v>
      </c>
      <c r="E290" s="69" t="s">
        <v>118</v>
      </c>
      <c r="F290" s="125">
        <f t="shared" si="31"/>
        <v>100</v>
      </c>
      <c r="G290" s="125">
        <f t="shared" si="31"/>
        <v>22.699000000000002</v>
      </c>
      <c r="H290" s="226">
        <f t="shared" si="21"/>
        <v>0.22699000000000003</v>
      </c>
    </row>
    <row r="291" spans="1:8" s="74" customFormat="1" ht="20.25" customHeight="1" x14ac:dyDescent="0.2">
      <c r="A291" s="68" t="s">
        <v>119</v>
      </c>
      <c r="B291" s="72" t="s">
        <v>126</v>
      </c>
      <c r="C291" s="72" t="s">
        <v>250</v>
      </c>
      <c r="D291" s="72" t="s">
        <v>534</v>
      </c>
      <c r="E291" s="69" t="s">
        <v>120</v>
      </c>
      <c r="F291" s="125">
        <f t="shared" si="31"/>
        <v>100</v>
      </c>
      <c r="G291" s="125">
        <f t="shared" si="31"/>
        <v>22.699000000000002</v>
      </c>
      <c r="H291" s="226">
        <f t="shared" si="21"/>
        <v>0.22699000000000003</v>
      </c>
    </row>
    <row r="292" spans="1:8" s="74" customFormat="1" ht="20.25" customHeight="1" x14ac:dyDescent="0.2">
      <c r="A292" s="95" t="s">
        <v>466</v>
      </c>
      <c r="B292" s="72" t="s">
        <v>126</v>
      </c>
      <c r="C292" s="72" t="s">
        <v>250</v>
      </c>
      <c r="D292" s="72" t="s">
        <v>534</v>
      </c>
      <c r="E292" s="69" t="s">
        <v>122</v>
      </c>
      <c r="F292" s="125">
        <f>'Пр 3 вед'!G664</f>
        <v>100</v>
      </c>
      <c r="G292" s="125">
        <f>'Пр 3 вед'!H664</f>
        <v>22.699000000000002</v>
      </c>
      <c r="H292" s="226">
        <f t="shared" si="21"/>
        <v>0.22699000000000003</v>
      </c>
    </row>
    <row r="293" spans="1:8" s="74" customFormat="1" ht="24.75" customHeight="1" x14ac:dyDescent="0.2">
      <c r="A293" s="154" t="s">
        <v>621</v>
      </c>
      <c r="B293" s="72" t="s">
        <v>126</v>
      </c>
      <c r="C293" s="72" t="s">
        <v>250</v>
      </c>
      <c r="D293" s="72" t="s">
        <v>535</v>
      </c>
      <c r="E293" s="69"/>
      <c r="F293" s="125">
        <f t="shared" ref="F293:G295" si="32">F294</f>
        <v>0</v>
      </c>
      <c r="G293" s="125">
        <f t="shared" si="32"/>
        <v>0</v>
      </c>
      <c r="H293" s="226" t="e">
        <f t="shared" ref="H293:H359" si="33">G293/F293*1</f>
        <v>#DIV/0!</v>
      </c>
    </row>
    <row r="294" spans="1:8" s="74" customFormat="1" ht="19.5" customHeight="1" x14ac:dyDescent="0.2">
      <c r="A294" s="68" t="s">
        <v>446</v>
      </c>
      <c r="B294" s="72" t="s">
        <v>126</v>
      </c>
      <c r="C294" s="72" t="s">
        <v>250</v>
      </c>
      <c r="D294" s="72" t="s">
        <v>535</v>
      </c>
      <c r="E294" s="69" t="s">
        <v>118</v>
      </c>
      <c r="F294" s="125">
        <f t="shared" si="32"/>
        <v>0</v>
      </c>
      <c r="G294" s="125">
        <f t="shared" si="32"/>
        <v>0</v>
      </c>
      <c r="H294" s="226" t="e">
        <f t="shared" si="33"/>
        <v>#DIV/0!</v>
      </c>
    </row>
    <row r="295" spans="1:8" s="74" customFormat="1" ht="24.75" customHeight="1" x14ac:dyDescent="0.2">
      <c r="A295" s="68" t="s">
        <v>119</v>
      </c>
      <c r="B295" s="72" t="s">
        <v>126</v>
      </c>
      <c r="C295" s="72" t="s">
        <v>250</v>
      </c>
      <c r="D295" s="72" t="s">
        <v>535</v>
      </c>
      <c r="E295" s="69" t="s">
        <v>120</v>
      </c>
      <c r="F295" s="125">
        <f t="shared" si="32"/>
        <v>0</v>
      </c>
      <c r="G295" s="125">
        <f t="shared" si="32"/>
        <v>0</v>
      </c>
      <c r="H295" s="226" t="e">
        <f t="shared" si="33"/>
        <v>#DIV/0!</v>
      </c>
    </row>
    <row r="296" spans="1:8" s="74" customFormat="1" ht="21" customHeight="1" x14ac:dyDescent="0.2">
      <c r="A296" s="95" t="s">
        <v>466</v>
      </c>
      <c r="B296" s="72" t="s">
        <v>126</v>
      </c>
      <c r="C296" s="72" t="s">
        <v>250</v>
      </c>
      <c r="D296" s="72" t="s">
        <v>535</v>
      </c>
      <c r="E296" s="69" t="s">
        <v>122</v>
      </c>
      <c r="F296" s="125">
        <f>'Пр 3 вед'!G668</f>
        <v>0</v>
      </c>
      <c r="G296" s="125">
        <f>'Пр 3 вед'!H668</f>
        <v>0</v>
      </c>
      <c r="H296" s="226" t="e">
        <f t="shared" si="33"/>
        <v>#DIV/0!</v>
      </c>
    </row>
    <row r="297" spans="1:8" s="74" customFormat="1" ht="20.25" customHeight="1" x14ac:dyDescent="0.2">
      <c r="A297" s="154" t="s">
        <v>622</v>
      </c>
      <c r="B297" s="72" t="s">
        <v>126</v>
      </c>
      <c r="C297" s="72" t="s">
        <v>250</v>
      </c>
      <c r="D297" s="72" t="s">
        <v>536</v>
      </c>
      <c r="E297" s="69"/>
      <c r="F297" s="125">
        <f t="shared" ref="F297:G299" si="34">F298</f>
        <v>0</v>
      </c>
      <c r="G297" s="125">
        <f t="shared" si="34"/>
        <v>0</v>
      </c>
      <c r="H297" s="226" t="e">
        <f t="shared" si="33"/>
        <v>#DIV/0!</v>
      </c>
    </row>
    <row r="298" spans="1:8" s="74" customFormat="1" ht="24.75" customHeight="1" x14ac:dyDescent="0.2">
      <c r="A298" s="68" t="s">
        <v>446</v>
      </c>
      <c r="B298" s="72" t="s">
        <v>126</v>
      </c>
      <c r="C298" s="72" t="s">
        <v>250</v>
      </c>
      <c r="D298" s="72" t="s">
        <v>536</v>
      </c>
      <c r="E298" s="69" t="s">
        <v>118</v>
      </c>
      <c r="F298" s="125">
        <f t="shared" si="34"/>
        <v>0</v>
      </c>
      <c r="G298" s="125">
        <f t="shared" si="34"/>
        <v>0</v>
      </c>
      <c r="H298" s="226" t="e">
        <f t="shared" si="33"/>
        <v>#DIV/0!</v>
      </c>
    </row>
    <row r="299" spans="1:8" s="74" customFormat="1" ht="22.5" customHeight="1" x14ac:dyDescent="0.2">
      <c r="A299" s="68" t="s">
        <v>119</v>
      </c>
      <c r="B299" s="72" t="s">
        <v>126</v>
      </c>
      <c r="C299" s="72" t="s">
        <v>250</v>
      </c>
      <c r="D299" s="72" t="s">
        <v>536</v>
      </c>
      <c r="E299" s="69" t="s">
        <v>120</v>
      </c>
      <c r="F299" s="125">
        <f t="shared" si="34"/>
        <v>0</v>
      </c>
      <c r="G299" s="125">
        <f t="shared" si="34"/>
        <v>0</v>
      </c>
      <c r="H299" s="226" t="e">
        <f t="shared" si="33"/>
        <v>#DIV/0!</v>
      </c>
    </row>
    <row r="300" spans="1:8" s="74" customFormat="1" ht="22.5" customHeight="1" x14ac:dyDescent="0.2">
      <c r="A300" s="95" t="s">
        <v>466</v>
      </c>
      <c r="B300" s="72" t="s">
        <v>126</v>
      </c>
      <c r="C300" s="72" t="s">
        <v>250</v>
      </c>
      <c r="D300" s="72" t="s">
        <v>536</v>
      </c>
      <c r="E300" s="69" t="s">
        <v>122</v>
      </c>
      <c r="F300" s="125">
        <f>'Пр 3 вед'!G672</f>
        <v>0</v>
      </c>
      <c r="G300" s="125">
        <f>'Пр 3 вед'!H672</f>
        <v>0</v>
      </c>
      <c r="H300" s="226" t="e">
        <f t="shared" si="33"/>
        <v>#DIV/0!</v>
      </c>
    </row>
    <row r="301" spans="1:8" s="74" customFormat="1" ht="31.5" customHeight="1" x14ac:dyDescent="0.2">
      <c r="A301" s="82" t="s">
        <v>482</v>
      </c>
      <c r="B301" s="81" t="s">
        <v>126</v>
      </c>
      <c r="C301" s="83" t="s">
        <v>250</v>
      </c>
      <c r="D301" s="83" t="s">
        <v>350</v>
      </c>
      <c r="E301" s="81"/>
      <c r="F301" s="123">
        <f>+F302</f>
        <v>2341.6</v>
      </c>
      <c r="G301" s="123">
        <f>+G302</f>
        <v>169.3</v>
      </c>
      <c r="H301" s="226">
        <f t="shared" si="33"/>
        <v>7.2300990775538101E-2</v>
      </c>
    </row>
    <row r="302" spans="1:8" s="74" customFormat="1" ht="29.25" customHeight="1" x14ac:dyDescent="0.2">
      <c r="A302" s="68" t="s">
        <v>351</v>
      </c>
      <c r="B302" s="72" t="s">
        <v>126</v>
      </c>
      <c r="C302" s="72" t="s">
        <v>250</v>
      </c>
      <c r="D302" s="72" t="s">
        <v>352</v>
      </c>
      <c r="E302" s="69" t="s">
        <v>147</v>
      </c>
      <c r="F302" s="127">
        <f>F303</f>
        <v>2341.6</v>
      </c>
      <c r="G302" s="127">
        <f>G303</f>
        <v>169.3</v>
      </c>
      <c r="H302" s="226">
        <f t="shared" si="33"/>
        <v>7.2300990775538101E-2</v>
      </c>
    </row>
    <row r="303" spans="1:8" s="74" customFormat="1" ht="19.5" customHeight="1" x14ac:dyDescent="0.2">
      <c r="A303" s="68" t="s">
        <v>446</v>
      </c>
      <c r="B303" s="72" t="s">
        <v>126</v>
      </c>
      <c r="C303" s="72" t="s">
        <v>250</v>
      </c>
      <c r="D303" s="72" t="s">
        <v>352</v>
      </c>
      <c r="E303" s="69" t="s">
        <v>118</v>
      </c>
      <c r="F303" s="127">
        <f>F304</f>
        <v>2341.6</v>
      </c>
      <c r="G303" s="127">
        <f>G304</f>
        <v>169.3</v>
      </c>
      <c r="H303" s="226">
        <f t="shared" si="33"/>
        <v>7.2300990775538101E-2</v>
      </c>
    </row>
    <row r="304" spans="1:8" s="74" customFormat="1" ht="19.5" customHeight="1" x14ac:dyDescent="0.2">
      <c r="A304" s="68" t="s">
        <v>119</v>
      </c>
      <c r="B304" s="72" t="s">
        <v>126</v>
      </c>
      <c r="C304" s="72" t="s">
        <v>250</v>
      </c>
      <c r="D304" s="72" t="s">
        <v>352</v>
      </c>
      <c r="E304" s="69" t="s">
        <v>120</v>
      </c>
      <c r="F304" s="127">
        <f>F306+F305</f>
        <v>2341.6</v>
      </c>
      <c r="G304" s="127">
        <f>G306+G305</f>
        <v>169.3</v>
      </c>
      <c r="H304" s="226">
        <f t="shared" si="33"/>
        <v>7.2300990775538101E-2</v>
      </c>
    </row>
    <row r="305" spans="1:8" ht="26.25" customHeight="1" x14ac:dyDescent="0.2">
      <c r="A305" s="95" t="s">
        <v>134</v>
      </c>
      <c r="B305" s="72" t="s">
        <v>126</v>
      </c>
      <c r="C305" s="72" t="s">
        <v>250</v>
      </c>
      <c r="D305" s="72" t="s">
        <v>352</v>
      </c>
      <c r="E305" s="69">
        <v>242</v>
      </c>
      <c r="F305" s="127">
        <f>'Пр 3 вед'!G677</f>
        <v>0</v>
      </c>
      <c r="G305" s="127">
        <f>'Пр 3 вед'!H677</f>
        <v>0</v>
      </c>
      <c r="H305" s="226" t="e">
        <f t="shared" si="33"/>
        <v>#DIV/0!</v>
      </c>
    </row>
    <row r="306" spans="1:8" ht="18" customHeight="1" x14ac:dyDescent="0.2">
      <c r="A306" s="95" t="s">
        <v>466</v>
      </c>
      <c r="B306" s="72" t="s">
        <v>126</v>
      </c>
      <c r="C306" s="72" t="s">
        <v>250</v>
      </c>
      <c r="D306" s="72" t="s">
        <v>352</v>
      </c>
      <c r="E306" s="69" t="s">
        <v>122</v>
      </c>
      <c r="F306" s="127">
        <f>'Пр 3 вед'!G678</f>
        <v>2341.6</v>
      </c>
      <c r="G306" s="127">
        <f>'Пр 3 вед'!H678</f>
        <v>169.3</v>
      </c>
      <c r="H306" s="226">
        <f t="shared" si="33"/>
        <v>7.2300990775538101E-2</v>
      </c>
    </row>
    <row r="307" spans="1:8" s="166" customFormat="1" ht="22.5" customHeight="1" x14ac:dyDescent="0.2">
      <c r="A307" s="82" t="s">
        <v>484</v>
      </c>
      <c r="B307" s="83" t="s">
        <v>126</v>
      </c>
      <c r="C307" s="83" t="s">
        <v>250</v>
      </c>
      <c r="D307" s="83" t="s">
        <v>357</v>
      </c>
      <c r="E307" s="81" t="s">
        <v>147</v>
      </c>
      <c r="F307" s="123">
        <f>F316+F312+F308</f>
        <v>158.19999999999999</v>
      </c>
      <c r="G307" s="123">
        <f>G316+G312+G308</f>
        <v>158</v>
      </c>
      <c r="H307" s="226">
        <f t="shared" si="33"/>
        <v>0.99873577749683951</v>
      </c>
    </row>
    <row r="308" spans="1:8" s="62" customFormat="1" ht="18" customHeight="1" x14ac:dyDescent="0.2">
      <c r="A308" s="51" t="s">
        <v>529</v>
      </c>
      <c r="B308" s="72" t="s">
        <v>126</v>
      </c>
      <c r="C308" s="72" t="s">
        <v>250</v>
      </c>
      <c r="D308" s="72" t="s">
        <v>528</v>
      </c>
      <c r="E308" s="69"/>
      <c r="F308" s="125">
        <f t="shared" ref="F308:G310" si="35">F309</f>
        <v>158.19999999999999</v>
      </c>
      <c r="G308" s="125">
        <f t="shared" si="35"/>
        <v>158</v>
      </c>
      <c r="H308" s="226">
        <f t="shared" si="33"/>
        <v>0.99873577749683951</v>
      </c>
    </row>
    <row r="309" spans="1:8" ht="18" customHeight="1" x14ac:dyDescent="0.2">
      <c r="A309" s="68" t="s">
        <v>446</v>
      </c>
      <c r="B309" s="72" t="s">
        <v>126</v>
      </c>
      <c r="C309" s="72" t="s">
        <v>250</v>
      </c>
      <c r="D309" s="72" t="s">
        <v>528</v>
      </c>
      <c r="E309" s="69" t="s">
        <v>118</v>
      </c>
      <c r="F309" s="125">
        <f t="shared" si="35"/>
        <v>158.19999999999999</v>
      </c>
      <c r="G309" s="125">
        <f t="shared" si="35"/>
        <v>158</v>
      </c>
      <c r="H309" s="226">
        <f t="shared" si="33"/>
        <v>0.99873577749683951</v>
      </c>
    </row>
    <row r="310" spans="1:8" ht="17.25" customHeight="1" x14ac:dyDescent="0.2">
      <c r="A310" s="68" t="s">
        <v>119</v>
      </c>
      <c r="B310" s="72" t="s">
        <v>126</v>
      </c>
      <c r="C310" s="72" t="s">
        <v>250</v>
      </c>
      <c r="D310" s="72" t="s">
        <v>528</v>
      </c>
      <c r="E310" s="69" t="s">
        <v>120</v>
      </c>
      <c r="F310" s="125">
        <f t="shared" si="35"/>
        <v>158.19999999999999</v>
      </c>
      <c r="G310" s="125">
        <f t="shared" si="35"/>
        <v>158</v>
      </c>
      <c r="H310" s="226">
        <f t="shared" si="33"/>
        <v>0.99873577749683951</v>
      </c>
    </row>
    <row r="311" spans="1:8" ht="13.5" customHeight="1" x14ac:dyDescent="0.2">
      <c r="A311" s="95" t="s">
        <v>466</v>
      </c>
      <c r="B311" s="72" t="s">
        <v>126</v>
      </c>
      <c r="C311" s="72" t="s">
        <v>250</v>
      </c>
      <c r="D311" s="72" t="s">
        <v>528</v>
      </c>
      <c r="E311" s="69" t="s">
        <v>122</v>
      </c>
      <c r="F311" s="125">
        <f>'Пр 3 вед'!G683</f>
        <v>158.19999999999999</v>
      </c>
      <c r="G311" s="125">
        <f>'Пр 3 вед'!H683</f>
        <v>158</v>
      </c>
      <c r="H311" s="226">
        <f t="shared" si="33"/>
        <v>0.99873577749683951</v>
      </c>
    </row>
    <row r="312" spans="1:8" s="62" customFormat="1" ht="15" customHeight="1" x14ac:dyDescent="0.2">
      <c r="A312" s="51" t="s">
        <v>623</v>
      </c>
      <c r="B312" s="72" t="s">
        <v>126</v>
      </c>
      <c r="C312" s="72" t="s">
        <v>250</v>
      </c>
      <c r="D312" s="72" t="s">
        <v>530</v>
      </c>
      <c r="E312" s="69"/>
      <c r="F312" s="125">
        <f t="shared" ref="F312:G314" si="36">F313</f>
        <v>0</v>
      </c>
      <c r="G312" s="125">
        <f t="shared" si="36"/>
        <v>0</v>
      </c>
      <c r="H312" s="226" t="e">
        <f t="shared" si="33"/>
        <v>#DIV/0!</v>
      </c>
    </row>
    <row r="313" spans="1:8" ht="17.25" customHeight="1" x14ac:dyDescent="0.2">
      <c r="A313" s="68" t="s">
        <v>446</v>
      </c>
      <c r="B313" s="72" t="s">
        <v>126</v>
      </c>
      <c r="C313" s="72" t="s">
        <v>250</v>
      </c>
      <c r="D313" s="72" t="s">
        <v>530</v>
      </c>
      <c r="E313" s="69" t="s">
        <v>118</v>
      </c>
      <c r="F313" s="125">
        <f t="shared" si="36"/>
        <v>0</v>
      </c>
      <c r="G313" s="125">
        <f t="shared" si="36"/>
        <v>0</v>
      </c>
      <c r="H313" s="226" t="e">
        <f t="shared" si="33"/>
        <v>#DIV/0!</v>
      </c>
    </row>
    <row r="314" spans="1:8" ht="21" customHeight="1" x14ac:dyDescent="0.2">
      <c r="A314" s="68" t="s">
        <v>119</v>
      </c>
      <c r="B314" s="72" t="s">
        <v>126</v>
      </c>
      <c r="C314" s="72" t="s">
        <v>250</v>
      </c>
      <c r="D314" s="72" t="s">
        <v>530</v>
      </c>
      <c r="E314" s="69" t="s">
        <v>120</v>
      </c>
      <c r="F314" s="125">
        <f t="shared" si="36"/>
        <v>0</v>
      </c>
      <c r="G314" s="125">
        <f t="shared" si="36"/>
        <v>0</v>
      </c>
      <c r="H314" s="226" t="e">
        <f t="shared" si="33"/>
        <v>#DIV/0!</v>
      </c>
    </row>
    <row r="315" spans="1:8" ht="12.75" customHeight="1" x14ac:dyDescent="0.2">
      <c r="A315" s="95" t="s">
        <v>466</v>
      </c>
      <c r="B315" s="72" t="s">
        <v>126</v>
      </c>
      <c r="C315" s="72" t="s">
        <v>250</v>
      </c>
      <c r="D315" s="72" t="s">
        <v>530</v>
      </c>
      <c r="E315" s="69" t="s">
        <v>122</v>
      </c>
      <c r="F315" s="125">
        <f>'Пр 3 вед'!G687</f>
        <v>0</v>
      </c>
      <c r="G315" s="125">
        <f>'Пр 3 вед'!H687</f>
        <v>0</v>
      </c>
      <c r="H315" s="226" t="e">
        <f t="shared" si="33"/>
        <v>#DIV/0!</v>
      </c>
    </row>
    <row r="316" spans="1:8" s="62" customFormat="1" ht="22.5" customHeight="1" x14ac:dyDescent="0.2">
      <c r="A316" s="154" t="s">
        <v>624</v>
      </c>
      <c r="B316" s="72" t="s">
        <v>126</v>
      </c>
      <c r="C316" s="72" t="s">
        <v>250</v>
      </c>
      <c r="D316" s="72" t="s">
        <v>531</v>
      </c>
      <c r="E316" s="69"/>
      <c r="F316" s="125">
        <f t="shared" ref="F316:G318" si="37">F317</f>
        <v>0</v>
      </c>
      <c r="G316" s="125">
        <f t="shared" si="37"/>
        <v>0</v>
      </c>
      <c r="H316" s="226" t="e">
        <f t="shared" si="33"/>
        <v>#DIV/0!</v>
      </c>
    </row>
    <row r="317" spans="1:8" ht="12.75" customHeight="1" x14ac:dyDescent="0.2">
      <c r="A317" s="68" t="s">
        <v>446</v>
      </c>
      <c r="B317" s="72" t="s">
        <v>126</v>
      </c>
      <c r="C317" s="72" t="s">
        <v>250</v>
      </c>
      <c r="D317" s="72" t="s">
        <v>531</v>
      </c>
      <c r="E317" s="69" t="s">
        <v>118</v>
      </c>
      <c r="F317" s="125">
        <f t="shared" si="37"/>
        <v>0</v>
      </c>
      <c r="G317" s="125">
        <f t="shared" si="37"/>
        <v>0</v>
      </c>
      <c r="H317" s="226" t="e">
        <f t="shared" si="33"/>
        <v>#DIV/0!</v>
      </c>
    </row>
    <row r="318" spans="1:8" ht="21.75" customHeight="1" x14ac:dyDescent="0.2">
      <c r="A318" s="68" t="s">
        <v>119</v>
      </c>
      <c r="B318" s="72" t="s">
        <v>126</v>
      </c>
      <c r="C318" s="72" t="s">
        <v>250</v>
      </c>
      <c r="D318" s="72" t="s">
        <v>531</v>
      </c>
      <c r="E318" s="69" t="s">
        <v>120</v>
      </c>
      <c r="F318" s="125">
        <f t="shared" si="37"/>
        <v>0</v>
      </c>
      <c r="G318" s="125">
        <f t="shared" si="37"/>
        <v>0</v>
      </c>
      <c r="H318" s="226" t="e">
        <f t="shared" si="33"/>
        <v>#DIV/0!</v>
      </c>
    </row>
    <row r="319" spans="1:8" ht="16.5" customHeight="1" x14ac:dyDescent="0.2">
      <c r="A319" s="95" t="s">
        <v>466</v>
      </c>
      <c r="B319" s="72" t="s">
        <v>126</v>
      </c>
      <c r="C319" s="72" t="s">
        <v>250</v>
      </c>
      <c r="D319" s="72" t="s">
        <v>531</v>
      </c>
      <c r="E319" s="69" t="s">
        <v>122</v>
      </c>
      <c r="F319" s="125">
        <f>'Пр 3 вед'!G691</f>
        <v>0</v>
      </c>
      <c r="G319" s="125">
        <f>'Пр 3 вед'!H691</f>
        <v>0</v>
      </c>
      <c r="H319" s="226" t="e">
        <f t="shared" si="33"/>
        <v>#DIV/0!</v>
      </c>
    </row>
    <row r="320" spans="1:8" ht="25.5" customHeight="1" x14ac:dyDescent="0.2">
      <c r="A320" s="82" t="s">
        <v>483</v>
      </c>
      <c r="B320" s="81" t="s">
        <v>126</v>
      </c>
      <c r="C320" s="83" t="s">
        <v>250</v>
      </c>
      <c r="D320" s="83" t="s">
        <v>353</v>
      </c>
      <c r="E320" s="81"/>
      <c r="F320" s="126">
        <f>F322+F326</f>
        <v>500</v>
      </c>
      <c r="G320" s="126">
        <f>G322+G326</f>
        <v>341.22500000000002</v>
      </c>
      <c r="H320" s="226">
        <f t="shared" si="33"/>
        <v>0.68245</v>
      </c>
    </row>
    <row r="321" spans="1:8" ht="14.25" customHeight="1" x14ac:dyDescent="0.2">
      <c r="A321" s="157" t="s">
        <v>627</v>
      </c>
      <c r="B321" s="81" t="s">
        <v>126</v>
      </c>
      <c r="C321" s="83" t="s">
        <v>250</v>
      </c>
      <c r="D321" s="83" t="s">
        <v>499</v>
      </c>
      <c r="E321" s="81"/>
      <c r="F321" s="126">
        <f t="shared" ref="F321:G324" si="38">F322</f>
        <v>0</v>
      </c>
      <c r="G321" s="126">
        <f t="shared" si="38"/>
        <v>0</v>
      </c>
      <c r="H321" s="226" t="e">
        <f t="shared" si="33"/>
        <v>#DIV/0!</v>
      </c>
    </row>
    <row r="322" spans="1:8" ht="22.5" customHeight="1" x14ac:dyDescent="0.2">
      <c r="A322" s="94" t="s">
        <v>62</v>
      </c>
      <c r="B322" s="69" t="s">
        <v>126</v>
      </c>
      <c r="C322" s="72" t="s">
        <v>250</v>
      </c>
      <c r="D322" s="72" t="s">
        <v>354</v>
      </c>
      <c r="E322" s="75"/>
      <c r="F322" s="128">
        <f t="shared" si="38"/>
        <v>0</v>
      </c>
      <c r="G322" s="128">
        <f t="shared" si="38"/>
        <v>0</v>
      </c>
      <c r="H322" s="226" t="e">
        <f t="shared" si="33"/>
        <v>#DIV/0!</v>
      </c>
    </row>
    <row r="323" spans="1:8" ht="20.25" customHeight="1" x14ac:dyDescent="0.2">
      <c r="A323" s="68" t="s">
        <v>446</v>
      </c>
      <c r="B323" s="69" t="s">
        <v>126</v>
      </c>
      <c r="C323" s="72" t="s">
        <v>250</v>
      </c>
      <c r="D323" s="72" t="s">
        <v>354</v>
      </c>
      <c r="E323" s="75" t="s">
        <v>118</v>
      </c>
      <c r="F323" s="128">
        <f t="shared" si="38"/>
        <v>0</v>
      </c>
      <c r="G323" s="128">
        <f t="shared" si="38"/>
        <v>0</v>
      </c>
      <c r="H323" s="226" t="e">
        <f t="shared" si="33"/>
        <v>#DIV/0!</v>
      </c>
    </row>
    <row r="324" spans="1:8" ht="22.5" customHeight="1" x14ac:dyDescent="0.2">
      <c r="A324" s="68" t="s">
        <v>119</v>
      </c>
      <c r="B324" s="69" t="s">
        <v>126</v>
      </c>
      <c r="C324" s="72" t="s">
        <v>250</v>
      </c>
      <c r="D324" s="72" t="s">
        <v>354</v>
      </c>
      <c r="E324" s="75" t="s">
        <v>120</v>
      </c>
      <c r="F324" s="128">
        <f t="shared" si="38"/>
        <v>0</v>
      </c>
      <c r="G324" s="128">
        <f t="shared" si="38"/>
        <v>0</v>
      </c>
      <c r="H324" s="226" t="e">
        <f t="shared" si="33"/>
        <v>#DIV/0!</v>
      </c>
    </row>
    <row r="325" spans="1:8" ht="12.75" customHeight="1" x14ac:dyDescent="0.2">
      <c r="A325" s="95" t="s">
        <v>466</v>
      </c>
      <c r="B325" s="69" t="s">
        <v>126</v>
      </c>
      <c r="C325" s="72" t="s">
        <v>250</v>
      </c>
      <c r="D325" s="72" t="s">
        <v>354</v>
      </c>
      <c r="E325" s="75" t="s">
        <v>122</v>
      </c>
      <c r="F325" s="128">
        <f>'Пр 3 вед'!G697</f>
        <v>0</v>
      </c>
      <c r="G325" s="128">
        <f>'Пр 3 вед'!H697</f>
        <v>0</v>
      </c>
      <c r="H325" s="226" t="e">
        <f t="shared" si="33"/>
        <v>#DIV/0!</v>
      </c>
    </row>
    <row r="326" spans="1:8" ht="18" customHeight="1" x14ac:dyDescent="0.2">
      <c r="A326" s="102" t="s">
        <v>355</v>
      </c>
      <c r="B326" s="72" t="s">
        <v>126</v>
      </c>
      <c r="C326" s="72" t="s">
        <v>250</v>
      </c>
      <c r="D326" s="72" t="s">
        <v>356</v>
      </c>
      <c r="E326" s="69" t="s">
        <v>147</v>
      </c>
      <c r="F326" s="127">
        <f t="shared" ref="F326:G328" si="39">F327</f>
        <v>500</v>
      </c>
      <c r="G326" s="127">
        <f t="shared" si="39"/>
        <v>341.22500000000002</v>
      </c>
      <c r="H326" s="226">
        <f t="shared" si="33"/>
        <v>0.68245</v>
      </c>
    </row>
    <row r="327" spans="1:8" ht="25.5" customHeight="1" x14ac:dyDescent="0.2">
      <c r="A327" s="68" t="s">
        <v>446</v>
      </c>
      <c r="B327" s="72" t="s">
        <v>126</v>
      </c>
      <c r="C327" s="72" t="s">
        <v>250</v>
      </c>
      <c r="D327" s="72" t="s">
        <v>356</v>
      </c>
      <c r="E327" s="69" t="s">
        <v>118</v>
      </c>
      <c r="F327" s="127">
        <f t="shared" si="39"/>
        <v>500</v>
      </c>
      <c r="G327" s="127">
        <f t="shared" si="39"/>
        <v>341.22500000000002</v>
      </c>
      <c r="H327" s="226">
        <f t="shared" si="33"/>
        <v>0.68245</v>
      </c>
    </row>
    <row r="328" spans="1:8" s="62" customFormat="1" ht="21.75" customHeight="1" x14ac:dyDescent="0.2">
      <c r="A328" s="68" t="s">
        <v>119</v>
      </c>
      <c r="B328" s="72" t="s">
        <v>126</v>
      </c>
      <c r="C328" s="72" t="s">
        <v>250</v>
      </c>
      <c r="D328" s="72" t="s">
        <v>356</v>
      </c>
      <c r="E328" s="69" t="s">
        <v>120</v>
      </c>
      <c r="F328" s="127">
        <f t="shared" si="39"/>
        <v>500</v>
      </c>
      <c r="G328" s="127">
        <f t="shared" si="39"/>
        <v>341.22500000000002</v>
      </c>
      <c r="H328" s="226">
        <f t="shared" si="33"/>
        <v>0.68245</v>
      </c>
    </row>
    <row r="329" spans="1:8" s="62" customFormat="1" ht="19.5" customHeight="1" x14ac:dyDescent="0.2">
      <c r="A329" s="95" t="s">
        <v>466</v>
      </c>
      <c r="B329" s="72" t="s">
        <v>126</v>
      </c>
      <c r="C329" s="72" t="s">
        <v>250</v>
      </c>
      <c r="D329" s="72" t="s">
        <v>356</v>
      </c>
      <c r="E329" s="69" t="s">
        <v>122</v>
      </c>
      <c r="F329" s="127">
        <f>'Пр 3 вед'!G701</f>
        <v>500</v>
      </c>
      <c r="G329" s="127">
        <f>'Пр 3 вед'!H701</f>
        <v>341.22500000000002</v>
      </c>
      <c r="H329" s="226">
        <f t="shared" si="33"/>
        <v>0.68245</v>
      </c>
    </row>
    <row r="330" spans="1:8" s="166" customFormat="1" ht="21.75" customHeight="1" x14ac:dyDescent="0.2">
      <c r="A330" s="82" t="s">
        <v>587</v>
      </c>
      <c r="B330" s="83" t="s">
        <v>126</v>
      </c>
      <c r="C330" s="83" t="s">
        <v>250</v>
      </c>
      <c r="D330" s="83" t="s">
        <v>514</v>
      </c>
      <c r="E330" s="81"/>
      <c r="F330" s="126">
        <f t="shared" ref="F330:G332" si="40">F331</f>
        <v>361.1</v>
      </c>
      <c r="G330" s="126">
        <f t="shared" si="40"/>
        <v>186.78199999999998</v>
      </c>
      <c r="H330" s="226">
        <f t="shared" si="33"/>
        <v>0.51725837718083623</v>
      </c>
    </row>
    <row r="331" spans="1:8" ht="20.25" customHeight="1" x14ac:dyDescent="0.2">
      <c r="A331" s="51" t="s">
        <v>544</v>
      </c>
      <c r="B331" s="72" t="s">
        <v>126</v>
      </c>
      <c r="C331" s="72" t="s">
        <v>250</v>
      </c>
      <c r="D331" s="72" t="s">
        <v>543</v>
      </c>
      <c r="E331" s="69"/>
      <c r="F331" s="125">
        <f t="shared" si="40"/>
        <v>361.1</v>
      </c>
      <c r="G331" s="125">
        <f t="shared" si="40"/>
        <v>186.78199999999998</v>
      </c>
      <c r="H331" s="226">
        <f t="shared" si="33"/>
        <v>0.51725837718083623</v>
      </c>
    </row>
    <row r="332" spans="1:8" ht="22.5" customHeight="1" x14ac:dyDescent="0.2">
      <c r="A332" s="68" t="s">
        <v>446</v>
      </c>
      <c r="B332" s="72" t="s">
        <v>126</v>
      </c>
      <c r="C332" s="72" t="s">
        <v>250</v>
      </c>
      <c r="D332" s="72" t="s">
        <v>543</v>
      </c>
      <c r="E332" s="69" t="s">
        <v>118</v>
      </c>
      <c r="F332" s="125">
        <f t="shared" si="40"/>
        <v>361.1</v>
      </c>
      <c r="G332" s="125">
        <f t="shared" si="40"/>
        <v>186.78199999999998</v>
      </c>
      <c r="H332" s="226">
        <f t="shared" si="33"/>
        <v>0.51725837718083623</v>
      </c>
    </row>
    <row r="333" spans="1:8" ht="20.25" customHeight="1" x14ac:dyDescent="0.2">
      <c r="A333" s="68" t="s">
        <v>119</v>
      </c>
      <c r="B333" s="72" t="s">
        <v>126</v>
      </c>
      <c r="C333" s="72" t="s">
        <v>250</v>
      </c>
      <c r="D333" s="72" t="s">
        <v>543</v>
      </c>
      <c r="E333" s="69" t="s">
        <v>120</v>
      </c>
      <c r="F333" s="125">
        <f>F335+F334</f>
        <v>361.1</v>
      </c>
      <c r="G333" s="125">
        <f>G335+G334</f>
        <v>186.78199999999998</v>
      </c>
      <c r="H333" s="226">
        <f t="shared" si="33"/>
        <v>0.51725837718083623</v>
      </c>
    </row>
    <row r="334" spans="1:8" ht="25.5" customHeight="1" x14ac:dyDescent="0.2">
      <c r="A334" s="95" t="s">
        <v>134</v>
      </c>
      <c r="B334" s="72" t="s">
        <v>126</v>
      </c>
      <c r="C334" s="72" t="s">
        <v>250</v>
      </c>
      <c r="D334" s="72" t="s">
        <v>543</v>
      </c>
      <c r="E334" s="69">
        <v>242</v>
      </c>
      <c r="F334" s="275">
        <f>'Пр 3 вед'!G706</f>
        <v>221.1</v>
      </c>
      <c r="G334" s="275">
        <f>'Пр 3 вед'!H706</f>
        <v>132.29599999999999</v>
      </c>
      <c r="H334" s="226">
        <f t="shared" si="33"/>
        <v>0.59835368611488016</v>
      </c>
    </row>
    <row r="335" spans="1:8" ht="21" customHeight="1" x14ac:dyDescent="0.2">
      <c r="A335" s="95" t="s">
        <v>466</v>
      </c>
      <c r="B335" s="72" t="s">
        <v>126</v>
      </c>
      <c r="C335" s="72" t="s">
        <v>250</v>
      </c>
      <c r="D335" s="72" t="s">
        <v>543</v>
      </c>
      <c r="E335" s="69" t="s">
        <v>122</v>
      </c>
      <c r="F335" s="275">
        <f>'Пр 3 вед'!G707</f>
        <v>140</v>
      </c>
      <c r="G335" s="275">
        <f>'Пр 3 вед'!H707</f>
        <v>54.485999999999997</v>
      </c>
      <c r="H335" s="226">
        <f t="shared" si="33"/>
        <v>0.38918571428571425</v>
      </c>
    </row>
    <row r="336" spans="1:8" ht="15.75" customHeight="1" x14ac:dyDescent="0.2">
      <c r="A336" s="103" t="s">
        <v>358</v>
      </c>
      <c r="B336" s="83" t="s">
        <v>240</v>
      </c>
      <c r="C336" s="83"/>
      <c r="D336" s="83"/>
      <c r="E336" s="81"/>
      <c r="F336" s="123">
        <f>F337</f>
        <v>13312.999</v>
      </c>
      <c r="G336" s="123">
        <f>G337</f>
        <v>6724.1579999999994</v>
      </c>
      <c r="H336" s="226">
        <f t="shared" si="33"/>
        <v>0.50508213814182656</v>
      </c>
    </row>
    <row r="337" spans="1:10" ht="21.75" customHeight="1" x14ac:dyDescent="0.2">
      <c r="A337" s="103" t="s">
        <v>359</v>
      </c>
      <c r="B337" s="83" t="s">
        <v>240</v>
      </c>
      <c r="C337" s="83" t="s">
        <v>151</v>
      </c>
      <c r="D337" s="83"/>
      <c r="E337" s="81"/>
      <c r="F337" s="123">
        <f>F342+F338</f>
        <v>13312.999</v>
      </c>
      <c r="G337" s="123">
        <f>G342+G338</f>
        <v>6724.1579999999994</v>
      </c>
      <c r="H337" s="226">
        <f t="shared" si="33"/>
        <v>0.50508213814182656</v>
      </c>
      <c r="I337" s="120"/>
      <c r="J337" s="120"/>
    </row>
    <row r="338" spans="1:10" ht="31.5" x14ac:dyDescent="0.2">
      <c r="A338" s="98" t="s">
        <v>738</v>
      </c>
      <c r="B338" s="72" t="s">
        <v>240</v>
      </c>
      <c r="C338" s="72" t="s">
        <v>151</v>
      </c>
      <c r="D338" s="72" t="s">
        <v>736</v>
      </c>
      <c r="E338" s="72"/>
      <c r="F338" s="125">
        <f t="shared" ref="F338:G340" si="41">F339</f>
        <v>428.57100000000003</v>
      </c>
      <c r="G338" s="125">
        <f t="shared" si="41"/>
        <v>115.637</v>
      </c>
      <c r="H338" s="228">
        <f>G338/F338*1</f>
        <v>0.26981993648660313</v>
      </c>
    </row>
    <row r="339" spans="1:10" ht="21.75" customHeight="1" x14ac:dyDescent="0.2">
      <c r="A339" s="68" t="s">
        <v>446</v>
      </c>
      <c r="B339" s="72" t="s">
        <v>240</v>
      </c>
      <c r="C339" s="72" t="s">
        <v>151</v>
      </c>
      <c r="D339" s="72" t="s">
        <v>737</v>
      </c>
      <c r="E339" s="192" t="s">
        <v>118</v>
      </c>
      <c r="F339" s="125">
        <f t="shared" si="41"/>
        <v>428.57100000000003</v>
      </c>
      <c r="G339" s="125">
        <f t="shared" si="41"/>
        <v>115.637</v>
      </c>
      <c r="H339" s="228">
        <f>G339/F339*1</f>
        <v>0.26981993648660313</v>
      </c>
    </row>
    <row r="340" spans="1:10" ht="21.75" customHeight="1" x14ac:dyDescent="0.2">
      <c r="A340" s="68" t="s">
        <v>119</v>
      </c>
      <c r="B340" s="72" t="s">
        <v>240</v>
      </c>
      <c r="C340" s="72" t="s">
        <v>151</v>
      </c>
      <c r="D340" s="72" t="s">
        <v>737</v>
      </c>
      <c r="E340" s="192" t="s">
        <v>120</v>
      </c>
      <c r="F340" s="125">
        <f t="shared" si="41"/>
        <v>428.57100000000003</v>
      </c>
      <c r="G340" s="125">
        <f t="shared" si="41"/>
        <v>115.637</v>
      </c>
      <c r="H340" s="228">
        <f>G340/F340*1</f>
        <v>0.26981993648660313</v>
      </c>
    </row>
    <row r="341" spans="1:10" ht="21.75" customHeight="1" x14ac:dyDescent="0.2">
      <c r="A341" s="95" t="s">
        <v>466</v>
      </c>
      <c r="B341" s="72" t="s">
        <v>240</v>
      </c>
      <c r="C341" s="72" t="s">
        <v>151</v>
      </c>
      <c r="D341" s="72" t="s">
        <v>737</v>
      </c>
      <c r="E341" s="192" t="s">
        <v>122</v>
      </c>
      <c r="F341" s="125">
        <f>'Пр 3 вед'!G481</f>
        <v>428.57100000000003</v>
      </c>
      <c r="G341" s="125">
        <f>'Пр 3 вед'!H481</f>
        <v>115.637</v>
      </c>
      <c r="H341" s="228">
        <f t="shared" ref="H341" si="42">G341/F341*1</f>
        <v>0.26981993648660313</v>
      </c>
    </row>
    <row r="342" spans="1:10" s="74" customFormat="1" ht="21" x14ac:dyDescent="0.2">
      <c r="A342" s="98" t="s">
        <v>628</v>
      </c>
      <c r="B342" s="83" t="s">
        <v>240</v>
      </c>
      <c r="C342" s="83" t="s">
        <v>151</v>
      </c>
      <c r="D342" s="83" t="s">
        <v>360</v>
      </c>
      <c r="E342" s="81"/>
      <c r="F342" s="123">
        <f>F343+F351+F347+F355+F359</f>
        <v>12884.428</v>
      </c>
      <c r="G342" s="123">
        <f>G343+G351+G347+G355+G359</f>
        <v>6608.5209999999997</v>
      </c>
      <c r="H342" s="226">
        <f t="shared" si="33"/>
        <v>0.5129075966740626</v>
      </c>
    </row>
    <row r="343" spans="1:10" s="74" customFormat="1" ht="17.25" customHeight="1" x14ac:dyDescent="0.2">
      <c r="A343" s="94" t="s">
        <v>361</v>
      </c>
      <c r="B343" s="72" t="s">
        <v>240</v>
      </c>
      <c r="C343" s="72" t="s">
        <v>151</v>
      </c>
      <c r="D343" s="72" t="s">
        <v>362</v>
      </c>
      <c r="E343" s="69"/>
      <c r="F343" s="125">
        <f t="shared" ref="F343:G345" si="43">F344</f>
        <v>488.25</v>
      </c>
      <c r="G343" s="125">
        <f t="shared" si="43"/>
        <v>371.23399999999998</v>
      </c>
      <c r="H343" s="226">
        <f t="shared" si="33"/>
        <v>0.76033589349718378</v>
      </c>
    </row>
    <row r="344" spans="1:10" s="74" customFormat="1" ht="19.5" customHeight="1" x14ac:dyDescent="0.2">
      <c r="A344" s="68" t="s">
        <v>446</v>
      </c>
      <c r="B344" s="72" t="s">
        <v>240</v>
      </c>
      <c r="C344" s="72" t="s">
        <v>151</v>
      </c>
      <c r="D344" s="72" t="s">
        <v>362</v>
      </c>
      <c r="E344" s="69" t="s">
        <v>118</v>
      </c>
      <c r="F344" s="125">
        <f t="shared" si="43"/>
        <v>488.25</v>
      </c>
      <c r="G344" s="125">
        <f t="shared" si="43"/>
        <v>371.23399999999998</v>
      </c>
      <c r="H344" s="226">
        <f t="shared" si="33"/>
        <v>0.76033589349718378</v>
      </c>
    </row>
    <row r="345" spans="1:10" s="74" customFormat="1" ht="24.75" customHeight="1" x14ac:dyDescent="0.2">
      <c r="A345" s="68" t="s">
        <v>119</v>
      </c>
      <c r="B345" s="72" t="s">
        <v>240</v>
      </c>
      <c r="C345" s="72" t="s">
        <v>151</v>
      </c>
      <c r="D345" s="72" t="s">
        <v>362</v>
      </c>
      <c r="E345" s="69" t="s">
        <v>120</v>
      </c>
      <c r="F345" s="125">
        <f t="shared" si="43"/>
        <v>488.25</v>
      </c>
      <c r="G345" s="125">
        <f t="shared" si="43"/>
        <v>371.23399999999998</v>
      </c>
      <c r="H345" s="226">
        <f t="shared" si="33"/>
        <v>0.76033589349718378</v>
      </c>
    </row>
    <row r="346" spans="1:10" s="74" customFormat="1" ht="14.25" customHeight="1" x14ac:dyDescent="0.2">
      <c r="A346" s="95" t="s">
        <v>466</v>
      </c>
      <c r="B346" s="72" t="s">
        <v>240</v>
      </c>
      <c r="C346" s="72" t="s">
        <v>151</v>
      </c>
      <c r="D346" s="72" t="s">
        <v>362</v>
      </c>
      <c r="E346" s="69" t="s">
        <v>122</v>
      </c>
      <c r="F346" s="125">
        <f>'Пр 3 вед'!G714</f>
        <v>488.25</v>
      </c>
      <c r="G346" s="125">
        <f>'Пр 3 вед'!H714</f>
        <v>371.23399999999998</v>
      </c>
      <c r="H346" s="226">
        <f t="shared" si="33"/>
        <v>0.76033589349718378</v>
      </c>
    </row>
    <row r="347" spans="1:10" s="74" customFormat="1" ht="23.25" customHeight="1" x14ac:dyDescent="0.2">
      <c r="A347" s="68" t="s">
        <v>363</v>
      </c>
      <c r="B347" s="72" t="s">
        <v>240</v>
      </c>
      <c r="C347" s="72" t="s">
        <v>151</v>
      </c>
      <c r="D347" s="72" t="s">
        <v>546</v>
      </c>
      <c r="E347" s="69"/>
      <c r="F347" s="125">
        <f t="shared" ref="F347:G349" si="44">F348</f>
        <v>60</v>
      </c>
      <c r="G347" s="125">
        <f t="shared" si="44"/>
        <v>0</v>
      </c>
      <c r="H347" s="226">
        <f t="shared" si="33"/>
        <v>0</v>
      </c>
    </row>
    <row r="348" spans="1:10" s="74" customFormat="1" ht="15" customHeight="1" x14ac:dyDescent="0.2">
      <c r="A348" s="68" t="s">
        <v>446</v>
      </c>
      <c r="B348" s="72" t="s">
        <v>240</v>
      </c>
      <c r="C348" s="72" t="s">
        <v>151</v>
      </c>
      <c r="D348" s="72" t="s">
        <v>364</v>
      </c>
      <c r="E348" s="69" t="s">
        <v>118</v>
      </c>
      <c r="F348" s="125">
        <f t="shared" si="44"/>
        <v>60</v>
      </c>
      <c r="G348" s="125">
        <f t="shared" si="44"/>
        <v>0</v>
      </c>
      <c r="H348" s="226">
        <f t="shared" si="33"/>
        <v>0</v>
      </c>
    </row>
    <row r="349" spans="1:10" s="74" customFormat="1" ht="22.5" customHeight="1" x14ac:dyDescent="0.2">
      <c r="A349" s="68" t="s">
        <v>119</v>
      </c>
      <c r="B349" s="72" t="s">
        <v>240</v>
      </c>
      <c r="C349" s="72" t="s">
        <v>151</v>
      </c>
      <c r="D349" s="72" t="s">
        <v>364</v>
      </c>
      <c r="E349" s="69" t="s">
        <v>120</v>
      </c>
      <c r="F349" s="125">
        <f t="shared" si="44"/>
        <v>60</v>
      </c>
      <c r="G349" s="125">
        <f t="shared" si="44"/>
        <v>0</v>
      </c>
      <c r="H349" s="226">
        <f t="shared" si="33"/>
        <v>0</v>
      </c>
    </row>
    <row r="350" spans="1:10" s="74" customFormat="1" ht="24.75" customHeight="1" x14ac:dyDescent="0.2">
      <c r="A350" s="95" t="s">
        <v>466</v>
      </c>
      <c r="B350" s="72" t="s">
        <v>240</v>
      </c>
      <c r="C350" s="72" t="s">
        <v>151</v>
      </c>
      <c r="D350" s="72" t="s">
        <v>364</v>
      </c>
      <c r="E350" s="69" t="s">
        <v>122</v>
      </c>
      <c r="F350" s="125">
        <f>'Пр 3 вед'!G718</f>
        <v>60</v>
      </c>
      <c r="G350" s="125">
        <f>'Пр 3 вед'!H718</f>
        <v>0</v>
      </c>
      <c r="H350" s="226">
        <f t="shared" si="33"/>
        <v>0</v>
      </c>
    </row>
    <row r="351" spans="1:10" s="74" customFormat="1" ht="17.25" customHeight="1" x14ac:dyDescent="0.2">
      <c r="A351" s="84" t="s">
        <v>365</v>
      </c>
      <c r="B351" s="88" t="s">
        <v>240</v>
      </c>
      <c r="C351" s="88" t="s">
        <v>151</v>
      </c>
      <c r="D351" s="88" t="s">
        <v>366</v>
      </c>
      <c r="E351" s="86"/>
      <c r="F351" s="124">
        <f t="shared" ref="F351:G353" si="45">F352</f>
        <v>74</v>
      </c>
      <c r="G351" s="124">
        <f t="shared" si="45"/>
        <v>68.62</v>
      </c>
      <c r="H351" s="226">
        <f t="shared" si="33"/>
        <v>0.92729729729729737</v>
      </c>
    </row>
    <row r="352" spans="1:10" s="74" customFormat="1" ht="15" customHeight="1" x14ac:dyDescent="0.2">
      <c r="A352" s="68" t="s">
        <v>446</v>
      </c>
      <c r="B352" s="72" t="s">
        <v>240</v>
      </c>
      <c r="C352" s="72" t="s">
        <v>151</v>
      </c>
      <c r="D352" s="72" t="s">
        <v>366</v>
      </c>
      <c r="E352" s="69" t="s">
        <v>118</v>
      </c>
      <c r="F352" s="125">
        <f t="shared" si="45"/>
        <v>74</v>
      </c>
      <c r="G352" s="125">
        <f t="shared" si="45"/>
        <v>68.62</v>
      </c>
      <c r="H352" s="226">
        <f t="shared" si="33"/>
        <v>0.92729729729729737</v>
      </c>
    </row>
    <row r="353" spans="1:10" s="74" customFormat="1" ht="21.75" customHeight="1" x14ac:dyDescent="0.2">
      <c r="A353" s="68" t="s">
        <v>119</v>
      </c>
      <c r="B353" s="72" t="s">
        <v>240</v>
      </c>
      <c r="C353" s="72" t="s">
        <v>151</v>
      </c>
      <c r="D353" s="72" t="s">
        <v>366</v>
      </c>
      <c r="E353" s="69" t="s">
        <v>120</v>
      </c>
      <c r="F353" s="125">
        <f t="shared" si="45"/>
        <v>74</v>
      </c>
      <c r="G353" s="125">
        <f t="shared" si="45"/>
        <v>68.62</v>
      </c>
      <c r="H353" s="226">
        <f t="shared" si="33"/>
        <v>0.92729729729729737</v>
      </c>
    </row>
    <row r="354" spans="1:10" ht="20.25" customHeight="1" x14ac:dyDescent="0.2">
      <c r="A354" s="95" t="s">
        <v>466</v>
      </c>
      <c r="B354" s="72" t="s">
        <v>240</v>
      </c>
      <c r="C354" s="72" t="s">
        <v>151</v>
      </c>
      <c r="D354" s="72" t="s">
        <v>366</v>
      </c>
      <c r="E354" s="69" t="s">
        <v>122</v>
      </c>
      <c r="F354" s="125">
        <f>'Пр 3 вед'!G722</f>
        <v>74</v>
      </c>
      <c r="G354" s="125">
        <f>'Пр 3 вед'!H722</f>
        <v>68.62</v>
      </c>
      <c r="H354" s="226">
        <f t="shared" si="33"/>
        <v>0.92729729729729737</v>
      </c>
    </row>
    <row r="355" spans="1:10" ht="20.25" customHeight="1" x14ac:dyDescent="0.2">
      <c r="A355" s="283" t="s">
        <v>763</v>
      </c>
      <c r="B355" s="72" t="s">
        <v>240</v>
      </c>
      <c r="C355" s="72" t="s">
        <v>151</v>
      </c>
      <c r="D355" s="72" t="s">
        <v>764</v>
      </c>
      <c r="E355" s="192"/>
      <c r="F355" s="125">
        <f t="shared" ref="F355:G357" si="46">F356</f>
        <v>8571.4279999999999</v>
      </c>
      <c r="G355" s="125">
        <f t="shared" si="46"/>
        <v>3393.5239999999999</v>
      </c>
      <c r="H355" s="226">
        <f t="shared" si="33"/>
        <v>0.39591115972741064</v>
      </c>
    </row>
    <row r="356" spans="1:10" ht="20.25" customHeight="1" x14ac:dyDescent="0.2">
      <c r="A356" s="68" t="s">
        <v>446</v>
      </c>
      <c r="B356" s="72" t="s">
        <v>240</v>
      </c>
      <c r="C356" s="72" t="s">
        <v>151</v>
      </c>
      <c r="D356" s="72" t="s">
        <v>764</v>
      </c>
      <c r="E356" s="192" t="s">
        <v>118</v>
      </c>
      <c r="F356" s="125">
        <f t="shared" si="46"/>
        <v>8571.4279999999999</v>
      </c>
      <c r="G356" s="125">
        <f t="shared" si="46"/>
        <v>3393.5239999999999</v>
      </c>
      <c r="H356" s="226">
        <f t="shared" si="33"/>
        <v>0.39591115972741064</v>
      </c>
    </row>
    <row r="357" spans="1:10" ht="20.25" customHeight="1" x14ac:dyDescent="0.2">
      <c r="A357" s="68" t="s">
        <v>119</v>
      </c>
      <c r="B357" s="72" t="s">
        <v>240</v>
      </c>
      <c r="C357" s="72" t="s">
        <v>151</v>
      </c>
      <c r="D357" s="72" t="s">
        <v>764</v>
      </c>
      <c r="E357" s="192" t="s">
        <v>120</v>
      </c>
      <c r="F357" s="125">
        <f t="shared" si="46"/>
        <v>8571.4279999999999</v>
      </c>
      <c r="G357" s="125">
        <f t="shared" si="46"/>
        <v>3393.5239999999999</v>
      </c>
      <c r="H357" s="226">
        <f t="shared" si="33"/>
        <v>0.39591115972741064</v>
      </c>
    </row>
    <row r="358" spans="1:10" ht="20.25" customHeight="1" x14ac:dyDescent="0.2">
      <c r="A358" s="95" t="s">
        <v>466</v>
      </c>
      <c r="B358" s="72" t="s">
        <v>240</v>
      </c>
      <c r="C358" s="72" t="s">
        <v>151</v>
      </c>
      <c r="D358" s="72" t="s">
        <v>764</v>
      </c>
      <c r="E358" s="192" t="s">
        <v>122</v>
      </c>
      <c r="F358" s="125">
        <f>'Пр 3 вед'!G726</f>
        <v>8571.4279999999999</v>
      </c>
      <c r="G358" s="125">
        <f>'Пр 3 вед'!H726</f>
        <v>3393.5239999999999</v>
      </c>
      <c r="H358" s="226">
        <f t="shared" si="33"/>
        <v>0.39591115972741064</v>
      </c>
    </row>
    <row r="359" spans="1:10" ht="20.25" customHeight="1" x14ac:dyDescent="0.2">
      <c r="A359" s="95" t="s">
        <v>812</v>
      </c>
      <c r="B359" s="72" t="s">
        <v>240</v>
      </c>
      <c r="C359" s="72" t="s">
        <v>151</v>
      </c>
      <c r="D359" s="72" t="s">
        <v>811</v>
      </c>
      <c r="E359" s="192"/>
      <c r="F359" s="125">
        <f t="shared" ref="F359:G361" si="47">F360</f>
        <v>3690.75</v>
      </c>
      <c r="G359" s="125">
        <f t="shared" si="47"/>
        <v>2775.143</v>
      </c>
      <c r="H359" s="226">
        <f t="shared" si="33"/>
        <v>0.75191844476055003</v>
      </c>
    </row>
    <row r="360" spans="1:10" ht="20.25" customHeight="1" x14ac:dyDescent="0.2">
      <c r="A360" s="68" t="s">
        <v>446</v>
      </c>
      <c r="B360" s="72" t="s">
        <v>240</v>
      </c>
      <c r="C360" s="72" t="s">
        <v>151</v>
      </c>
      <c r="D360" s="72" t="s">
        <v>811</v>
      </c>
      <c r="E360" s="192" t="s">
        <v>118</v>
      </c>
      <c r="F360" s="125">
        <f t="shared" si="47"/>
        <v>3690.75</v>
      </c>
      <c r="G360" s="125">
        <f t="shared" si="47"/>
        <v>2775.143</v>
      </c>
      <c r="H360" s="226">
        <f t="shared" ref="H360:H362" si="48">G360/F360*1</f>
        <v>0.75191844476055003</v>
      </c>
    </row>
    <row r="361" spans="1:10" ht="20.25" customHeight="1" x14ac:dyDescent="0.2">
      <c r="A361" s="68" t="s">
        <v>119</v>
      </c>
      <c r="B361" s="72" t="s">
        <v>240</v>
      </c>
      <c r="C361" s="72" t="s">
        <v>151</v>
      </c>
      <c r="D361" s="72" t="s">
        <v>811</v>
      </c>
      <c r="E361" s="192" t="s">
        <v>120</v>
      </c>
      <c r="F361" s="125">
        <f t="shared" si="47"/>
        <v>3690.75</v>
      </c>
      <c r="G361" s="125">
        <f t="shared" si="47"/>
        <v>2775.143</v>
      </c>
      <c r="H361" s="226">
        <f t="shared" si="48"/>
        <v>0.75191844476055003</v>
      </c>
    </row>
    <row r="362" spans="1:10" ht="20.25" customHeight="1" x14ac:dyDescent="0.2">
      <c r="A362" s="95" t="s">
        <v>466</v>
      </c>
      <c r="B362" s="72" t="s">
        <v>240</v>
      </c>
      <c r="C362" s="72" t="s">
        <v>151</v>
      </c>
      <c r="D362" s="72" t="s">
        <v>811</v>
      </c>
      <c r="E362" s="192" t="s">
        <v>122</v>
      </c>
      <c r="F362" s="125">
        <v>3690.75</v>
      </c>
      <c r="G362" s="125">
        <v>2775.143</v>
      </c>
      <c r="H362" s="226">
        <f t="shared" si="48"/>
        <v>0.75191844476055003</v>
      </c>
    </row>
    <row r="363" spans="1:10" s="74" customFormat="1" ht="24.75" customHeight="1" x14ac:dyDescent="0.2">
      <c r="A363" s="53" t="s">
        <v>203</v>
      </c>
      <c r="B363" s="80" t="s">
        <v>204</v>
      </c>
      <c r="C363" s="78" t="s">
        <v>145</v>
      </c>
      <c r="D363" s="78" t="s">
        <v>146</v>
      </c>
      <c r="E363" s="80" t="s">
        <v>147</v>
      </c>
      <c r="F363" s="123">
        <f>F364+F402+F460+F472+F489</f>
        <v>423949.55</v>
      </c>
      <c r="G363" s="123">
        <f>G364+G402+G460+G472+G489</f>
        <v>316503.53600000008</v>
      </c>
      <c r="H363" s="226">
        <f t="shared" ref="H363:H426" si="49">G363/F363*1</f>
        <v>0.74655943378168488</v>
      </c>
      <c r="I363" s="74">
        <v>423949.55</v>
      </c>
      <c r="J363" s="74">
        <v>316503.53600000002</v>
      </c>
    </row>
    <row r="364" spans="1:10" s="74" customFormat="1" ht="25.5" customHeight="1" x14ac:dyDescent="0.2">
      <c r="A364" s="53" t="s">
        <v>205</v>
      </c>
      <c r="B364" s="80" t="s">
        <v>204</v>
      </c>
      <c r="C364" s="78" t="s">
        <v>96</v>
      </c>
      <c r="D364" s="78" t="s">
        <v>146</v>
      </c>
      <c r="E364" s="80" t="s">
        <v>147</v>
      </c>
      <c r="F364" s="123">
        <f>F365+F394</f>
        <v>110504.43</v>
      </c>
      <c r="G364" s="123">
        <f>G365+G394</f>
        <v>88668.309000000008</v>
      </c>
      <c r="H364" s="226">
        <f t="shared" si="49"/>
        <v>0.80239596729289508</v>
      </c>
      <c r="I364" s="105">
        <f>F363-I363</f>
        <v>0</v>
      </c>
      <c r="J364" s="105">
        <f>G363-J363</f>
        <v>0</v>
      </c>
    </row>
    <row r="365" spans="1:10" s="74" customFormat="1" ht="26.25" customHeight="1" x14ac:dyDescent="0.2">
      <c r="A365" s="53" t="s">
        <v>475</v>
      </c>
      <c r="B365" s="80" t="s">
        <v>204</v>
      </c>
      <c r="C365" s="78" t="s">
        <v>96</v>
      </c>
      <c r="D365" s="78" t="s">
        <v>206</v>
      </c>
      <c r="E365" s="80"/>
      <c r="F365" s="123">
        <f>F366</f>
        <v>110193.62999999999</v>
      </c>
      <c r="G365" s="123">
        <f>G366</f>
        <v>88668.309000000008</v>
      </c>
      <c r="H365" s="226">
        <f t="shared" si="49"/>
        <v>0.80465911686546687</v>
      </c>
      <c r="I365" s="105"/>
      <c r="J365" s="105"/>
    </row>
    <row r="366" spans="1:10" s="74" customFormat="1" ht="19.5" customHeight="1" x14ac:dyDescent="0.2">
      <c r="A366" s="68" t="s">
        <v>207</v>
      </c>
      <c r="B366" s="57" t="s">
        <v>204</v>
      </c>
      <c r="C366" s="56" t="s">
        <v>96</v>
      </c>
      <c r="D366" s="72" t="s">
        <v>208</v>
      </c>
      <c r="E366" s="69" t="s">
        <v>147</v>
      </c>
      <c r="F366" s="125">
        <f>F383+F367</f>
        <v>110193.62999999999</v>
      </c>
      <c r="G366" s="125">
        <f>G383+G367</f>
        <v>88668.309000000008</v>
      </c>
      <c r="H366" s="226">
        <f t="shared" si="49"/>
        <v>0.80465911686546687</v>
      </c>
    </row>
    <row r="367" spans="1:10" s="74" customFormat="1" ht="33.75" x14ac:dyDescent="0.2">
      <c r="A367" s="154" t="s">
        <v>487</v>
      </c>
      <c r="B367" s="57" t="s">
        <v>204</v>
      </c>
      <c r="C367" s="56" t="s">
        <v>96</v>
      </c>
      <c r="D367" s="56" t="s">
        <v>209</v>
      </c>
      <c r="E367" s="57"/>
      <c r="F367" s="125">
        <f>F368+F372+F376+F379</f>
        <v>51733.729999999996</v>
      </c>
      <c r="G367" s="125">
        <f>G368+G372+G376+G379</f>
        <v>41327.139000000003</v>
      </c>
      <c r="H367" s="226">
        <f t="shared" si="49"/>
        <v>0.7988432111892958</v>
      </c>
    </row>
    <row r="368" spans="1:10" s="74" customFormat="1" ht="33.75" x14ac:dyDescent="0.2">
      <c r="A368" s="68" t="s">
        <v>109</v>
      </c>
      <c r="B368" s="57" t="s">
        <v>204</v>
      </c>
      <c r="C368" s="56" t="s">
        <v>96</v>
      </c>
      <c r="D368" s="56" t="s">
        <v>209</v>
      </c>
      <c r="E368" s="57" t="s">
        <v>110</v>
      </c>
      <c r="F368" s="125">
        <f>F369</f>
        <v>5959</v>
      </c>
      <c r="G368" s="125">
        <f>G369</f>
        <v>4754.8710000000001</v>
      </c>
      <c r="H368" s="226">
        <f t="shared" si="49"/>
        <v>0.79793102869609001</v>
      </c>
    </row>
    <row r="369" spans="1:8" s="74" customFormat="1" x14ac:dyDescent="0.2">
      <c r="A369" s="68" t="s">
        <v>111</v>
      </c>
      <c r="B369" s="57" t="s">
        <v>204</v>
      </c>
      <c r="C369" s="56" t="s">
        <v>96</v>
      </c>
      <c r="D369" s="56" t="s">
        <v>209</v>
      </c>
      <c r="E369" s="57">
        <v>110</v>
      </c>
      <c r="F369" s="125">
        <f>F370+F371</f>
        <v>5959</v>
      </c>
      <c r="G369" s="125">
        <f>G370+G371</f>
        <v>4754.8710000000001</v>
      </c>
      <c r="H369" s="226">
        <f t="shared" si="49"/>
        <v>0.79793102869609001</v>
      </c>
    </row>
    <row r="370" spans="1:8" s="74" customFormat="1" x14ac:dyDescent="0.2">
      <c r="A370" s="68" t="s">
        <v>112</v>
      </c>
      <c r="B370" s="57" t="s">
        <v>204</v>
      </c>
      <c r="C370" s="56" t="s">
        <v>96</v>
      </c>
      <c r="D370" s="56" t="s">
        <v>209</v>
      </c>
      <c r="E370" s="57">
        <v>111</v>
      </c>
      <c r="F370" s="125">
        <f>'Пр 3 вед'!G230</f>
        <v>4577</v>
      </c>
      <c r="G370" s="125">
        <f>'Пр 3 вед'!H230</f>
        <v>3485.3139999999999</v>
      </c>
      <c r="H370" s="226">
        <f t="shared" si="49"/>
        <v>0.76148437841380812</v>
      </c>
    </row>
    <row r="371" spans="1:8" s="74" customFormat="1" ht="22.5" x14ac:dyDescent="0.2">
      <c r="A371" s="94" t="s">
        <v>113</v>
      </c>
      <c r="B371" s="57" t="s">
        <v>204</v>
      </c>
      <c r="C371" s="56" t="s">
        <v>96</v>
      </c>
      <c r="D371" s="56" t="s">
        <v>209</v>
      </c>
      <c r="E371" s="57">
        <v>119</v>
      </c>
      <c r="F371" s="125">
        <f>'Пр 3 вед'!G231</f>
        <v>1382</v>
      </c>
      <c r="G371" s="125">
        <f>'Пр 3 вед'!H231</f>
        <v>1269.557</v>
      </c>
      <c r="H371" s="226">
        <f t="shared" si="49"/>
        <v>0.91863748191027494</v>
      </c>
    </row>
    <row r="372" spans="1:8" s="74" customFormat="1" x14ac:dyDescent="0.2">
      <c r="A372" s="68" t="s">
        <v>446</v>
      </c>
      <c r="B372" s="57" t="s">
        <v>204</v>
      </c>
      <c r="C372" s="56" t="s">
        <v>96</v>
      </c>
      <c r="D372" s="56" t="s">
        <v>209</v>
      </c>
      <c r="E372" s="57" t="s">
        <v>118</v>
      </c>
      <c r="F372" s="125">
        <f>F373</f>
        <v>1296.5</v>
      </c>
      <c r="G372" s="125">
        <f>G373</f>
        <v>737.923</v>
      </c>
      <c r="H372" s="226">
        <f t="shared" si="49"/>
        <v>0.56916544543000391</v>
      </c>
    </row>
    <row r="373" spans="1:8" s="74" customFormat="1" ht="22.5" x14ac:dyDescent="0.2">
      <c r="A373" s="68" t="s">
        <v>119</v>
      </c>
      <c r="B373" s="57" t="s">
        <v>204</v>
      </c>
      <c r="C373" s="56" t="s">
        <v>96</v>
      </c>
      <c r="D373" s="56" t="s">
        <v>209</v>
      </c>
      <c r="E373" s="57" t="s">
        <v>120</v>
      </c>
      <c r="F373" s="125">
        <f>F374+F375</f>
        <v>1296.5</v>
      </c>
      <c r="G373" s="125">
        <f>G374+G375</f>
        <v>737.923</v>
      </c>
      <c r="H373" s="226">
        <f t="shared" si="49"/>
        <v>0.56916544543000391</v>
      </c>
    </row>
    <row r="374" spans="1:8" s="74" customFormat="1" ht="22.5" x14ac:dyDescent="0.2">
      <c r="A374" s="95" t="s">
        <v>134</v>
      </c>
      <c r="B374" s="57" t="s">
        <v>204</v>
      </c>
      <c r="C374" s="56" t="s">
        <v>96</v>
      </c>
      <c r="D374" s="56" t="s">
        <v>209</v>
      </c>
      <c r="E374" s="57">
        <v>242</v>
      </c>
      <c r="F374" s="125">
        <f>'Пр 3 вед'!G234</f>
        <v>5</v>
      </c>
      <c r="G374" s="125">
        <f>'Пр 3 вед'!H234</f>
        <v>0</v>
      </c>
      <c r="H374" s="226">
        <f t="shared" si="49"/>
        <v>0</v>
      </c>
    </row>
    <row r="375" spans="1:8" s="74" customFormat="1" x14ac:dyDescent="0.2">
      <c r="A375" s="95" t="s">
        <v>466</v>
      </c>
      <c r="B375" s="57" t="s">
        <v>204</v>
      </c>
      <c r="C375" s="56" t="s">
        <v>96</v>
      </c>
      <c r="D375" s="56" t="s">
        <v>209</v>
      </c>
      <c r="E375" s="57" t="s">
        <v>122</v>
      </c>
      <c r="F375" s="125">
        <f>'Пр 3 вед'!G235</f>
        <v>1291.5</v>
      </c>
      <c r="G375" s="125">
        <f>'Пр 3 вед'!H235</f>
        <v>737.923</v>
      </c>
      <c r="H375" s="226">
        <f t="shared" si="49"/>
        <v>0.5713689508323655</v>
      </c>
    </row>
    <row r="376" spans="1:8" s="74" customFormat="1" ht="22.5" x14ac:dyDescent="0.2">
      <c r="A376" s="68" t="s">
        <v>100</v>
      </c>
      <c r="B376" s="57" t="s">
        <v>204</v>
      </c>
      <c r="C376" s="56" t="s">
        <v>96</v>
      </c>
      <c r="D376" s="56" t="s">
        <v>209</v>
      </c>
      <c r="E376" s="57" t="s">
        <v>101</v>
      </c>
      <c r="F376" s="125">
        <f>F377</f>
        <v>44433.63</v>
      </c>
      <c r="G376" s="125">
        <f>G377</f>
        <v>35818.745000000003</v>
      </c>
      <c r="H376" s="226">
        <f t="shared" si="49"/>
        <v>0.80611791114072839</v>
      </c>
    </row>
    <row r="377" spans="1:8" s="74" customFormat="1" x14ac:dyDescent="0.2">
      <c r="A377" s="68" t="s">
        <v>102</v>
      </c>
      <c r="B377" s="57" t="s">
        <v>204</v>
      </c>
      <c r="C377" s="56" t="s">
        <v>96</v>
      </c>
      <c r="D377" s="56" t="s">
        <v>209</v>
      </c>
      <c r="E377" s="57" t="s">
        <v>103</v>
      </c>
      <c r="F377" s="125">
        <f>F378</f>
        <v>44433.63</v>
      </c>
      <c r="G377" s="125">
        <f>G378</f>
        <v>35818.745000000003</v>
      </c>
      <c r="H377" s="226">
        <f t="shared" si="49"/>
        <v>0.80611791114072839</v>
      </c>
    </row>
    <row r="378" spans="1:8" s="74" customFormat="1" ht="33.75" x14ac:dyDescent="0.2">
      <c r="A378" s="68" t="s">
        <v>104</v>
      </c>
      <c r="B378" s="57" t="s">
        <v>204</v>
      </c>
      <c r="C378" s="56" t="s">
        <v>96</v>
      </c>
      <c r="D378" s="56" t="s">
        <v>209</v>
      </c>
      <c r="E378" s="57" t="s">
        <v>105</v>
      </c>
      <c r="F378" s="125">
        <f>'Пр 3 вед'!G238</f>
        <v>44433.63</v>
      </c>
      <c r="G378" s="125">
        <f>'Пр 3 вед'!H238</f>
        <v>35818.745000000003</v>
      </c>
      <c r="H378" s="226">
        <f t="shared" si="49"/>
        <v>0.80611791114072839</v>
      </c>
    </row>
    <row r="379" spans="1:8" s="74" customFormat="1" x14ac:dyDescent="0.2">
      <c r="A379" s="59" t="s">
        <v>135</v>
      </c>
      <c r="B379" s="57" t="s">
        <v>204</v>
      </c>
      <c r="C379" s="56" t="s">
        <v>96</v>
      </c>
      <c r="D379" s="56" t="s">
        <v>209</v>
      </c>
      <c r="E379" s="57" t="s">
        <v>197</v>
      </c>
      <c r="F379" s="125">
        <f>F380</f>
        <v>44.6</v>
      </c>
      <c r="G379" s="125">
        <f>G380</f>
        <v>15.6</v>
      </c>
      <c r="H379" s="226">
        <f t="shared" si="49"/>
        <v>0.34977578475336318</v>
      </c>
    </row>
    <row r="380" spans="1:8" s="74" customFormat="1" x14ac:dyDescent="0.2">
      <c r="A380" s="59" t="s">
        <v>136</v>
      </c>
      <c r="B380" s="57" t="s">
        <v>204</v>
      </c>
      <c r="C380" s="56" t="s">
        <v>96</v>
      </c>
      <c r="D380" s="56" t="s">
        <v>209</v>
      </c>
      <c r="E380" s="57" t="s">
        <v>137</v>
      </c>
      <c r="F380" s="125">
        <f>F381+F382</f>
        <v>44.6</v>
      </c>
      <c r="G380" s="125">
        <f>G381+G382</f>
        <v>15.6</v>
      </c>
      <c r="H380" s="226">
        <f t="shared" si="49"/>
        <v>0.34977578475336318</v>
      </c>
    </row>
    <row r="381" spans="1:8" s="74" customFormat="1" x14ac:dyDescent="0.2">
      <c r="A381" s="63" t="s">
        <v>138</v>
      </c>
      <c r="B381" s="57" t="s">
        <v>204</v>
      </c>
      <c r="C381" s="56" t="s">
        <v>96</v>
      </c>
      <c r="D381" s="56" t="s">
        <v>209</v>
      </c>
      <c r="E381" s="57" t="s">
        <v>139</v>
      </c>
      <c r="F381" s="125">
        <f>'Пр 3 вед'!G241</f>
        <v>9.6</v>
      </c>
      <c r="G381" s="125">
        <f>'Пр 3 вед'!H241</f>
        <v>5.6</v>
      </c>
      <c r="H381" s="226">
        <f t="shared" si="49"/>
        <v>0.58333333333333337</v>
      </c>
    </row>
    <row r="382" spans="1:8" s="74" customFormat="1" x14ac:dyDescent="0.2">
      <c r="A382" s="59" t="s">
        <v>440</v>
      </c>
      <c r="B382" s="57" t="s">
        <v>204</v>
      </c>
      <c r="C382" s="56" t="s">
        <v>96</v>
      </c>
      <c r="D382" s="56" t="s">
        <v>209</v>
      </c>
      <c r="E382" s="57">
        <v>853</v>
      </c>
      <c r="F382" s="125">
        <f>'Пр 3 вед'!G242</f>
        <v>35</v>
      </c>
      <c r="G382" s="125">
        <f>'Пр 3 вед'!H242</f>
        <v>10</v>
      </c>
      <c r="H382" s="226">
        <f t="shared" si="49"/>
        <v>0.2857142857142857</v>
      </c>
    </row>
    <row r="383" spans="1:8" s="74" customFormat="1" ht="38.25" customHeight="1" x14ac:dyDescent="0.2">
      <c r="A383" s="154" t="s">
        <v>487</v>
      </c>
      <c r="B383" s="57" t="s">
        <v>204</v>
      </c>
      <c r="C383" s="56" t="s">
        <v>96</v>
      </c>
      <c r="D383" s="56" t="s">
        <v>210</v>
      </c>
      <c r="E383" s="69" t="s">
        <v>147</v>
      </c>
      <c r="F383" s="125">
        <f>F384+F388+F391</f>
        <v>58459.899999999994</v>
      </c>
      <c r="G383" s="125">
        <f>G384+G388+G391</f>
        <v>47341.17</v>
      </c>
      <c r="H383" s="226">
        <f t="shared" si="49"/>
        <v>0.80980586692758627</v>
      </c>
    </row>
    <row r="384" spans="1:8" s="74" customFormat="1" ht="33.75" x14ac:dyDescent="0.2">
      <c r="A384" s="68" t="s">
        <v>109</v>
      </c>
      <c r="B384" s="57" t="s">
        <v>204</v>
      </c>
      <c r="C384" s="56" t="s">
        <v>96</v>
      </c>
      <c r="D384" s="56" t="s">
        <v>210</v>
      </c>
      <c r="E384" s="57" t="s">
        <v>110</v>
      </c>
      <c r="F384" s="125">
        <f>F385</f>
        <v>8332.7999999999993</v>
      </c>
      <c r="G384" s="125">
        <f>G385</f>
        <v>6805.0790000000006</v>
      </c>
      <c r="H384" s="226">
        <f t="shared" si="49"/>
        <v>0.81666174635176669</v>
      </c>
    </row>
    <row r="385" spans="1:8" s="74" customFormat="1" x14ac:dyDescent="0.2">
      <c r="A385" s="68" t="s">
        <v>111</v>
      </c>
      <c r="B385" s="57" t="s">
        <v>204</v>
      </c>
      <c r="C385" s="56" t="s">
        <v>96</v>
      </c>
      <c r="D385" s="56" t="s">
        <v>210</v>
      </c>
      <c r="E385" s="57">
        <v>110</v>
      </c>
      <c r="F385" s="125">
        <f>F386+F387</f>
        <v>8332.7999999999993</v>
      </c>
      <c r="G385" s="125">
        <f>G386+G387</f>
        <v>6805.0790000000006</v>
      </c>
      <c r="H385" s="226">
        <f t="shared" si="49"/>
        <v>0.81666174635176669</v>
      </c>
    </row>
    <row r="386" spans="1:8" s="74" customFormat="1" x14ac:dyDescent="0.2">
      <c r="A386" s="68" t="s">
        <v>112</v>
      </c>
      <c r="B386" s="57" t="s">
        <v>204</v>
      </c>
      <c r="C386" s="56" t="s">
        <v>96</v>
      </c>
      <c r="D386" s="56" t="s">
        <v>210</v>
      </c>
      <c r="E386" s="57">
        <v>111</v>
      </c>
      <c r="F386" s="125">
        <f>'Пр 3 вед'!G246</f>
        <v>6400</v>
      </c>
      <c r="G386" s="125">
        <f>'Пр 3 вед'!H246</f>
        <v>5121.3590000000004</v>
      </c>
      <c r="H386" s="226">
        <f t="shared" si="49"/>
        <v>0.80021234375000005</v>
      </c>
    </row>
    <row r="387" spans="1:8" s="74" customFormat="1" ht="22.5" x14ac:dyDescent="0.2">
      <c r="A387" s="94" t="s">
        <v>113</v>
      </c>
      <c r="B387" s="57" t="s">
        <v>204</v>
      </c>
      <c r="C387" s="56" t="s">
        <v>96</v>
      </c>
      <c r="D387" s="56" t="s">
        <v>210</v>
      </c>
      <c r="E387" s="57">
        <v>119</v>
      </c>
      <c r="F387" s="125">
        <f>'Пр 3 вед'!G247</f>
        <v>1932.8</v>
      </c>
      <c r="G387" s="125">
        <f>'Пр 3 вед'!H247</f>
        <v>1683.72</v>
      </c>
      <c r="H387" s="226">
        <f t="shared" si="49"/>
        <v>0.87112996688741728</v>
      </c>
    </row>
    <row r="388" spans="1:8" s="74" customFormat="1" x14ac:dyDescent="0.2">
      <c r="A388" s="68" t="s">
        <v>446</v>
      </c>
      <c r="B388" s="57" t="s">
        <v>204</v>
      </c>
      <c r="C388" s="56" t="s">
        <v>96</v>
      </c>
      <c r="D388" s="56" t="s">
        <v>210</v>
      </c>
      <c r="E388" s="57" t="s">
        <v>118</v>
      </c>
      <c r="F388" s="125">
        <f>F389</f>
        <v>50</v>
      </c>
      <c r="G388" s="125">
        <f>G389</f>
        <v>0</v>
      </c>
      <c r="H388" s="226">
        <f t="shared" si="49"/>
        <v>0</v>
      </c>
    </row>
    <row r="389" spans="1:8" s="74" customFormat="1" ht="22.5" x14ac:dyDescent="0.2">
      <c r="A389" s="68" t="s">
        <v>119</v>
      </c>
      <c r="B389" s="57" t="s">
        <v>204</v>
      </c>
      <c r="C389" s="56" t="s">
        <v>96</v>
      </c>
      <c r="D389" s="56" t="s">
        <v>210</v>
      </c>
      <c r="E389" s="57" t="s">
        <v>120</v>
      </c>
      <c r="F389" s="125">
        <f>+F390</f>
        <v>50</v>
      </c>
      <c r="G389" s="125">
        <f>+G390</f>
        <v>0</v>
      </c>
      <c r="H389" s="226">
        <f t="shared" si="49"/>
        <v>0</v>
      </c>
    </row>
    <row r="390" spans="1:8" s="74" customFormat="1" x14ac:dyDescent="0.2">
      <c r="A390" s="95" t="s">
        <v>466</v>
      </c>
      <c r="B390" s="57" t="s">
        <v>204</v>
      </c>
      <c r="C390" s="56" t="s">
        <v>96</v>
      </c>
      <c r="D390" s="56" t="s">
        <v>210</v>
      </c>
      <c r="E390" s="57" t="s">
        <v>122</v>
      </c>
      <c r="F390" s="125">
        <f>'Пр 3 вед'!G250</f>
        <v>50</v>
      </c>
      <c r="G390" s="125">
        <f>'Пр 3 вед'!H250</f>
        <v>0</v>
      </c>
      <c r="H390" s="226">
        <f t="shared" si="49"/>
        <v>0</v>
      </c>
    </row>
    <row r="391" spans="1:8" s="74" customFormat="1" ht="22.5" x14ac:dyDescent="0.2">
      <c r="A391" s="68" t="s">
        <v>100</v>
      </c>
      <c r="B391" s="57" t="s">
        <v>204</v>
      </c>
      <c r="C391" s="56" t="s">
        <v>96</v>
      </c>
      <c r="D391" s="56" t="s">
        <v>210</v>
      </c>
      <c r="E391" s="57" t="s">
        <v>101</v>
      </c>
      <c r="F391" s="125">
        <f>F392</f>
        <v>50077.1</v>
      </c>
      <c r="G391" s="125">
        <f>G392</f>
        <v>40536.091</v>
      </c>
      <c r="H391" s="226">
        <f t="shared" si="49"/>
        <v>0.80947361169077281</v>
      </c>
    </row>
    <row r="392" spans="1:8" s="74" customFormat="1" x14ac:dyDescent="0.2">
      <c r="A392" s="68" t="s">
        <v>102</v>
      </c>
      <c r="B392" s="57" t="s">
        <v>204</v>
      </c>
      <c r="C392" s="56" t="s">
        <v>96</v>
      </c>
      <c r="D392" s="56" t="s">
        <v>210</v>
      </c>
      <c r="E392" s="57" t="s">
        <v>103</v>
      </c>
      <c r="F392" s="125">
        <f>F393</f>
        <v>50077.1</v>
      </c>
      <c r="G392" s="125">
        <f>G393</f>
        <v>40536.091</v>
      </c>
      <c r="H392" s="226">
        <f t="shared" si="49"/>
        <v>0.80947361169077281</v>
      </c>
    </row>
    <row r="393" spans="1:8" s="74" customFormat="1" ht="33.75" x14ac:dyDescent="0.2">
      <c r="A393" s="68" t="s">
        <v>104</v>
      </c>
      <c r="B393" s="57" t="s">
        <v>204</v>
      </c>
      <c r="C393" s="56" t="s">
        <v>96</v>
      </c>
      <c r="D393" s="56" t="s">
        <v>210</v>
      </c>
      <c r="E393" s="57" t="s">
        <v>105</v>
      </c>
      <c r="F393" s="125">
        <f>'Пр 3 вед'!G253</f>
        <v>50077.1</v>
      </c>
      <c r="G393" s="125">
        <f>'Пр 3 вед'!H253</f>
        <v>40536.091</v>
      </c>
      <c r="H393" s="226">
        <f t="shared" si="49"/>
        <v>0.80947361169077281</v>
      </c>
    </row>
    <row r="394" spans="1:8" s="74" customFormat="1" ht="33.75" x14ac:dyDescent="0.2">
      <c r="A394" s="55" t="s">
        <v>211</v>
      </c>
      <c r="B394" s="57" t="s">
        <v>204</v>
      </c>
      <c r="C394" s="56" t="s">
        <v>96</v>
      </c>
      <c r="D394" s="56" t="s">
        <v>212</v>
      </c>
      <c r="E394" s="57"/>
      <c r="F394" s="125">
        <f>F395</f>
        <v>310.8</v>
      </c>
      <c r="G394" s="125">
        <f>G395</f>
        <v>0</v>
      </c>
      <c r="H394" s="226">
        <f t="shared" si="49"/>
        <v>0</v>
      </c>
    </row>
    <row r="395" spans="1:8" s="74" customFormat="1" ht="33.75" x14ac:dyDescent="0.2">
      <c r="A395" s="70" t="s">
        <v>456</v>
      </c>
      <c r="B395" s="57" t="s">
        <v>204</v>
      </c>
      <c r="C395" s="56" t="s">
        <v>96</v>
      </c>
      <c r="D395" s="56" t="s">
        <v>213</v>
      </c>
      <c r="E395" s="57"/>
      <c r="F395" s="125">
        <f>F396+F399</f>
        <v>310.8</v>
      </c>
      <c r="G395" s="125">
        <f>G396+G399</f>
        <v>0</v>
      </c>
      <c r="H395" s="226">
        <f t="shared" si="49"/>
        <v>0</v>
      </c>
    </row>
    <row r="396" spans="1:8" ht="33.75" x14ac:dyDescent="0.2">
      <c r="A396" s="68" t="s">
        <v>109</v>
      </c>
      <c r="B396" s="57" t="s">
        <v>204</v>
      </c>
      <c r="C396" s="56" t="s">
        <v>96</v>
      </c>
      <c r="D396" s="56" t="s">
        <v>213</v>
      </c>
      <c r="E396" s="57">
        <v>100</v>
      </c>
      <c r="F396" s="125">
        <f>F398</f>
        <v>36.299999999999997</v>
      </c>
      <c r="G396" s="125">
        <f>G398</f>
        <v>0</v>
      </c>
      <c r="H396" s="226">
        <f t="shared" si="49"/>
        <v>0</v>
      </c>
    </row>
    <row r="397" spans="1:8" x14ac:dyDescent="0.2">
      <c r="A397" s="68" t="s">
        <v>111</v>
      </c>
      <c r="B397" s="57" t="s">
        <v>204</v>
      </c>
      <c r="C397" s="56" t="s">
        <v>96</v>
      </c>
      <c r="D397" s="56" t="s">
        <v>213</v>
      </c>
      <c r="E397" s="57">
        <v>110</v>
      </c>
      <c r="F397" s="125">
        <f>F398</f>
        <v>36.299999999999997</v>
      </c>
      <c r="G397" s="125">
        <f>G398</f>
        <v>0</v>
      </c>
      <c r="H397" s="226">
        <f t="shared" si="49"/>
        <v>0</v>
      </c>
    </row>
    <row r="398" spans="1:8" x14ac:dyDescent="0.2">
      <c r="A398" s="95" t="s">
        <v>441</v>
      </c>
      <c r="B398" s="57" t="s">
        <v>204</v>
      </c>
      <c r="C398" s="56" t="s">
        <v>96</v>
      </c>
      <c r="D398" s="56" t="s">
        <v>213</v>
      </c>
      <c r="E398" s="57">
        <v>112</v>
      </c>
      <c r="F398" s="125">
        <f>'Пр 3 вед'!G258</f>
        <v>36.299999999999997</v>
      </c>
      <c r="G398" s="125">
        <f>'Пр 3 вед'!H258</f>
        <v>0</v>
      </c>
      <c r="H398" s="226">
        <f t="shared" si="49"/>
        <v>0</v>
      </c>
    </row>
    <row r="399" spans="1:8" ht="22.5" x14ac:dyDescent="0.2">
      <c r="A399" s="68" t="s">
        <v>100</v>
      </c>
      <c r="B399" s="57" t="s">
        <v>204</v>
      </c>
      <c r="C399" s="56" t="s">
        <v>96</v>
      </c>
      <c r="D399" s="56" t="s">
        <v>213</v>
      </c>
      <c r="E399" s="57">
        <v>600</v>
      </c>
      <c r="F399" s="125">
        <f>F400</f>
        <v>274.5</v>
      </c>
      <c r="G399" s="125">
        <f>G400</f>
        <v>0</v>
      </c>
      <c r="H399" s="226">
        <f t="shared" si="49"/>
        <v>0</v>
      </c>
    </row>
    <row r="400" spans="1:8" x14ac:dyDescent="0.2">
      <c r="A400" s="68" t="s">
        <v>102</v>
      </c>
      <c r="B400" s="57" t="s">
        <v>204</v>
      </c>
      <c r="C400" s="56" t="s">
        <v>96</v>
      </c>
      <c r="D400" s="56" t="s">
        <v>213</v>
      </c>
      <c r="E400" s="57">
        <v>610</v>
      </c>
      <c r="F400" s="125">
        <f>F401</f>
        <v>274.5</v>
      </c>
      <c r="G400" s="125">
        <f>G401</f>
        <v>0</v>
      </c>
      <c r="H400" s="226">
        <f t="shared" si="49"/>
        <v>0</v>
      </c>
    </row>
    <row r="401" spans="1:10" ht="33.75" x14ac:dyDescent="0.2">
      <c r="A401" s="68" t="s">
        <v>104</v>
      </c>
      <c r="B401" s="57" t="s">
        <v>204</v>
      </c>
      <c r="C401" s="56" t="s">
        <v>96</v>
      </c>
      <c r="D401" s="56" t="s">
        <v>213</v>
      </c>
      <c r="E401" s="57">
        <v>611</v>
      </c>
      <c r="F401" s="125">
        <f>'Пр 3 вед'!G261</f>
        <v>274.5</v>
      </c>
      <c r="G401" s="125">
        <f>'Пр 3 вед'!H261</f>
        <v>0</v>
      </c>
      <c r="H401" s="226">
        <f t="shared" si="49"/>
        <v>0</v>
      </c>
    </row>
    <row r="402" spans="1:10" x14ac:dyDescent="0.2">
      <c r="A402" s="53" t="s">
        <v>214</v>
      </c>
      <c r="B402" s="80" t="s">
        <v>204</v>
      </c>
      <c r="C402" s="78" t="s">
        <v>215</v>
      </c>
      <c r="D402" s="78" t="s">
        <v>146</v>
      </c>
      <c r="E402" s="80" t="s">
        <v>147</v>
      </c>
      <c r="F402" s="123">
        <f>F403+F451</f>
        <v>241026.16499999998</v>
      </c>
      <c r="G402" s="123">
        <f>G403+G451</f>
        <v>167383.815</v>
      </c>
      <c r="H402" s="226">
        <f t="shared" si="49"/>
        <v>0.69446325464291403</v>
      </c>
      <c r="I402" s="44">
        <v>241026.16500000001</v>
      </c>
      <c r="J402" s="44">
        <v>167383.815</v>
      </c>
    </row>
    <row r="403" spans="1:10" x14ac:dyDescent="0.2">
      <c r="A403" s="82" t="s">
        <v>216</v>
      </c>
      <c r="B403" s="80" t="s">
        <v>204</v>
      </c>
      <c r="C403" s="78" t="s">
        <v>215</v>
      </c>
      <c r="D403" s="78" t="s">
        <v>217</v>
      </c>
      <c r="E403" s="81" t="s">
        <v>147</v>
      </c>
      <c r="F403" s="123">
        <f>F418+F404+F431+F442</f>
        <v>240234.16499999998</v>
      </c>
      <c r="G403" s="123">
        <f>G418+G404+G431+G442+G451</f>
        <v>167383.815</v>
      </c>
      <c r="H403" s="226">
        <f t="shared" si="49"/>
        <v>0.69675274955167188</v>
      </c>
      <c r="I403" s="120">
        <f>F402-I402</f>
        <v>0</v>
      </c>
      <c r="J403" s="120">
        <f>G402-J402</f>
        <v>0</v>
      </c>
    </row>
    <row r="404" spans="1:10" x14ac:dyDescent="0.2">
      <c r="A404" s="155" t="s">
        <v>615</v>
      </c>
      <c r="B404" s="57" t="s">
        <v>204</v>
      </c>
      <c r="C404" s="56" t="s">
        <v>215</v>
      </c>
      <c r="D404" s="56" t="s">
        <v>614</v>
      </c>
      <c r="E404" s="69"/>
      <c r="F404" s="125">
        <f>F405+F409+F414</f>
        <v>17970.87</v>
      </c>
      <c r="G404" s="125">
        <f>G405+G409+G414</f>
        <v>8672.3019999999997</v>
      </c>
      <c r="H404" s="226">
        <f t="shared" si="49"/>
        <v>0.48257552361126649</v>
      </c>
    </row>
    <row r="405" spans="1:10" x14ac:dyDescent="0.2">
      <c r="A405" s="68" t="s">
        <v>446</v>
      </c>
      <c r="B405" s="57" t="s">
        <v>204</v>
      </c>
      <c r="C405" s="56" t="s">
        <v>215</v>
      </c>
      <c r="D405" s="56" t="s">
        <v>614</v>
      </c>
      <c r="E405" s="57" t="s">
        <v>118</v>
      </c>
      <c r="F405" s="125">
        <f>SUM(F406)</f>
        <v>1859.55</v>
      </c>
      <c r="G405" s="125">
        <f>SUM(G406)</f>
        <v>827.06399999999996</v>
      </c>
      <c r="H405" s="226">
        <f t="shared" si="49"/>
        <v>0.44476566911349519</v>
      </c>
    </row>
    <row r="406" spans="1:10" ht="22.5" x14ac:dyDescent="0.2">
      <c r="A406" s="68" t="s">
        <v>119</v>
      </c>
      <c r="B406" s="57" t="s">
        <v>204</v>
      </c>
      <c r="C406" s="56" t="s">
        <v>215</v>
      </c>
      <c r="D406" s="56" t="s">
        <v>614</v>
      </c>
      <c r="E406" s="57" t="s">
        <v>120</v>
      </c>
      <c r="F406" s="125">
        <f>F407+F408</f>
        <v>1859.55</v>
      </c>
      <c r="G406" s="125">
        <f>G407+G408</f>
        <v>827.06399999999996</v>
      </c>
      <c r="H406" s="226">
        <f t="shared" si="49"/>
        <v>0.44476566911349519</v>
      </c>
    </row>
    <row r="407" spans="1:10" ht="22.5" x14ac:dyDescent="0.2">
      <c r="A407" s="95" t="s">
        <v>134</v>
      </c>
      <c r="B407" s="57" t="s">
        <v>204</v>
      </c>
      <c r="C407" s="56" t="s">
        <v>215</v>
      </c>
      <c r="D407" s="56" t="s">
        <v>614</v>
      </c>
      <c r="E407" s="57">
        <v>242</v>
      </c>
      <c r="F407" s="125">
        <f>'Пр 3 вед'!G267</f>
        <v>0</v>
      </c>
      <c r="G407" s="125">
        <f>'Пр 3 вед'!H267</f>
        <v>0</v>
      </c>
      <c r="H407" s="226" t="e">
        <f t="shared" si="49"/>
        <v>#DIV/0!</v>
      </c>
    </row>
    <row r="408" spans="1:10" x14ac:dyDescent="0.2">
      <c r="A408" s="95" t="s">
        <v>466</v>
      </c>
      <c r="B408" s="57" t="s">
        <v>204</v>
      </c>
      <c r="C408" s="56" t="s">
        <v>215</v>
      </c>
      <c r="D408" s="56" t="s">
        <v>614</v>
      </c>
      <c r="E408" s="57" t="s">
        <v>122</v>
      </c>
      <c r="F408" s="125">
        <f>'Пр 3 вед'!G268</f>
        <v>1859.55</v>
      </c>
      <c r="G408" s="125">
        <f>'Пр 3 вед'!H268</f>
        <v>827.06399999999996</v>
      </c>
      <c r="H408" s="226">
        <f t="shared" si="49"/>
        <v>0.44476566911349519</v>
      </c>
    </row>
    <row r="409" spans="1:10" ht="22.5" x14ac:dyDescent="0.2">
      <c r="A409" s="68" t="s">
        <v>100</v>
      </c>
      <c r="B409" s="57" t="s">
        <v>204</v>
      </c>
      <c r="C409" s="56" t="s">
        <v>215</v>
      </c>
      <c r="D409" s="56" t="s">
        <v>614</v>
      </c>
      <c r="E409" s="57">
        <v>600</v>
      </c>
      <c r="F409" s="125">
        <f>F410+F412</f>
        <v>16052.52</v>
      </c>
      <c r="G409" s="125">
        <f>G410+G412</f>
        <v>7840.7729999999992</v>
      </c>
      <c r="H409" s="226">
        <f t="shared" si="49"/>
        <v>0.48844499181436929</v>
      </c>
    </row>
    <row r="410" spans="1:10" s="71" customFormat="1" ht="12.75" customHeight="1" x14ac:dyDescent="0.2">
      <c r="A410" s="68" t="s">
        <v>102</v>
      </c>
      <c r="B410" s="57" t="s">
        <v>204</v>
      </c>
      <c r="C410" s="56" t="s">
        <v>215</v>
      </c>
      <c r="D410" s="56" t="s">
        <v>614</v>
      </c>
      <c r="E410" s="57">
        <v>610</v>
      </c>
      <c r="F410" s="125">
        <f>F411</f>
        <v>14242.07</v>
      </c>
      <c r="G410" s="125">
        <f>G411</f>
        <v>6410.78</v>
      </c>
      <c r="H410" s="226">
        <f t="shared" si="49"/>
        <v>0.45012979152609134</v>
      </c>
    </row>
    <row r="411" spans="1:10" s="71" customFormat="1" ht="33" customHeight="1" x14ac:dyDescent="0.2">
      <c r="A411" s="68" t="s">
        <v>104</v>
      </c>
      <c r="B411" s="57" t="s">
        <v>204</v>
      </c>
      <c r="C411" s="56" t="s">
        <v>215</v>
      </c>
      <c r="D411" s="56" t="s">
        <v>614</v>
      </c>
      <c r="E411" s="57">
        <v>611</v>
      </c>
      <c r="F411" s="125">
        <f>'Пр 3 вед'!G271</f>
        <v>14242.07</v>
      </c>
      <c r="G411" s="125">
        <f>'Пр 3 вед'!H271</f>
        <v>6410.78</v>
      </c>
      <c r="H411" s="226">
        <f t="shared" si="49"/>
        <v>0.45012979152609134</v>
      </c>
    </row>
    <row r="412" spans="1:10" s="74" customFormat="1" x14ac:dyDescent="0.2">
      <c r="A412" s="55" t="s">
        <v>367</v>
      </c>
      <c r="B412" s="57" t="s">
        <v>204</v>
      </c>
      <c r="C412" s="56" t="s">
        <v>215</v>
      </c>
      <c r="D412" s="56" t="s">
        <v>614</v>
      </c>
      <c r="E412" s="57">
        <v>620</v>
      </c>
      <c r="F412" s="125">
        <f>F413</f>
        <v>1810.45</v>
      </c>
      <c r="G412" s="125">
        <f>G413</f>
        <v>1429.9929999999999</v>
      </c>
      <c r="H412" s="226">
        <f t="shared" si="49"/>
        <v>0.78985500842332013</v>
      </c>
    </row>
    <row r="413" spans="1:10" s="74" customFormat="1" ht="33.75" x14ac:dyDescent="0.2">
      <c r="A413" s="55" t="s">
        <v>368</v>
      </c>
      <c r="B413" s="57" t="s">
        <v>204</v>
      </c>
      <c r="C413" s="56" t="s">
        <v>215</v>
      </c>
      <c r="D413" s="56" t="s">
        <v>614</v>
      </c>
      <c r="E413" s="57">
        <v>621</v>
      </c>
      <c r="F413" s="125">
        <f>'Пр 3 вед'!G273</f>
        <v>1810.45</v>
      </c>
      <c r="G413" s="125">
        <f>'Пр 3 вед'!H273</f>
        <v>1429.9929999999999</v>
      </c>
      <c r="H413" s="226">
        <f t="shared" si="49"/>
        <v>0.78985500842332013</v>
      </c>
    </row>
    <row r="414" spans="1:10" s="74" customFormat="1" x14ac:dyDescent="0.2">
      <c r="A414" s="59" t="s">
        <v>135</v>
      </c>
      <c r="B414" s="57" t="s">
        <v>204</v>
      </c>
      <c r="C414" s="56" t="s">
        <v>215</v>
      </c>
      <c r="D414" s="56" t="s">
        <v>614</v>
      </c>
      <c r="E414" s="57" t="s">
        <v>197</v>
      </c>
      <c r="F414" s="125">
        <f>SUM(F415)</f>
        <v>58.8</v>
      </c>
      <c r="G414" s="125">
        <f>SUM(G415)</f>
        <v>4.4649999999999999</v>
      </c>
      <c r="H414" s="226">
        <f t="shared" si="49"/>
        <v>7.5935374149659868E-2</v>
      </c>
    </row>
    <row r="415" spans="1:10" s="74" customFormat="1" x14ac:dyDescent="0.2">
      <c r="A415" s="59" t="s">
        <v>136</v>
      </c>
      <c r="B415" s="57" t="s">
        <v>204</v>
      </c>
      <c r="C415" s="56" t="s">
        <v>215</v>
      </c>
      <c r="D415" s="56" t="s">
        <v>614</v>
      </c>
      <c r="E415" s="57" t="s">
        <v>137</v>
      </c>
      <c r="F415" s="125">
        <f>SUM(F416:F417)</f>
        <v>58.8</v>
      </c>
      <c r="G415" s="125">
        <f>SUM(G416:G417)</f>
        <v>4.4649999999999999</v>
      </c>
      <c r="H415" s="226">
        <f t="shared" si="49"/>
        <v>7.5935374149659868E-2</v>
      </c>
    </row>
    <row r="416" spans="1:10" s="74" customFormat="1" x14ac:dyDescent="0.2">
      <c r="A416" s="63" t="s">
        <v>138</v>
      </c>
      <c r="B416" s="57" t="s">
        <v>204</v>
      </c>
      <c r="C416" s="56" t="s">
        <v>215</v>
      </c>
      <c r="D416" s="56" t="s">
        <v>614</v>
      </c>
      <c r="E416" s="57" t="s">
        <v>139</v>
      </c>
      <c r="F416" s="125">
        <f>'Пр 3 вед'!G276</f>
        <v>23.8</v>
      </c>
      <c r="G416" s="125">
        <f>'Пр 3 вед'!H276</f>
        <v>4.4649999999999999</v>
      </c>
      <c r="H416" s="226">
        <f t="shared" si="49"/>
        <v>0.18760504201680672</v>
      </c>
    </row>
    <row r="417" spans="1:8" s="74" customFormat="1" x14ac:dyDescent="0.2">
      <c r="A417" s="59" t="s">
        <v>440</v>
      </c>
      <c r="B417" s="57" t="s">
        <v>204</v>
      </c>
      <c r="C417" s="56" t="s">
        <v>215</v>
      </c>
      <c r="D417" s="56" t="s">
        <v>614</v>
      </c>
      <c r="E417" s="57">
        <v>853</v>
      </c>
      <c r="F417" s="125">
        <f>'Пр 3 вед'!G277</f>
        <v>35</v>
      </c>
      <c r="G417" s="125">
        <f>'Пр 3 вед'!H277</f>
        <v>0</v>
      </c>
      <c r="H417" s="226">
        <f t="shared" si="49"/>
        <v>0</v>
      </c>
    </row>
    <row r="418" spans="1:8" s="74" customFormat="1" ht="46.5" customHeight="1" x14ac:dyDescent="0.2">
      <c r="A418" s="55" t="s">
        <v>67</v>
      </c>
      <c r="B418" s="57" t="s">
        <v>204</v>
      </c>
      <c r="C418" s="56" t="s">
        <v>215</v>
      </c>
      <c r="D418" s="56" t="s">
        <v>616</v>
      </c>
      <c r="E418" s="57" t="s">
        <v>147</v>
      </c>
      <c r="F418" s="125">
        <f>F419+F423+F426</f>
        <v>211224.5</v>
      </c>
      <c r="G418" s="125">
        <f>G419+G423+G426</f>
        <v>157783.391</v>
      </c>
      <c r="H418" s="226">
        <f t="shared" si="49"/>
        <v>0.74699379570078284</v>
      </c>
    </row>
    <row r="419" spans="1:8" s="74" customFormat="1" ht="33.75" x14ac:dyDescent="0.2">
      <c r="A419" s="68" t="s">
        <v>109</v>
      </c>
      <c r="B419" s="57" t="s">
        <v>204</v>
      </c>
      <c r="C419" s="56" t="s">
        <v>215</v>
      </c>
      <c r="D419" s="56" t="s">
        <v>616</v>
      </c>
      <c r="E419" s="57" t="s">
        <v>110</v>
      </c>
      <c r="F419" s="125">
        <f>F420</f>
        <v>12843</v>
      </c>
      <c r="G419" s="125">
        <f>G420</f>
        <v>11104.731</v>
      </c>
      <c r="H419" s="226">
        <f t="shared" si="49"/>
        <v>0.86465241765942535</v>
      </c>
    </row>
    <row r="420" spans="1:8" s="74" customFormat="1" x14ac:dyDescent="0.2">
      <c r="A420" s="68" t="s">
        <v>111</v>
      </c>
      <c r="B420" s="57" t="s">
        <v>204</v>
      </c>
      <c r="C420" s="56" t="s">
        <v>215</v>
      </c>
      <c r="D420" s="56" t="s">
        <v>616</v>
      </c>
      <c r="E420" s="57">
        <v>110</v>
      </c>
      <c r="F420" s="125">
        <f>F421+F422</f>
        <v>12843</v>
      </c>
      <c r="G420" s="125">
        <f>G421+G422</f>
        <v>11104.731</v>
      </c>
      <c r="H420" s="226">
        <f t="shared" si="49"/>
        <v>0.86465241765942535</v>
      </c>
    </row>
    <row r="421" spans="1:8" s="74" customFormat="1" x14ac:dyDescent="0.2">
      <c r="A421" s="68" t="s">
        <v>112</v>
      </c>
      <c r="B421" s="57" t="s">
        <v>204</v>
      </c>
      <c r="C421" s="56" t="s">
        <v>215</v>
      </c>
      <c r="D421" s="56" t="s">
        <v>616</v>
      </c>
      <c r="E421" s="57">
        <v>111</v>
      </c>
      <c r="F421" s="125">
        <f>'Пр 3 вед'!G281</f>
        <v>9587.1620000000003</v>
      </c>
      <c r="G421" s="125">
        <f>'Пр 3 вед'!H281</f>
        <v>8234.6229999999996</v>
      </c>
      <c r="H421" s="226">
        <f t="shared" si="49"/>
        <v>0.85892185820996869</v>
      </c>
    </row>
    <row r="422" spans="1:8" s="74" customFormat="1" ht="22.5" x14ac:dyDescent="0.2">
      <c r="A422" s="94" t="s">
        <v>113</v>
      </c>
      <c r="B422" s="57" t="s">
        <v>204</v>
      </c>
      <c r="C422" s="56" t="s">
        <v>215</v>
      </c>
      <c r="D422" s="56" t="s">
        <v>616</v>
      </c>
      <c r="E422" s="57">
        <v>119</v>
      </c>
      <c r="F422" s="125">
        <f>'Пр 3 вед'!G282</f>
        <v>3255.8380000000002</v>
      </c>
      <c r="G422" s="125">
        <f>'Пр 3 вед'!H282</f>
        <v>2870.1080000000002</v>
      </c>
      <c r="H422" s="226">
        <f t="shared" si="49"/>
        <v>0.88152666072452013</v>
      </c>
    </row>
    <row r="423" spans="1:8" s="74" customFormat="1" x14ac:dyDescent="0.2">
      <c r="A423" s="68" t="s">
        <v>446</v>
      </c>
      <c r="B423" s="57" t="s">
        <v>204</v>
      </c>
      <c r="C423" s="56" t="s">
        <v>215</v>
      </c>
      <c r="D423" s="56" t="s">
        <v>616</v>
      </c>
      <c r="E423" s="57" t="s">
        <v>118</v>
      </c>
      <c r="F423" s="125">
        <f>SUM(F424)</f>
        <v>38</v>
      </c>
      <c r="G423" s="125">
        <f>SUM(G424)</f>
        <v>24.983000000000001</v>
      </c>
      <c r="H423" s="226">
        <f t="shared" si="49"/>
        <v>0.65744736842105267</v>
      </c>
    </row>
    <row r="424" spans="1:8" s="74" customFormat="1" ht="22.5" x14ac:dyDescent="0.2">
      <c r="A424" s="68" t="s">
        <v>119</v>
      </c>
      <c r="B424" s="57" t="s">
        <v>204</v>
      </c>
      <c r="C424" s="56" t="s">
        <v>215</v>
      </c>
      <c r="D424" s="56" t="s">
        <v>616</v>
      </c>
      <c r="E424" s="57" t="s">
        <v>120</v>
      </c>
      <c r="F424" s="125">
        <f>SUM(F425)</f>
        <v>38</v>
      </c>
      <c r="G424" s="125">
        <f>SUM(G425)</f>
        <v>24.983000000000001</v>
      </c>
      <c r="H424" s="226">
        <f t="shared" si="49"/>
        <v>0.65744736842105267</v>
      </c>
    </row>
    <row r="425" spans="1:8" s="74" customFormat="1" x14ac:dyDescent="0.2">
      <c r="A425" s="95" t="s">
        <v>466</v>
      </c>
      <c r="B425" s="57" t="s">
        <v>204</v>
      </c>
      <c r="C425" s="56" t="s">
        <v>215</v>
      </c>
      <c r="D425" s="56" t="s">
        <v>616</v>
      </c>
      <c r="E425" s="57" t="s">
        <v>122</v>
      </c>
      <c r="F425" s="125">
        <f>'Пр 3 вед'!G285</f>
        <v>38</v>
      </c>
      <c r="G425" s="125">
        <f>'Пр 3 вед'!H285</f>
        <v>24.983000000000001</v>
      </c>
      <c r="H425" s="226">
        <f t="shared" si="49"/>
        <v>0.65744736842105267</v>
      </c>
    </row>
    <row r="426" spans="1:8" s="74" customFormat="1" ht="22.5" x14ac:dyDescent="0.2">
      <c r="A426" s="68" t="s">
        <v>100</v>
      </c>
      <c r="B426" s="57" t="s">
        <v>204</v>
      </c>
      <c r="C426" s="57" t="s">
        <v>215</v>
      </c>
      <c r="D426" s="56" t="s">
        <v>616</v>
      </c>
      <c r="E426" s="57" t="s">
        <v>101</v>
      </c>
      <c r="F426" s="125">
        <f>F427+F429</f>
        <v>198343.5</v>
      </c>
      <c r="G426" s="125">
        <f>G427+G429</f>
        <v>146653.677</v>
      </c>
      <c r="H426" s="226">
        <f t="shared" si="49"/>
        <v>0.73939240257432182</v>
      </c>
    </row>
    <row r="427" spans="1:8" x14ac:dyDescent="0.2">
      <c r="A427" s="68" t="s">
        <v>102</v>
      </c>
      <c r="B427" s="57" t="s">
        <v>204</v>
      </c>
      <c r="C427" s="57" t="s">
        <v>215</v>
      </c>
      <c r="D427" s="56" t="s">
        <v>616</v>
      </c>
      <c r="E427" s="57" t="s">
        <v>103</v>
      </c>
      <c r="F427" s="125">
        <f>F428</f>
        <v>175412.3</v>
      </c>
      <c r="G427" s="125">
        <f>G428</f>
        <v>129764.397</v>
      </c>
      <c r="H427" s="226">
        <f t="shared" ref="H427:H490" si="50">G427/F427*1</f>
        <v>0.73976794671753354</v>
      </c>
    </row>
    <row r="428" spans="1:8" ht="33.75" x14ac:dyDescent="0.2">
      <c r="A428" s="68" t="s">
        <v>104</v>
      </c>
      <c r="B428" s="57" t="s">
        <v>204</v>
      </c>
      <c r="C428" s="57" t="s">
        <v>215</v>
      </c>
      <c r="D428" s="56" t="s">
        <v>616</v>
      </c>
      <c r="E428" s="57" t="s">
        <v>105</v>
      </c>
      <c r="F428" s="125">
        <f>'Пр 3 вед'!G288</f>
        <v>175412.3</v>
      </c>
      <c r="G428" s="125">
        <f>'Пр 3 вед'!H288</f>
        <v>129764.397</v>
      </c>
      <c r="H428" s="226">
        <f t="shared" si="50"/>
        <v>0.73976794671753354</v>
      </c>
    </row>
    <row r="429" spans="1:8" x14ac:dyDescent="0.2">
      <c r="A429" s="55" t="s">
        <v>367</v>
      </c>
      <c r="B429" s="57" t="s">
        <v>204</v>
      </c>
      <c r="C429" s="57" t="s">
        <v>215</v>
      </c>
      <c r="D429" s="56" t="s">
        <v>616</v>
      </c>
      <c r="E429" s="57">
        <v>620</v>
      </c>
      <c r="F429" s="125">
        <f>F430</f>
        <v>22931.200000000001</v>
      </c>
      <c r="G429" s="125">
        <f>G430</f>
        <v>16889.28</v>
      </c>
      <c r="H429" s="226">
        <f t="shared" si="50"/>
        <v>0.73651967624895331</v>
      </c>
    </row>
    <row r="430" spans="1:8" ht="33.75" x14ac:dyDescent="0.2">
      <c r="A430" s="55" t="s">
        <v>368</v>
      </c>
      <c r="B430" s="57" t="s">
        <v>204</v>
      </c>
      <c r="C430" s="57" t="s">
        <v>215</v>
      </c>
      <c r="D430" s="56" t="s">
        <v>616</v>
      </c>
      <c r="E430" s="57">
        <v>621</v>
      </c>
      <c r="F430" s="125">
        <f>'Пр 3 вед'!G290</f>
        <v>22931.200000000001</v>
      </c>
      <c r="G430" s="125">
        <f>'Пр 3 вед'!H290</f>
        <v>16889.28</v>
      </c>
      <c r="H430" s="226">
        <f t="shared" si="50"/>
        <v>0.73651967624895331</v>
      </c>
    </row>
    <row r="431" spans="1:8" ht="33.75" x14ac:dyDescent="0.2">
      <c r="A431" s="55" t="s">
        <v>771</v>
      </c>
      <c r="B431" s="57" t="s">
        <v>204</v>
      </c>
      <c r="C431" s="56" t="s">
        <v>215</v>
      </c>
      <c r="D431" s="56" t="s">
        <v>770</v>
      </c>
      <c r="E431" s="57"/>
      <c r="F431" s="125">
        <f>F432+F436</f>
        <v>7266.723</v>
      </c>
      <c r="G431" s="125">
        <f>G432+G436+G439</f>
        <v>0</v>
      </c>
      <c r="H431" s="226">
        <f t="shared" si="50"/>
        <v>0</v>
      </c>
    </row>
    <row r="432" spans="1:8" ht="33.75" x14ac:dyDescent="0.2">
      <c r="A432" s="68" t="s">
        <v>109</v>
      </c>
      <c r="B432" s="57" t="s">
        <v>204</v>
      </c>
      <c r="C432" s="56" t="s">
        <v>215</v>
      </c>
      <c r="D432" s="56" t="s">
        <v>770</v>
      </c>
      <c r="E432" s="57" t="s">
        <v>110</v>
      </c>
      <c r="F432" s="125">
        <f>F433</f>
        <v>296.89999999999998</v>
      </c>
      <c r="G432" s="125">
        <f>G433</f>
        <v>0</v>
      </c>
      <c r="H432" s="226">
        <f t="shared" si="50"/>
        <v>0</v>
      </c>
    </row>
    <row r="433" spans="1:8" x14ac:dyDescent="0.2">
      <c r="A433" s="68" t="s">
        <v>111</v>
      </c>
      <c r="B433" s="57" t="s">
        <v>204</v>
      </c>
      <c r="C433" s="56" t="s">
        <v>215</v>
      </c>
      <c r="D433" s="56" t="s">
        <v>770</v>
      </c>
      <c r="E433" s="57">
        <v>110</v>
      </c>
      <c r="F433" s="125">
        <f>F434+F435</f>
        <v>296.89999999999998</v>
      </c>
      <c r="G433" s="125">
        <f>G434+G435</f>
        <v>0</v>
      </c>
      <c r="H433" s="226">
        <f t="shared" si="50"/>
        <v>0</v>
      </c>
    </row>
    <row r="434" spans="1:8" x14ac:dyDescent="0.2">
      <c r="A434" s="68" t="s">
        <v>112</v>
      </c>
      <c r="B434" s="57" t="s">
        <v>204</v>
      </c>
      <c r="C434" s="56" t="s">
        <v>215</v>
      </c>
      <c r="D434" s="56" t="s">
        <v>770</v>
      </c>
      <c r="E434" s="57">
        <v>111</v>
      </c>
      <c r="F434" s="125">
        <f>'Пр 3 вед'!G294</f>
        <v>228</v>
      </c>
      <c r="G434" s="125">
        <f>'Пр 3 вед'!H294</f>
        <v>0</v>
      </c>
      <c r="H434" s="226">
        <f t="shared" si="50"/>
        <v>0</v>
      </c>
    </row>
    <row r="435" spans="1:8" ht="22.5" x14ac:dyDescent="0.2">
      <c r="A435" s="94" t="s">
        <v>113</v>
      </c>
      <c r="B435" s="57" t="s">
        <v>204</v>
      </c>
      <c r="C435" s="56" t="s">
        <v>215</v>
      </c>
      <c r="D435" s="56" t="s">
        <v>770</v>
      </c>
      <c r="E435" s="57">
        <v>119</v>
      </c>
      <c r="F435" s="125">
        <f>'Пр 3 вед'!G295</f>
        <v>68.900000000000006</v>
      </c>
      <c r="G435" s="125">
        <f>'Пр 3 вед'!H295</f>
        <v>0</v>
      </c>
      <c r="H435" s="226">
        <f t="shared" si="50"/>
        <v>0</v>
      </c>
    </row>
    <row r="436" spans="1:8" ht="22.5" x14ac:dyDescent="0.2">
      <c r="A436" s="68" t="s">
        <v>100</v>
      </c>
      <c r="B436" s="57" t="s">
        <v>204</v>
      </c>
      <c r="C436" s="57" t="s">
        <v>215</v>
      </c>
      <c r="D436" s="56" t="s">
        <v>770</v>
      </c>
      <c r="E436" s="57" t="s">
        <v>101</v>
      </c>
      <c r="F436" s="125">
        <f>F438+F440</f>
        <v>6969.8230000000003</v>
      </c>
      <c r="G436" s="125">
        <f>G438+G440</f>
        <v>0</v>
      </c>
      <c r="H436" s="226">
        <f t="shared" si="50"/>
        <v>0</v>
      </c>
    </row>
    <row r="437" spans="1:8" x14ac:dyDescent="0.2">
      <c r="A437" s="68" t="s">
        <v>102</v>
      </c>
      <c r="B437" s="57" t="s">
        <v>204</v>
      </c>
      <c r="C437" s="57" t="s">
        <v>215</v>
      </c>
      <c r="D437" s="56" t="s">
        <v>770</v>
      </c>
      <c r="E437" s="57" t="s">
        <v>103</v>
      </c>
      <c r="F437" s="125">
        <f>F438</f>
        <v>6178.223</v>
      </c>
      <c r="G437" s="125">
        <f>G438</f>
        <v>0</v>
      </c>
      <c r="H437" s="226">
        <f t="shared" si="50"/>
        <v>0</v>
      </c>
    </row>
    <row r="438" spans="1:8" ht="33.75" x14ac:dyDescent="0.2">
      <c r="A438" s="68" t="s">
        <v>104</v>
      </c>
      <c r="B438" s="57" t="s">
        <v>204</v>
      </c>
      <c r="C438" s="57" t="s">
        <v>215</v>
      </c>
      <c r="D438" s="56" t="s">
        <v>770</v>
      </c>
      <c r="E438" s="57" t="s">
        <v>105</v>
      </c>
      <c r="F438" s="125">
        <f>'Пр 3 вед'!G298</f>
        <v>6178.223</v>
      </c>
      <c r="G438" s="125">
        <f>'Пр 3 вед'!H298</f>
        <v>0</v>
      </c>
      <c r="H438" s="226">
        <f t="shared" si="50"/>
        <v>0</v>
      </c>
    </row>
    <row r="439" spans="1:8" x14ac:dyDescent="0.2">
      <c r="A439" s="55" t="s">
        <v>367</v>
      </c>
      <c r="B439" s="57" t="s">
        <v>204</v>
      </c>
      <c r="C439" s="57" t="s">
        <v>215</v>
      </c>
      <c r="D439" s="56" t="s">
        <v>770</v>
      </c>
      <c r="E439" s="57">
        <v>620</v>
      </c>
      <c r="F439" s="125">
        <f>F440</f>
        <v>791.6</v>
      </c>
      <c r="G439" s="125">
        <f>G440</f>
        <v>0</v>
      </c>
      <c r="H439" s="226">
        <f t="shared" si="50"/>
        <v>0</v>
      </c>
    </row>
    <row r="440" spans="1:8" ht="33.75" x14ac:dyDescent="0.2">
      <c r="A440" s="55" t="s">
        <v>368</v>
      </c>
      <c r="B440" s="57" t="s">
        <v>204</v>
      </c>
      <c r="C440" s="57" t="s">
        <v>215</v>
      </c>
      <c r="D440" s="56" t="s">
        <v>770</v>
      </c>
      <c r="E440" s="57">
        <v>621</v>
      </c>
      <c r="F440" s="125">
        <f>'Пр 3 вед'!G300</f>
        <v>791.6</v>
      </c>
      <c r="G440" s="125">
        <f>'Пр 3 вед'!H300</f>
        <v>0</v>
      </c>
      <c r="H440" s="226">
        <f t="shared" si="50"/>
        <v>0</v>
      </c>
    </row>
    <row r="441" spans="1:8" ht="33.75" x14ac:dyDescent="0.2">
      <c r="A441" s="55" t="s">
        <v>808</v>
      </c>
      <c r="B441" s="57" t="s">
        <v>204</v>
      </c>
      <c r="C441" s="57" t="s">
        <v>215</v>
      </c>
      <c r="D441" s="56" t="s">
        <v>805</v>
      </c>
      <c r="E441" s="57"/>
      <c r="F441" s="125">
        <f>F442</f>
        <v>3772.0720000000001</v>
      </c>
      <c r="G441" s="125">
        <f>G442</f>
        <v>928.12199999999996</v>
      </c>
      <c r="H441" s="226">
        <f t="shared" si="50"/>
        <v>0.24605097675760162</v>
      </c>
    </row>
    <row r="442" spans="1:8" x14ac:dyDescent="0.2">
      <c r="A442" s="68" t="s">
        <v>446</v>
      </c>
      <c r="B442" s="57" t="s">
        <v>204</v>
      </c>
      <c r="C442" s="57" t="s">
        <v>215</v>
      </c>
      <c r="D442" s="56" t="s">
        <v>805</v>
      </c>
      <c r="E442" s="57"/>
      <c r="F442" s="125">
        <f>F443+F446</f>
        <v>3772.0720000000001</v>
      </c>
      <c r="G442" s="125">
        <f>G443+G446</f>
        <v>928.12199999999996</v>
      </c>
      <c r="H442" s="226">
        <f t="shared" si="50"/>
        <v>0.24605097675760162</v>
      </c>
    </row>
    <row r="443" spans="1:8" ht="22.5" x14ac:dyDescent="0.2">
      <c r="A443" s="68" t="s">
        <v>119</v>
      </c>
      <c r="B443" s="57" t="s">
        <v>204</v>
      </c>
      <c r="C443" s="57" t="s">
        <v>215</v>
      </c>
      <c r="D443" s="56" t="s">
        <v>805</v>
      </c>
      <c r="E443" s="57">
        <v>200</v>
      </c>
      <c r="F443" s="125">
        <f>F444</f>
        <v>90.117000000000004</v>
      </c>
      <c r="G443" s="125">
        <f>G444</f>
        <v>14.535</v>
      </c>
      <c r="H443" s="226">
        <f t="shared" si="50"/>
        <v>0.16129032258064516</v>
      </c>
    </row>
    <row r="444" spans="1:8" x14ac:dyDescent="0.2">
      <c r="A444" s="95" t="s">
        <v>466</v>
      </c>
      <c r="B444" s="57" t="s">
        <v>204</v>
      </c>
      <c r="C444" s="57" t="s">
        <v>215</v>
      </c>
      <c r="D444" s="56" t="s">
        <v>805</v>
      </c>
      <c r="E444" s="57">
        <v>240</v>
      </c>
      <c r="F444" s="125">
        <f>F445</f>
        <v>90.117000000000004</v>
      </c>
      <c r="G444" s="125">
        <f>G445</f>
        <v>14.535</v>
      </c>
      <c r="H444" s="226">
        <f t="shared" si="50"/>
        <v>0.16129032258064516</v>
      </c>
    </row>
    <row r="445" spans="1:8" ht="22.5" x14ac:dyDescent="0.2">
      <c r="A445" s="68" t="s">
        <v>100</v>
      </c>
      <c r="B445" s="57" t="s">
        <v>204</v>
      </c>
      <c r="C445" s="57" t="s">
        <v>215</v>
      </c>
      <c r="D445" s="56" t="s">
        <v>805</v>
      </c>
      <c r="E445" s="57">
        <v>244</v>
      </c>
      <c r="F445" s="125">
        <f>'Пр 3 вед'!G305</f>
        <v>90.117000000000004</v>
      </c>
      <c r="G445" s="125">
        <f>'Пр 3 вед'!H305</f>
        <v>14.535</v>
      </c>
      <c r="H445" s="226">
        <f t="shared" si="50"/>
        <v>0.16129032258064516</v>
      </c>
    </row>
    <row r="446" spans="1:8" x14ac:dyDescent="0.2">
      <c r="A446" s="68" t="s">
        <v>102</v>
      </c>
      <c r="B446" s="57" t="s">
        <v>204</v>
      </c>
      <c r="C446" s="57" t="s">
        <v>215</v>
      </c>
      <c r="D446" s="56" t="s">
        <v>805</v>
      </c>
      <c r="E446" s="57">
        <v>600</v>
      </c>
      <c r="F446" s="125">
        <f>F448+F450</f>
        <v>3681.9549999999999</v>
      </c>
      <c r="G446" s="125">
        <f>G448+G450</f>
        <v>913.58699999999999</v>
      </c>
      <c r="H446" s="226">
        <f t="shared" si="50"/>
        <v>0.24812552027387624</v>
      </c>
    </row>
    <row r="447" spans="1:8" x14ac:dyDescent="0.2">
      <c r="A447" s="55" t="s">
        <v>806</v>
      </c>
      <c r="B447" s="57" t="s">
        <v>204</v>
      </c>
      <c r="C447" s="57" t="s">
        <v>215</v>
      </c>
      <c r="D447" s="56" t="s">
        <v>805</v>
      </c>
      <c r="E447" s="57">
        <v>610</v>
      </c>
      <c r="F447" s="125">
        <f>F448</f>
        <v>3257.875</v>
      </c>
      <c r="G447" s="125">
        <f>G448</f>
        <v>815.58699999999999</v>
      </c>
      <c r="H447" s="226">
        <f t="shared" si="50"/>
        <v>0.25034324521352108</v>
      </c>
    </row>
    <row r="448" spans="1:8" x14ac:dyDescent="0.2">
      <c r="A448" s="55" t="s">
        <v>367</v>
      </c>
      <c r="B448" s="57" t="s">
        <v>204</v>
      </c>
      <c r="C448" s="57" t="s">
        <v>215</v>
      </c>
      <c r="D448" s="56" t="s">
        <v>805</v>
      </c>
      <c r="E448" s="57">
        <v>612</v>
      </c>
      <c r="F448" s="125">
        <f>'Пр 3 вед'!G308</f>
        <v>3257.875</v>
      </c>
      <c r="G448" s="125">
        <f>'Пр 3 вед'!H308</f>
        <v>815.58699999999999</v>
      </c>
      <c r="H448" s="226">
        <f t="shared" si="50"/>
        <v>0.25034324521352108</v>
      </c>
    </row>
    <row r="449" spans="1:10" x14ac:dyDescent="0.2">
      <c r="A449" s="55" t="s">
        <v>807</v>
      </c>
      <c r="B449" s="57" t="s">
        <v>204</v>
      </c>
      <c r="C449" s="57" t="s">
        <v>215</v>
      </c>
      <c r="D449" s="56" t="s">
        <v>805</v>
      </c>
      <c r="E449" s="57">
        <v>620</v>
      </c>
      <c r="F449" s="125">
        <f>F450</f>
        <v>424.08</v>
      </c>
      <c r="G449" s="125">
        <f>G450</f>
        <v>98</v>
      </c>
      <c r="H449" s="226">
        <f t="shared" si="50"/>
        <v>0.23108847387285419</v>
      </c>
    </row>
    <row r="450" spans="1:10" ht="33.75" x14ac:dyDescent="0.2">
      <c r="A450" s="121" t="s">
        <v>442</v>
      </c>
      <c r="B450" s="57" t="s">
        <v>204</v>
      </c>
      <c r="C450" s="57" t="s">
        <v>215</v>
      </c>
      <c r="D450" s="56" t="s">
        <v>805</v>
      </c>
      <c r="E450" s="57">
        <v>622</v>
      </c>
      <c r="F450" s="125">
        <f>'Пр 3 вед'!G310</f>
        <v>424.08</v>
      </c>
      <c r="G450" s="125">
        <f>'Пр 3 вед'!H310</f>
        <v>98</v>
      </c>
      <c r="H450" s="226">
        <f t="shared" si="50"/>
        <v>0.23108847387285419</v>
      </c>
    </row>
    <row r="451" spans="1:10" ht="33.75" x14ac:dyDescent="0.2">
      <c r="A451" s="70" t="s">
        <v>73</v>
      </c>
      <c r="B451" s="57" t="s">
        <v>204</v>
      </c>
      <c r="C451" s="57" t="s">
        <v>215</v>
      </c>
      <c r="D451" s="56" t="s">
        <v>213</v>
      </c>
      <c r="E451" s="57"/>
      <c r="F451" s="125">
        <f>F452+F455</f>
        <v>792</v>
      </c>
      <c r="G451" s="125">
        <f>G452+G455</f>
        <v>0</v>
      </c>
      <c r="H451" s="226">
        <f t="shared" si="50"/>
        <v>0</v>
      </c>
    </row>
    <row r="452" spans="1:10" ht="33.75" x14ac:dyDescent="0.2">
      <c r="A452" s="68" t="s">
        <v>109</v>
      </c>
      <c r="B452" s="57" t="s">
        <v>204</v>
      </c>
      <c r="C452" s="57" t="s">
        <v>215</v>
      </c>
      <c r="D452" s="56" t="s">
        <v>213</v>
      </c>
      <c r="E452" s="57">
        <v>100</v>
      </c>
      <c r="F452" s="125">
        <f>F453</f>
        <v>36.299999999999997</v>
      </c>
      <c r="G452" s="125">
        <f>G453</f>
        <v>0</v>
      </c>
      <c r="H452" s="226">
        <f t="shared" si="50"/>
        <v>0</v>
      </c>
    </row>
    <row r="453" spans="1:10" x14ac:dyDescent="0.2">
      <c r="A453" s="68" t="s">
        <v>111</v>
      </c>
      <c r="B453" s="57" t="s">
        <v>204</v>
      </c>
      <c r="C453" s="57" t="s">
        <v>215</v>
      </c>
      <c r="D453" s="56" t="s">
        <v>213</v>
      </c>
      <c r="E453" s="57">
        <v>110</v>
      </c>
      <c r="F453" s="125">
        <f>F454</f>
        <v>36.299999999999997</v>
      </c>
      <c r="G453" s="125">
        <f>G454</f>
        <v>0</v>
      </c>
      <c r="H453" s="226">
        <f t="shared" si="50"/>
        <v>0</v>
      </c>
    </row>
    <row r="454" spans="1:10" x14ac:dyDescent="0.2">
      <c r="A454" s="95" t="s">
        <v>441</v>
      </c>
      <c r="B454" s="57" t="s">
        <v>204</v>
      </c>
      <c r="C454" s="57" t="s">
        <v>215</v>
      </c>
      <c r="D454" s="56" t="s">
        <v>213</v>
      </c>
      <c r="E454" s="57">
        <v>112</v>
      </c>
      <c r="F454" s="125">
        <f>'Пр 3 вед'!G315</f>
        <v>36.299999999999997</v>
      </c>
      <c r="G454" s="125">
        <f>'Пр 3 вед'!H315</f>
        <v>0</v>
      </c>
      <c r="H454" s="226">
        <f t="shared" si="50"/>
        <v>0</v>
      </c>
    </row>
    <row r="455" spans="1:10" ht="22.5" x14ac:dyDescent="0.2">
      <c r="A455" s="68" t="s">
        <v>100</v>
      </c>
      <c r="B455" s="57" t="s">
        <v>204</v>
      </c>
      <c r="C455" s="57" t="s">
        <v>215</v>
      </c>
      <c r="D455" s="56" t="s">
        <v>213</v>
      </c>
      <c r="E455" s="57">
        <v>600</v>
      </c>
      <c r="F455" s="125">
        <f>F456+F458</f>
        <v>755.7</v>
      </c>
      <c r="G455" s="125">
        <f>G456+G458</f>
        <v>0</v>
      </c>
      <c r="H455" s="226">
        <f t="shared" si="50"/>
        <v>0</v>
      </c>
    </row>
    <row r="456" spans="1:10" x14ac:dyDescent="0.2">
      <c r="A456" s="68" t="s">
        <v>102</v>
      </c>
      <c r="B456" s="57" t="s">
        <v>204</v>
      </c>
      <c r="C456" s="57" t="s">
        <v>215</v>
      </c>
      <c r="D456" s="56" t="s">
        <v>213</v>
      </c>
      <c r="E456" s="57">
        <v>610</v>
      </c>
      <c r="F456" s="125">
        <f>F457</f>
        <v>676.5</v>
      </c>
      <c r="G456" s="125">
        <f>G457</f>
        <v>0</v>
      </c>
      <c r="H456" s="226">
        <f t="shared" si="50"/>
        <v>0</v>
      </c>
    </row>
    <row r="457" spans="1:10" ht="33.75" x14ac:dyDescent="0.2">
      <c r="A457" s="68" t="s">
        <v>104</v>
      </c>
      <c r="B457" s="57" t="s">
        <v>204</v>
      </c>
      <c r="C457" s="57" t="s">
        <v>215</v>
      </c>
      <c r="D457" s="56" t="s">
        <v>213</v>
      </c>
      <c r="E457" s="57">
        <v>611</v>
      </c>
      <c r="F457" s="125">
        <f>'Пр 3 вед'!G318</f>
        <v>676.5</v>
      </c>
      <c r="G457" s="125">
        <f>'Пр 3 вед'!H318</f>
        <v>0</v>
      </c>
      <c r="H457" s="226">
        <f t="shared" si="50"/>
        <v>0</v>
      </c>
    </row>
    <row r="458" spans="1:10" x14ac:dyDescent="0.2">
      <c r="A458" s="55" t="s">
        <v>367</v>
      </c>
      <c r="B458" s="57" t="s">
        <v>204</v>
      </c>
      <c r="C458" s="57" t="s">
        <v>215</v>
      </c>
      <c r="D458" s="56" t="s">
        <v>213</v>
      </c>
      <c r="E458" s="57">
        <v>620</v>
      </c>
      <c r="F458" s="125">
        <f>F459</f>
        <v>79.2</v>
      </c>
      <c r="G458" s="125">
        <f>G459</f>
        <v>0</v>
      </c>
      <c r="H458" s="226">
        <f t="shared" si="50"/>
        <v>0</v>
      </c>
    </row>
    <row r="459" spans="1:10" ht="33.75" x14ac:dyDescent="0.2">
      <c r="A459" s="55" t="s">
        <v>368</v>
      </c>
      <c r="B459" s="57" t="s">
        <v>204</v>
      </c>
      <c r="C459" s="57" t="s">
        <v>215</v>
      </c>
      <c r="D459" s="56" t="s">
        <v>213</v>
      </c>
      <c r="E459" s="57">
        <v>621</v>
      </c>
      <c r="F459" s="125">
        <f>'Пр 3 вед'!G320</f>
        <v>79.2</v>
      </c>
      <c r="G459" s="125">
        <f>'Пр 3 вед'!H320</f>
        <v>0</v>
      </c>
      <c r="H459" s="226">
        <f t="shared" si="50"/>
        <v>0</v>
      </c>
    </row>
    <row r="460" spans="1:10" ht="14.25" customHeight="1" x14ac:dyDescent="0.2">
      <c r="A460" s="96" t="s">
        <v>370</v>
      </c>
      <c r="B460" s="81" t="s">
        <v>204</v>
      </c>
      <c r="C460" s="83" t="s">
        <v>151</v>
      </c>
      <c r="D460" s="83"/>
      <c r="E460" s="81"/>
      <c r="F460" s="123">
        <f>F461</f>
        <v>53771.453000000001</v>
      </c>
      <c r="G460" s="123">
        <f>G461</f>
        <v>46636.508999999998</v>
      </c>
      <c r="H460" s="226">
        <f t="shared" si="50"/>
        <v>0.86730981586084344</v>
      </c>
    </row>
    <row r="461" spans="1:10" ht="27" customHeight="1" x14ac:dyDescent="0.2">
      <c r="A461" s="158" t="s">
        <v>486</v>
      </c>
      <c r="B461" s="81" t="s">
        <v>204</v>
      </c>
      <c r="C461" s="83" t="s">
        <v>151</v>
      </c>
      <c r="D461" s="83" t="s">
        <v>206</v>
      </c>
      <c r="E461" s="81" t="s">
        <v>27</v>
      </c>
      <c r="F461" s="123">
        <f>F462+F467</f>
        <v>53771.453000000001</v>
      </c>
      <c r="G461" s="123">
        <f>G462+G467</f>
        <v>46636.508999999998</v>
      </c>
      <c r="H461" s="226">
        <f t="shared" si="50"/>
        <v>0.86730981586084344</v>
      </c>
      <c r="I461" s="120"/>
      <c r="J461" s="120"/>
    </row>
    <row r="462" spans="1:10" ht="14.25" customHeight="1" x14ac:dyDescent="0.2">
      <c r="A462" s="84" t="s">
        <v>371</v>
      </c>
      <c r="B462" s="86" t="s">
        <v>204</v>
      </c>
      <c r="C462" s="88" t="s">
        <v>151</v>
      </c>
      <c r="D462" s="88" t="s">
        <v>372</v>
      </c>
      <c r="E462" s="86" t="s">
        <v>147</v>
      </c>
      <c r="F462" s="124">
        <f t="shared" ref="F462:G465" si="51">F463</f>
        <v>53513.152999999998</v>
      </c>
      <c r="G462" s="124">
        <f t="shared" si="51"/>
        <v>46636.508999999998</v>
      </c>
      <c r="H462" s="226">
        <f t="shared" si="50"/>
        <v>0.87149619085236851</v>
      </c>
    </row>
    <row r="463" spans="1:10" ht="23.25" customHeight="1" x14ac:dyDescent="0.2">
      <c r="A463" s="154" t="s">
        <v>488</v>
      </c>
      <c r="B463" s="69" t="s">
        <v>204</v>
      </c>
      <c r="C463" s="72" t="s">
        <v>151</v>
      </c>
      <c r="D463" s="72" t="s">
        <v>373</v>
      </c>
      <c r="E463" s="69" t="s">
        <v>147</v>
      </c>
      <c r="F463" s="125">
        <f t="shared" si="51"/>
        <v>53513.152999999998</v>
      </c>
      <c r="G463" s="125">
        <f t="shared" si="51"/>
        <v>46636.508999999998</v>
      </c>
      <c r="H463" s="226">
        <f t="shared" si="50"/>
        <v>0.87149619085236851</v>
      </c>
    </row>
    <row r="464" spans="1:10" ht="24.75" customHeight="1" x14ac:dyDescent="0.2">
      <c r="A464" s="68" t="s">
        <v>100</v>
      </c>
      <c r="B464" s="69" t="s">
        <v>204</v>
      </c>
      <c r="C464" s="72" t="s">
        <v>151</v>
      </c>
      <c r="D464" s="72" t="s">
        <v>373</v>
      </c>
      <c r="E464" s="69">
        <v>600</v>
      </c>
      <c r="F464" s="125">
        <f t="shared" si="51"/>
        <v>53513.152999999998</v>
      </c>
      <c r="G464" s="125">
        <f t="shared" si="51"/>
        <v>46636.508999999998</v>
      </c>
      <c r="H464" s="226">
        <f t="shared" si="50"/>
        <v>0.87149619085236851</v>
      </c>
    </row>
    <row r="465" spans="1:8" ht="14.25" customHeight="1" x14ac:dyDescent="0.2">
      <c r="A465" s="68" t="s">
        <v>102</v>
      </c>
      <c r="B465" s="69" t="s">
        <v>204</v>
      </c>
      <c r="C465" s="72" t="s">
        <v>151</v>
      </c>
      <c r="D465" s="72" t="s">
        <v>373</v>
      </c>
      <c r="E465" s="69">
        <v>610</v>
      </c>
      <c r="F465" s="125">
        <f t="shared" si="51"/>
        <v>53513.152999999998</v>
      </c>
      <c r="G465" s="125">
        <f t="shared" si="51"/>
        <v>46636.508999999998</v>
      </c>
      <c r="H465" s="226">
        <f t="shared" si="50"/>
        <v>0.87149619085236851</v>
      </c>
    </row>
    <row r="466" spans="1:8" ht="33" customHeight="1" x14ac:dyDescent="0.2">
      <c r="A466" s="68" t="s">
        <v>104</v>
      </c>
      <c r="B466" s="69" t="s">
        <v>204</v>
      </c>
      <c r="C466" s="72" t="s">
        <v>151</v>
      </c>
      <c r="D466" s="72" t="s">
        <v>373</v>
      </c>
      <c r="E466" s="69">
        <v>611</v>
      </c>
      <c r="F466" s="125">
        <f>'Пр 3 вед'!G325+'Пр 3 вед'!G23</f>
        <v>53513.152999999998</v>
      </c>
      <c r="G466" s="125">
        <f>'Пр 3 вед'!H325+'Пр 3 вед'!H23</f>
        <v>46636.508999999998</v>
      </c>
      <c r="H466" s="226">
        <f t="shared" si="50"/>
        <v>0.87149619085236851</v>
      </c>
    </row>
    <row r="467" spans="1:8" ht="39.75" customHeight="1" x14ac:dyDescent="0.2">
      <c r="A467" s="68" t="s">
        <v>211</v>
      </c>
      <c r="B467" s="69" t="s">
        <v>204</v>
      </c>
      <c r="C467" s="72" t="s">
        <v>151</v>
      </c>
      <c r="D467" s="72" t="s">
        <v>212</v>
      </c>
      <c r="E467" s="69"/>
      <c r="F467" s="125">
        <f>F468</f>
        <v>258.3</v>
      </c>
      <c r="G467" s="125">
        <f>G468</f>
        <v>0</v>
      </c>
      <c r="H467" s="226">
        <f t="shared" si="50"/>
        <v>0</v>
      </c>
    </row>
    <row r="468" spans="1:8" ht="32.25" customHeight="1" x14ac:dyDescent="0.2">
      <c r="A468" s="144" t="s">
        <v>456</v>
      </c>
      <c r="B468" s="69" t="s">
        <v>204</v>
      </c>
      <c r="C468" s="72" t="s">
        <v>151</v>
      </c>
      <c r="D468" s="72" t="s">
        <v>213</v>
      </c>
      <c r="E468" s="69"/>
      <c r="F468" s="125">
        <f>F469</f>
        <v>258.3</v>
      </c>
      <c r="G468" s="125">
        <f>G469</f>
        <v>0</v>
      </c>
      <c r="H468" s="226">
        <f t="shared" si="50"/>
        <v>0</v>
      </c>
    </row>
    <row r="469" spans="1:8" ht="21" customHeight="1" x14ac:dyDescent="0.2">
      <c r="A469" s="68" t="s">
        <v>100</v>
      </c>
      <c r="B469" s="69" t="s">
        <v>204</v>
      </c>
      <c r="C469" s="72" t="s">
        <v>151</v>
      </c>
      <c r="D469" s="72" t="s">
        <v>213</v>
      </c>
      <c r="E469" s="69">
        <v>600</v>
      </c>
      <c r="F469" s="125">
        <f>F471</f>
        <v>258.3</v>
      </c>
      <c r="G469" s="125">
        <f>G471</f>
        <v>0</v>
      </c>
      <c r="H469" s="226">
        <f t="shared" si="50"/>
        <v>0</v>
      </c>
    </row>
    <row r="470" spans="1:8" ht="17.25" customHeight="1" x14ac:dyDescent="0.2">
      <c r="A470" s="68" t="s">
        <v>102</v>
      </c>
      <c r="B470" s="69" t="s">
        <v>204</v>
      </c>
      <c r="C470" s="72" t="s">
        <v>151</v>
      </c>
      <c r="D470" s="72" t="s">
        <v>213</v>
      </c>
      <c r="E470" s="69">
        <v>610</v>
      </c>
      <c r="F470" s="125">
        <f>F471</f>
        <v>258.3</v>
      </c>
      <c r="G470" s="125">
        <f>G471</f>
        <v>0</v>
      </c>
      <c r="H470" s="226">
        <f t="shared" si="50"/>
        <v>0</v>
      </c>
    </row>
    <row r="471" spans="1:8" ht="28.5" customHeight="1" x14ac:dyDescent="0.2">
      <c r="A471" s="68" t="s">
        <v>104</v>
      </c>
      <c r="B471" s="69" t="s">
        <v>204</v>
      </c>
      <c r="C471" s="72" t="s">
        <v>151</v>
      </c>
      <c r="D471" s="72" t="s">
        <v>213</v>
      </c>
      <c r="E471" s="69">
        <v>611</v>
      </c>
      <c r="F471" s="125">
        <f>'Пр 3 вед'!G28+'Пр 3 вед'!G330</f>
        <v>258.3</v>
      </c>
      <c r="G471" s="125">
        <f>'Пр 3 вед'!H28+'Пр 3 вед'!H330</f>
        <v>0</v>
      </c>
      <c r="H471" s="226">
        <f t="shared" si="50"/>
        <v>0</v>
      </c>
    </row>
    <row r="472" spans="1:8" x14ac:dyDescent="0.2">
      <c r="A472" s="82" t="s">
        <v>414</v>
      </c>
      <c r="B472" s="78" t="s">
        <v>204</v>
      </c>
      <c r="C472" s="78" t="s">
        <v>204</v>
      </c>
      <c r="D472" s="78"/>
      <c r="E472" s="80"/>
      <c r="F472" s="123">
        <f>F473+F484</f>
        <v>1915.9770000000001</v>
      </c>
      <c r="G472" s="123">
        <f>G473+G484</f>
        <v>1617.568</v>
      </c>
      <c r="H472" s="226">
        <f t="shared" si="50"/>
        <v>0.84425230574270982</v>
      </c>
    </row>
    <row r="473" spans="1:8" x14ac:dyDescent="0.2">
      <c r="A473" s="68" t="s">
        <v>416</v>
      </c>
      <c r="B473" s="57" t="s">
        <v>204</v>
      </c>
      <c r="C473" s="57" t="s">
        <v>204</v>
      </c>
      <c r="D473" s="56" t="s">
        <v>417</v>
      </c>
      <c r="E473" s="57" t="s">
        <v>147</v>
      </c>
      <c r="F473" s="125">
        <f>F474</f>
        <v>1845.9770000000001</v>
      </c>
      <c r="G473" s="125">
        <f>G474</f>
        <v>1609.4680000000001</v>
      </c>
      <c r="H473" s="226">
        <f t="shared" si="50"/>
        <v>0.87187868537907032</v>
      </c>
    </row>
    <row r="474" spans="1:8" x14ac:dyDescent="0.2">
      <c r="A474" s="68" t="s">
        <v>418</v>
      </c>
      <c r="B474" s="57" t="s">
        <v>204</v>
      </c>
      <c r="C474" s="56" t="s">
        <v>204</v>
      </c>
      <c r="D474" s="56" t="s">
        <v>419</v>
      </c>
      <c r="E474" s="57"/>
      <c r="F474" s="125">
        <f>F475</f>
        <v>1845.9770000000001</v>
      </c>
      <c r="G474" s="125">
        <f>G475</f>
        <v>1609.4680000000001</v>
      </c>
      <c r="H474" s="226">
        <f t="shared" si="50"/>
        <v>0.87187868537907032</v>
      </c>
    </row>
    <row r="475" spans="1:8" x14ac:dyDescent="0.2">
      <c r="A475" s="68" t="s">
        <v>457</v>
      </c>
      <c r="B475" s="57" t="s">
        <v>204</v>
      </c>
      <c r="C475" s="56" t="s">
        <v>204</v>
      </c>
      <c r="D475" s="56" t="s">
        <v>420</v>
      </c>
      <c r="E475" s="57"/>
      <c r="F475" s="125">
        <f>F479+F476</f>
        <v>1845.9770000000001</v>
      </c>
      <c r="G475" s="125">
        <f>G479+G476</f>
        <v>1609.4680000000001</v>
      </c>
      <c r="H475" s="226">
        <f t="shared" si="50"/>
        <v>0.87187868537907032</v>
      </c>
    </row>
    <row r="476" spans="1:8" x14ac:dyDescent="0.2">
      <c r="A476" s="68" t="s">
        <v>643</v>
      </c>
      <c r="B476" s="57" t="s">
        <v>204</v>
      </c>
      <c r="C476" s="56" t="s">
        <v>204</v>
      </c>
      <c r="D476" s="56" t="s">
        <v>420</v>
      </c>
      <c r="E476" s="57">
        <v>300</v>
      </c>
      <c r="F476" s="125">
        <f>F477</f>
        <v>273.7</v>
      </c>
      <c r="G476" s="125">
        <f>G477</f>
        <v>273.7</v>
      </c>
      <c r="H476" s="226">
        <f t="shared" si="50"/>
        <v>1</v>
      </c>
    </row>
    <row r="477" spans="1:8" ht="22.5" x14ac:dyDescent="0.2">
      <c r="A477" s="68" t="s">
        <v>644</v>
      </c>
      <c r="B477" s="57" t="s">
        <v>204</v>
      </c>
      <c r="C477" s="56" t="s">
        <v>204</v>
      </c>
      <c r="D477" s="56" t="s">
        <v>420</v>
      </c>
      <c r="E477" s="57">
        <v>320</v>
      </c>
      <c r="F477" s="125">
        <f>F478</f>
        <v>273.7</v>
      </c>
      <c r="G477" s="125">
        <f>G478</f>
        <v>273.7</v>
      </c>
      <c r="H477" s="226">
        <f t="shared" si="50"/>
        <v>1</v>
      </c>
    </row>
    <row r="478" spans="1:8" ht="24.75" customHeight="1" x14ac:dyDescent="0.2">
      <c r="A478" s="68" t="s">
        <v>645</v>
      </c>
      <c r="B478" s="57" t="s">
        <v>204</v>
      </c>
      <c r="C478" s="56" t="s">
        <v>204</v>
      </c>
      <c r="D478" s="56" t="s">
        <v>420</v>
      </c>
      <c r="E478" s="57">
        <v>323</v>
      </c>
      <c r="F478" s="125">
        <f>'Пр 3 вед'!G337</f>
        <v>273.7</v>
      </c>
      <c r="G478" s="125">
        <f>'Пр 3 вед'!H337</f>
        <v>273.7</v>
      </c>
      <c r="H478" s="226">
        <f t="shared" si="50"/>
        <v>1</v>
      </c>
    </row>
    <row r="479" spans="1:8" ht="22.5" x14ac:dyDescent="0.2">
      <c r="A479" s="68" t="s">
        <v>100</v>
      </c>
      <c r="B479" s="57" t="s">
        <v>204</v>
      </c>
      <c r="C479" s="56" t="s">
        <v>204</v>
      </c>
      <c r="D479" s="56" t="s">
        <v>420</v>
      </c>
      <c r="E479" s="57">
        <v>600</v>
      </c>
      <c r="F479" s="125">
        <f>F480+F482</f>
        <v>1572.277</v>
      </c>
      <c r="G479" s="125">
        <f>G480+G482</f>
        <v>1335.768</v>
      </c>
      <c r="H479" s="226">
        <f t="shared" si="50"/>
        <v>0.84957548828864127</v>
      </c>
    </row>
    <row r="480" spans="1:8" x14ac:dyDescent="0.2">
      <c r="A480" s="68" t="s">
        <v>102</v>
      </c>
      <c r="B480" s="57" t="s">
        <v>204</v>
      </c>
      <c r="C480" s="56" t="s">
        <v>204</v>
      </c>
      <c r="D480" s="56" t="s">
        <v>420</v>
      </c>
      <c r="E480" s="57">
        <v>610</v>
      </c>
      <c r="F480" s="125">
        <f>F481</f>
        <v>1492.277</v>
      </c>
      <c r="G480" s="125">
        <f>G481</f>
        <v>1335.768</v>
      </c>
      <c r="H480" s="226">
        <f t="shared" si="50"/>
        <v>0.89512067799744954</v>
      </c>
    </row>
    <row r="481" spans="1:8" ht="33.75" x14ac:dyDescent="0.2">
      <c r="A481" s="68" t="s">
        <v>104</v>
      </c>
      <c r="B481" s="57" t="s">
        <v>204</v>
      </c>
      <c r="C481" s="56" t="s">
        <v>204</v>
      </c>
      <c r="D481" s="56" t="s">
        <v>420</v>
      </c>
      <c r="E481" s="57">
        <v>611</v>
      </c>
      <c r="F481" s="125">
        <f>'Пр 3 вед'!G339</f>
        <v>1492.277</v>
      </c>
      <c r="G481" s="125">
        <f>'Пр 3 вед'!H339</f>
        <v>1335.768</v>
      </c>
      <c r="H481" s="226">
        <f t="shared" si="50"/>
        <v>0.89512067799744954</v>
      </c>
    </row>
    <row r="482" spans="1:8" x14ac:dyDescent="0.2">
      <c r="A482" s="55" t="s">
        <v>367</v>
      </c>
      <c r="B482" s="57" t="s">
        <v>204</v>
      </c>
      <c r="C482" s="56" t="s">
        <v>204</v>
      </c>
      <c r="D482" s="56" t="s">
        <v>420</v>
      </c>
      <c r="E482" s="57">
        <v>620</v>
      </c>
      <c r="F482" s="125">
        <f>F483</f>
        <v>80</v>
      </c>
      <c r="G482" s="125">
        <f>G483</f>
        <v>0</v>
      </c>
      <c r="H482" s="226">
        <f t="shared" si="50"/>
        <v>0</v>
      </c>
    </row>
    <row r="483" spans="1:8" ht="33.75" x14ac:dyDescent="0.2">
      <c r="A483" s="55" t="s">
        <v>368</v>
      </c>
      <c r="B483" s="57" t="s">
        <v>204</v>
      </c>
      <c r="C483" s="56" t="s">
        <v>204</v>
      </c>
      <c r="D483" s="56" t="s">
        <v>420</v>
      </c>
      <c r="E483" s="57">
        <v>621</v>
      </c>
      <c r="F483" s="125">
        <f>'Пр 3 вед'!G341</f>
        <v>80</v>
      </c>
      <c r="G483" s="125">
        <f>'Пр 3 вед'!H341</f>
        <v>0</v>
      </c>
      <c r="H483" s="226">
        <f t="shared" si="50"/>
        <v>0</v>
      </c>
    </row>
    <row r="484" spans="1:8" ht="31.5" x14ac:dyDescent="0.2">
      <c r="A484" s="82" t="s">
        <v>500</v>
      </c>
      <c r="B484" s="78" t="s">
        <v>204</v>
      </c>
      <c r="C484" s="78" t="s">
        <v>204</v>
      </c>
      <c r="D484" s="78" t="s">
        <v>374</v>
      </c>
      <c r="E484" s="80"/>
      <c r="F484" s="123">
        <f t="shared" ref="F484:G487" si="52">F485</f>
        <v>70</v>
      </c>
      <c r="G484" s="123">
        <f t="shared" si="52"/>
        <v>8.1</v>
      </c>
      <c r="H484" s="226">
        <f t="shared" si="50"/>
        <v>0.11571428571428571</v>
      </c>
    </row>
    <row r="485" spans="1:8" ht="22.5" x14ac:dyDescent="0.2">
      <c r="A485" s="99" t="s">
        <v>375</v>
      </c>
      <c r="B485" s="85" t="s">
        <v>204</v>
      </c>
      <c r="C485" s="85" t="s">
        <v>204</v>
      </c>
      <c r="D485" s="85" t="s">
        <v>376</v>
      </c>
      <c r="E485" s="87"/>
      <c r="F485" s="124">
        <f t="shared" si="52"/>
        <v>70</v>
      </c>
      <c r="G485" s="124">
        <f t="shared" si="52"/>
        <v>8.1</v>
      </c>
      <c r="H485" s="226">
        <f t="shared" si="50"/>
        <v>0.11571428571428571</v>
      </c>
    </row>
    <row r="486" spans="1:8" x14ac:dyDescent="0.2">
      <c r="A486" s="68" t="s">
        <v>446</v>
      </c>
      <c r="B486" s="56" t="s">
        <v>204</v>
      </c>
      <c r="C486" s="56" t="s">
        <v>204</v>
      </c>
      <c r="D486" s="56" t="s">
        <v>376</v>
      </c>
      <c r="E486" s="57">
        <v>200</v>
      </c>
      <c r="F486" s="125">
        <f t="shared" si="52"/>
        <v>70</v>
      </c>
      <c r="G486" s="125">
        <f t="shared" si="52"/>
        <v>8.1</v>
      </c>
      <c r="H486" s="226">
        <f t="shared" si="50"/>
        <v>0.11571428571428571</v>
      </c>
    </row>
    <row r="487" spans="1:8" ht="22.5" x14ac:dyDescent="0.2">
      <c r="A487" s="68" t="s">
        <v>119</v>
      </c>
      <c r="B487" s="56" t="s">
        <v>204</v>
      </c>
      <c r="C487" s="56" t="s">
        <v>204</v>
      </c>
      <c r="D487" s="56" t="s">
        <v>376</v>
      </c>
      <c r="E487" s="57">
        <v>240</v>
      </c>
      <c r="F487" s="125">
        <f t="shared" si="52"/>
        <v>70</v>
      </c>
      <c r="G487" s="125">
        <f t="shared" si="52"/>
        <v>8.1</v>
      </c>
      <c r="H487" s="226">
        <f t="shared" si="50"/>
        <v>0.11571428571428571</v>
      </c>
    </row>
    <row r="488" spans="1:8" x14ac:dyDescent="0.2">
      <c r="A488" s="95" t="s">
        <v>466</v>
      </c>
      <c r="B488" s="56" t="s">
        <v>204</v>
      </c>
      <c r="C488" s="56" t="s">
        <v>204</v>
      </c>
      <c r="D488" s="56" t="s">
        <v>376</v>
      </c>
      <c r="E488" s="57">
        <v>244</v>
      </c>
      <c r="F488" s="125">
        <f>'Пр 3 вед'!G737</f>
        <v>70</v>
      </c>
      <c r="G488" s="125">
        <f>'Пр 3 вед'!H737</f>
        <v>8.1</v>
      </c>
      <c r="H488" s="226">
        <f t="shared" si="50"/>
        <v>0.11571428571428571</v>
      </c>
    </row>
    <row r="489" spans="1:8" x14ac:dyDescent="0.2">
      <c r="A489" s="53" t="s">
        <v>219</v>
      </c>
      <c r="B489" s="80" t="s">
        <v>204</v>
      </c>
      <c r="C489" s="78" t="s">
        <v>220</v>
      </c>
      <c r="D489" s="78" t="s">
        <v>146</v>
      </c>
      <c r="E489" s="80" t="s">
        <v>147</v>
      </c>
      <c r="F489" s="123">
        <f>F490+F516</f>
        <v>16731.525000000001</v>
      </c>
      <c r="G489" s="123">
        <f>G490+G516</f>
        <v>12197.335000000001</v>
      </c>
      <c r="H489" s="226">
        <f t="shared" si="50"/>
        <v>0.72900318410903964</v>
      </c>
    </row>
    <row r="490" spans="1:8" ht="33.75" x14ac:dyDescent="0.2">
      <c r="A490" s="68" t="s">
        <v>476</v>
      </c>
      <c r="B490" s="57" t="s">
        <v>204</v>
      </c>
      <c r="C490" s="56" t="s">
        <v>220</v>
      </c>
      <c r="D490" s="56" t="s">
        <v>221</v>
      </c>
      <c r="E490" s="57"/>
      <c r="F490" s="125">
        <f>F491+F510+F496</f>
        <v>16268.125</v>
      </c>
      <c r="G490" s="125">
        <f>G491+G510+G496</f>
        <v>11906.916000000001</v>
      </c>
      <c r="H490" s="226">
        <f t="shared" si="50"/>
        <v>0.73191692343155712</v>
      </c>
    </row>
    <row r="491" spans="1:8" ht="22.5" x14ac:dyDescent="0.2">
      <c r="A491" s="55" t="s">
        <v>222</v>
      </c>
      <c r="B491" s="57" t="s">
        <v>204</v>
      </c>
      <c r="C491" s="56" t="s">
        <v>220</v>
      </c>
      <c r="D491" s="56" t="s">
        <v>223</v>
      </c>
      <c r="E491" s="57"/>
      <c r="F491" s="125">
        <f>F492</f>
        <v>1039.8</v>
      </c>
      <c r="G491" s="125">
        <f>G492</f>
        <v>973.34100000000001</v>
      </c>
      <c r="H491" s="226">
        <f t="shared" ref="H491:H554" si="53">G491/F491*1</f>
        <v>0.93608482400461634</v>
      </c>
    </row>
    <row r="492" spans="1:8" ht="33.75" x14ac:dyDescent="0.2">
      <c r="A492" s="68" t="s">
        <v>109</v>
      </c>
      <c r="B492" s="57" t="s">
        <v>204</v>
      </c>
      <c r="C492" s="56" t="s">
        <v>220</v>
      </c>
      <c r="D492" s="56" t="s">
        <v>223</v>
      </c>
      <c r="E492" s="57">
        <v>100</v>
      </c>
      <c r="F492" s="125">
        <f>F493</f>
        <v>1039.8</v>
      </c>
      <c r="G492" s="125">
        <f>G493</f>
        <v>973.34100000000001</v>
      </c>
      <c r="H492" s="226">
        <f t="shared" si="53"/>
        <v>0.93608482400461634</v>
      </c>
    </row>
    <row r="493" spans="1:8" x14ac:dyDescent="0.2">
      <c r="A493" s="68" t="s">
        <v>131</v>
      </c>
      <c r="B493" s="57" t="s">
        <v>204</v>
      </c>
      <c r="C493" s="56" t="s">
        <v>220</v>
      </c>
      <c r="D493" s="56" t="s">
        <v>223</v>
      </c>
      <c r="E493" s="57">
        <v>120</v>
      </c>
      <c r="F493" s="125">
        <f>F494+F495</f>
        <v>1039.8</v>
      </c>
      <c r="G493" s="125">
        <f>G494+G495</f>
        <v>973.34100000000001</v>
      </c>
      <c r="H493" s="226">
        <f t="shared" si="53"/>
        <v>0.93608482400461634</v>
      </c>
    </row>
    <row r="494" spans="1:8" x14ac:dyDescent="0.2">
      <c r="A494" s="94" t="s">
        <v>132</v>
      </c>
      <c r="B494" s="57" t="s">
        <v>204</v>
      </c>
      <c r="C494" s="56" t="s">
        <v>220</v>
      </c>
      <c r="D494" s="56" t="s">
        <v>223</v>
      </c>
      <c r="E494" s="57">
        <v>121</v>
      </c>
      <c r="F494" s="125">
        <f>'Пр 3 вед'!G348</f>
        <v>787.3</v>
      </c>
      <c r="G494" s="125">
        <f>'Пр 3 вед'!H348</f>
        <v>720.91899999999998</v>
      </c>
      <c r="H494" s="226">
        <f t="shared" si="53"/>
        <v>0.91568525339768836</v>
      </c>
    </row>
    <row r="495" spans="1:8" ht="33.75" x14ac:dyDescent="0.2">
      <c r="A495" s="94" t="s">
        <v>133</v>
      </c>
      <c r="B495" s="57" t="s">
        <v>204</v>
      </c>
      <c r="C495" s="56" t="s">
        <v>220</v>
      </c>
      <c r="D495" s="56" t="s">
        <v>223</v>
      </c>
      <c r="E495" s="57">
        <v>129</v>
      </c>
      <c r="F495" s="125">
        <f>'Пр 3 вед'!G349</f>
        <v>252.5</v>
      </c>
      <c r="G495" s="125">
        <f>'Пр 3 вед'!H349</f>
        <v>252.422</v>
      </c>
      <c r="H495" s="226">
        <f t="shared" si="53"/>
        <v>0.99969108910891091</v>
      </c>
    </row>
    <row r="496" spans="1:8" s="74" customFormat="1" x14ac:dyDescent="0.2">
      <c r="A496" s="55" t="s">
        <v>224</v>
      </c>
      <c r="B496" s="57" t="s">
        <v>204</v>
      </c>
      <c r="C496" s="56" t="s">
        <v>220</v>
      </c>
      <c r="D496" s="56" t="s">
        <v>225</v>
      </c>
      <c r="E496" s="57" t="s">
        <v>147</v>
      </c>
      <c r="F496" s="125">
        <f>F497+F501+F505</f>
        <v>14528.325000000001</v>
      </c>
      <c r="G496" s="125">
        <f>G497+G501+G505</f>
        <v>10542.158000000001</v>
      </c>
      <c r="H496" s="226">
        <f t="shared" si="53"/>
        <v>0.72562790273483013</v>
      </c>
    </row>
    <row r="497" spans="1:8" s="74" customFormat="1" ht="33.75" x14ac:dyDescent="0.2">
      <c r="A497" s="68" t="s">
        <v>109</v>
      </c>
      <c r="B497" s="57" t="s">
        <v>204</v>
      </c>
      <c r="C497" s="56" t="s">
        <v>220</v>
      </c>
      <c r="D497" s="56" t="s">
        <v>226</v>
      </c>
      <c r="E497" s="57" t="s">
        <v>110</v>
      </c>
      <c r="F497" s="125">
        <f>F498</f>
        <v>13914.825000000001</v>
      </c>
      <c r="G497" s="125">
        <f>G498</f>
        <v>10206.183000000001</v>
      </c>
      <c r="H497" s="226">
        <f t="shared" si="53"/>
        <v>0.73347548388139994</v>
      </c>
    </row>
    <row r="498" spans="1:8" s="74" customFormat="1" x14ac:dyDescent="0.2">
      <c r="A498" s="68" t="s">
        <v>111</v>
      </c>
      <c r="B498" s="57" t="s">
        <v>204</v>
      </c>
      <c r="C498" s="56" t="s">
        <v>220</v>
      </c>
      <c r="D498" s="56" t="s">
        <v>226</v>
      </c>
      <c r="E498" s="57">
        <v>110</v>
      </c>
      <c r="F498" s="125">
        <f>F499+F500</f>
        <v>13914.825000000001</v>
      </c>
      <c r="G498" s="125">
        <f>G499+G500</f>
        <v>10206.183000000001</v>
      </c>
      <c r="H498" s="226">
        <f t="shared" si="53"/>
        <v>0.73347548388139994</v>
      </c>
    </row>
    <row r="499" spans="1:8" s="74" customFormat="1" x14ac:dyDescent="0.2">
      <c r="A499" s="68" t="s">
        <v>112</v>
      </c>
      <c r="B499" s="57" t="s">
        <v>204</v>
      </c>
      <c r="C499" s="56" t="s">
        <v>220</v>
      </c>
      <c r="D499" s="56" t="s">
        <v>226</v>
      </c>
      <c r="E499" s="57">
        <v>111</v>
      </c>
      <c r="F499" s="125">
        <f>'Пр 3 вед'!G353</f>
        <v>10614.486000000001</v>
      </c>
      <c r="G499" s="125">
        <f>'Пр 3 вед'!H353</f>
        <v>7519.982</v>
      </c>
      <c r="H499" s="226">
        <f t="shared" si="53"/>
        <v>0.70846407447331872</v>
      </c>
    </row>
    <row r="500" spans="1:8" s="74" customFormat="1" ht="22.5" x14ac:dyDescent="0.2">
      <c r="A500" s="94" t="s">
        <v>113</v>
      </c>
      <c r="B500" s="57" t="s">
        <v>204</v>
      </c>
      <c r="C500" s="56" t="s">
        <v>220</v>
      </c>
      <c r="D500" s="56" t="s">
        <v>226</v>
      </c>
      <c r="E500" s="57">
        <v>119</v>
      </c>
      <c r="F500" s="125">
        <f>'Пр 3 вед'!G354</f>
        <v>3300.3389999999999</v>
      </c>
      <c r="G500" s="125">
        <f>'Пр 3 вед'!H354</f>
        <v>2686.201</v>
      </c>
      <c r="H500" s="226">
        <f t="shared" si="53"/>
        <v>0.81391669158834901</v>
      </c>
    </row>
    <row r="501" spans="1:8" s="74" customFormat="1" x14ac:dyDescent="0.2">
      <c r="A501" s="68" t="s">
        <v>446</v>
      </c>
      <c r="B501" s="57" t="s">
        <v>204</v>
      </c>
      <c r="C501" s="56" t="s">
        <v>220</v>
      </c>
      <c r="D501" s="56" t="s">
        <v>227</v>
      </c>
      <c r="E501" s="57" t="s">
        <v>118</v>
      </c>
      <c r="F501" s="125">
        <f>F502</f>
        <v>583.29999999999995</v>
      </c>
      <c r="G501" s="125">
        <f>G502</f>
        <v>321.77499999999998</v>
      </c>
      <c r="H501" s="226">
        <f t="shared" si="53"/>
        <v>0.55164580833190469</v>
      </c>
    </row>
    <row r="502" spans="1:8" s="74" customFormat="1" ht="22.5" x14ac:dyDescent="0.2">
      <c r="A502" s="68" t="s">
        <v>119</v>
      </c>
      <c r="B502" s="57" t="s">
        <v>204</v>
      </c>
      <c r="C502" s="56" t="s">
        <v>220</v>
      </c>
      <c r="D502" s="56" t="s">
        <v>227</v>
      </c>
      <c r="E502" s="57" t="s">
        <v>120</v>
      </c>
      <c r="F502" s="125">
        <f>F504+F503</f>
        <v>583.29999999999995</v>
      </c>
      <c r="G502" s="125">
        <f>G504+G503</f>
        <v>321.77499999999998</v>
      </c>
      <c r="H502" s="226">
        <f t="shared" si="53"/>
        <v>0.55164580833190469</v>
      </c>
    </row>
    <row r="503" spans="1:8" s="74" customFormat="1" ht="22.5" x14ac:dyDescent="0.2">
      <c r="A503" s="95" t="s">
        <v>134</v>
      </c>
      <c r="B503" s="57" t="s">
        <v>204</v>
      </c>
      <c r="C503" s="56" t="s">
        <v>220</v>
      </c>
      <c r="D503" s="56" t="s">
        <v>227</v>
      </c>
      <c r="E503" s="57">
        <v>242</v>
      </c>
      <c r="F503" s="125">
        <f>'Пр 3 вед'!G357</f>
        <v>187.5</v>
      </c>
      <c r="G503" s="125">
        <f>'Пр 3 вед'!H357</f>
        <v>156.131</v>
      </c>
      <c r="H503" s="226">
        <f t="shared" si="53"/>
        <v>0.8326986666666667</v>
      </c>
    </row>
    <row r="504" spans="1:8" s="74" customFormat="1" x14ac:dyDescent="0.2">
      <c r="A504" s="95" t="s">
        <v>466</v>
      </c>
      <c r="B504" s="57" t="s">
        <v>204</v>
      </c>
      <c r="C504" s="56" t="s">
        <v>220</v>
      </c>
      <c r="D504" s="56" t="s">
        <v>227</v>
      </c>
      <c r="E504" s="57" t="s">
        <v>122</v>
      </c>
      <c r="F504" s="125">
        <f>'Пр 3 вед'!G358</f>
        <v>395.8</v>
      </c>
      <c r="G504" s="125">
        <f>'Пр 3 вед'!H358</f>
        <v>165.64400000000001</v>
      </c>
      <c r="H504" s="226">
        <f t="shared" si="53"/>
        <v>0.4185042950985346</v>
      </c>
    </row>
    <row r="505" spans="1:8" s="74" customFormat="1" x14ac:dyDescent="0.2">
      <c r="A505" s="59" t="s">
        <v>135</v>
      </c>
      <c r="B505" s="57" t="s">
        <v>204</v>
      </c>
      <c r="C505" s="56" t="s">
        <v>220</v>
      </c>
      <c r="D505" s="56" t="s">
        <v>227</v>
      </c>
      <c r="E505" s="57" t="s">
        <v>197</v>
      </c>
      <c r="F505" s="125">
        <f>F506</f>
        <v>30.2</v>
      </c>
      <c r="G505" s="125">
        <f>G506</f>
        <v>14.2</v>
      </c>
      <c r="H505" s="226">
        <f t="shared" si="53"/>
        <v>0.47019867549668876</v>
      </c>
    </row>
    <row r="506" spans="1:8" s="74" customFormat="1" x14ac:dyDescent="0.2">
      <c r="A506" s="59" t="s">
        <v>136</v>
      </c>
      <c r="B506" s="57" t="s">
        <v>204</v>
      </c>
      <c r="C506" s="56" t="s">
        <v>220</v>
      </c>
      <c r="D506" s="56" t="s">
        <v>227</v>
      </c>
      <c r="E506" s="57" t="s">
        <v>137</v>
      </c>
      <c r="F506" s="125">
        <f>F507+F508+F509</f>
        <v>30.2</v>
      </c>
      <c r="G506" s="125">
        <f>G507+G508+G509</f>
        <v>14.2</v>
      </c>
      <c r="H506" s="226">
        <f t="shared" si="53"/>
        <v>0.47019867549668876</v>
      </c>
    </row>
    <row r="507" spans="1:8" s="74" customFormat="1" x14ac:dyDescent="0.2">
      <c r="A507" s="63" t="s">
        <v>138</v>
      </c>
      <c r="B507" s="57" t="s">
        <v>204</v>
      </c>
      <c r="C507" s="56" t="s">
        <v>220</v>
      </c>
      <c r="D507" s="56" t="s">
        <v>227</v>
      </c>
      <c r="E507" s="57" t="s">
        <v>139</v>
      </c>
      <c r="F507" s="125">
        <f>'Пр 3 вед'!G361</f>
        <v>5</v>
      </c>
      <c r="G507" s="125">
        <f>'Пр 3 вед'!H361</f>
        <v>3</v>
      </c>
      <c r="H507" s="226">
        <f t="shared" si="53"/>
        <v>0.6</v>
      </c>
    </row>
    <row r="508" spans="1:8" s="74" customFormat="1" x14ac:dyDescent="0.2">
      <c r="A508" s="59" t="s">
        <v>198</v>
      </c>
      <c r="B508" s="57" t="s">
        <v>204</v>
      </c>
      <c r="C508" s="56" t="s">
        <v>220</v>
      </c>
      <c r="D508" s="56" t="s">
        <v>227</v>
      </c>
      <c r="E508" s="57">
        <v>852</v>
      </c>
      <c r="F508" s="125">
        <f>'Пр 3 вед'!G362</f>
        <v>1.2</v>
      </c>
      <c r="G508" s="125">
        <f>'Пр 3 вед'!H362</f>
        <v>1.2</v>
      </c>
      <c r="H508" s="226">
        <f t="shared" si="53"/>
        <v>1</v>
      </c>
    </row>
    <row r="509" spans="1:8" s="74" customFormat="1" x14ac:dyDescent="0.2">
      <c r="A509" s="59" t="s">
        <v>440</v>
      </c>
      <c r="B509" s="57" t="s">
        <v>204</v>
      </c>
      <c r="C509" s="56" t="s">
        <v>220</v>
      </c>
      <c r="D509" s="56" t="s">
        <v>227</v>
      </c>
      <c r="E509" s="57">
        <v>853</v>
      </c>
      <c r="F509" s="125">
        <f>'Пр 3 вед'!G363</f>
        <v>24</v>
      </c>
      <c r="G509" s="125">
        <f>'Пр 3 вед'!H363</f>
        <v>10</v>
      </c>
      <c r="H509" s="226">
        <f t="shared" si="53"/>
        <v>0.41666666666666669</v>
      </c>
    </row>
    <row r="510" spans="1:8" s="74" customFormat="1" ht="22.5" x14ac:dyDescent="0.2">
      <c r="A510" s="55" t="s">
        <v>228</v>
      </c>
      <c r="B510" s="57" t="s">
        <v>204</v>
      </c>
      <c r="C510" s="56" t="s">
        <v>220</v>
      </c>
      <c r="D510" s="56" t="s">
        <v>229</v>
      </c>
      <c r="E510" s="57"/>
      <c r="F510" s="125">
        <f>F511+F514</f>
        <v>700</v>
      </c>
      <c r="G510" s="125">
        <f>G511+G514</f>
        <v>391.41700000000003</v>
      </c>
      <c r="H510" s="226">
        <f t="shared" si="53"/>
        <v>0.55916714285714286</v>
      </c>
    </row>
    <row r="511" spans="1:8" s="74" customFormat="1" x14ac:dyDescent="0.2">
      <c r="A511" s="68" t="s">
        <v>446</v>
      </c>
      <c r="B511" s="57" t="s">
        <v>204</v>
      </c>
      <c r="C511" s="56" t="s">
        <v>220</v>
      </c>
      <c r="D511" s="56" t="s">
        <v>229</v>
      </c>
      <c r="E511" s="57">
        <v>200</v>
      </c>
      <c r="F511" s="125">
        <f>F512</f>
        <v>300</v>
      </c>
      <c r="G511" s="125">
        <f>G512</f>
        <v>241.417</v>
      </c>
      <c r="H511" s="226">
        <f t="shared" si="53"/>
        <v>0.80472333333333335</v>
      </c>
    </row>
    <row r="512" spans="1:8" ht="22.5" x14ac:dyDescent="0.2">
      <c r="A512" s="68" t="s">
        <v>119</v>
      </c>
      <c r="B512" s="57" t="s">
        <v>204</v>
      </c>
      <c r="C512" s="56" t="s">
        <v>220</v>
      </c>
      <c r="D512" s="56" t="s">
        <v>229</v>
      </c>
      <c r="E512" s="57">
        <v>240</v>
      </c>
      <c r="F512" s="125">
        <f>F513</f>
        <v>300</v>
      </c>
      <c r="G512" s="125">
        <f>G513</f>
        <v>241.417</v>
      </c>
      <c r="H512" s="226">
        <f t="shared" si="53"/>
        <v>0.80472333333333335</v>
      </c>
    </row>
    <row r="513" spans="1:10" x14ac:dyDescent="0.2">
      <c r="A513" s="95" t="s">
        <v>466</v>
      </c>
      <c r="B513" s="57" t="s">
        <v>204</v>
      </c>
      <c r="C513" s="56" t="s">
        <v>220</v>
      </c>
      <c r="D513" s="56" t="s">
        <v>229</v>
      </c>
      <c r="E513" s="57">
        <v>244</v>
      </c>
      <c r="F513" s="125">
        <f>'Пр 3 вед'!G367</f>
        <v>300</v>
      </c>
      <c r="G513" s="125">
        <f>'Пр 3 вед'!H367</f>
        <v>241.417</v>
      </c>
      <c r="H513" s="226">
        <f t="shared" si="53"/>
        <v>0.80472333333333335</v>
      </c>
    </row>
    <row r="514" spans="1:10" x14ac:dyDescent="0.2">
      <c r="A514" s="63" t="s">
        <v>159</v>
      </c>
      <c r="B514" s="57" t="s">
        <v>204</v>
      </c>
      <c r="C514" s="56" t="s">
        <v>220</v>
      </c>
      <c r="D514" s="56" t="s">
        <v>229</v>
      </c>
      <c r="E514" s="57">
        <v>300</v>
      </c>
      <c r="F514" s="125">
        <f>F515</f>
        <v>400</v>
      </c>
      <c r="G514" s="125">
        <f>G515</f>
        <v>150</v>
      </c>
      <c r="H514" s="226">
        <f t="shared" si="53"/>
        <v>0.375</v>
      </c>
    </row>
    <row r="515" spans="1:10" x14ac:dyDescent="0.2">
      <c r="A515" s="55" t="s">
        <v>230</v>
      </c>
      <c r="B515" s="57" t="s">
        <v>204</v>
      </c>
      <c r="C515" s="56" t="s">
        <v>220</v>
      </c>
      <c r="D515" s="56" t="s">
        <v>229</v>
      </c>
      <c r="E515" s="57">
        <v>350</v>
      </c>
      <c r="F515" s="125">
        <f>'Пр 3 вед'!G369</f>
        <v>400</v>
      </c>
      <c r="G515" s="125">
        <f>'Пр 3 вед'!H369</f>
        <v>150</v>
      </c>
      <c r="H515" s="226">
        <f t="shared" si="53"/>
        <v>0.375</v>
      </c>
    </row>
    <row r="516" spans="1:10" s="76" customFormat="1" ht="22.5" customHeight="1" x14ac:dyDescent="0.2">
      <c r="A516" s="143" t="s">
        <v>454</v>
      </c>
      <c r="B516" s="80" t="s">
        <v>204</v>
      </c>
      <c r="C516" s="80" t="s">
        <v>220</v>
      </c>
      <c r="D516" s="78" t="s">
        <v>369</v>
      </c>
      <c r="E516" s="81" t="s">
        <v>147</v>
      </c>
      <c r="F516" s="123">
        <f>F517+F522</f>
        <v>463.4</v>
      </c>
      <c r="G516" s="123">
        <f>G517+G522</f>
        <v>290.41899999999998</v>
      </c>
      <c r="H516" s="226">
        <f t="shared" si="53"/>
        <v>0.62671342252913254</v>
      </c>
    </row>
    <row r="517" spans="1:10" s="62" customFormat="1" ht="33.75" x14ac:dyDescent="0.2">
      <c r="A517" s="68" t="s">
        <v>109</v>
      </c>
      <c r="B517" s="57" t="s">
        <v>204</v>
      </c>
      <c r="C517" s="57" t="s">
        <v>220</v>
      </c>
      <c r="D517" s="56" t="s">
        <v>369</v>
      </c>
      <c r="E517" s="60">
        <v>100</v>
      </c>
      <c r="F517" s="128">
        <f>F518</f>
        <v>440</v>
      </c>
      <c r="G517" s="128">
        <f>G518</f>
        <v>271.92099999999999</v>
      </c>
      <c r="H517" s="226">
        <f t="shared" si="53"/>
        <v>0.61800227272727271</v>
      </c>
    </row>
    <row r="518" spans="1:10" s="62" customFormat="1" x14ac:dyDescent="0.2">
      <c r="A518" s="68" t="s">
        <v>131</v>
      </c>
      <c r="B518" s="57" t="s">
        <v>204</v>
      </c>
      <c r="C518" s="57" t="s">
        <v>220</v>
      </c>
      <c r="D518" s="56" t="s">
        <v>369</v>
      </c>
      <c r="E518" s="60">
        <v>120</v>
      </c>
      <c r="F518" s="128">
        <f>F519+F520+F521</f>
        <v>440</v>
      </c>
      <c r="G518" s="128">
        <f>G519+G520+G521</f>
        <v>271.92099999999999</v>
      </c>
      <c r="H518" s="226">
        <f t="shared" si="53"/>
        <v>0.61800227272727271</v>
      </c>
    </row>
    <row r="519" spans="1:10" s="62" customFormat="1" x14ac:dyDescent="0.2">
      <c r="A519" s="94" t="s">
        <v>132</v>
      </c>
      <c r="B519" s="57" t="s">
        <v>204</v>
      </c>
      <c r="C519" s="57" t="s">
        <v>220</v>
      </c>
      <c r="D519" s="56" t="s">
        <v>369</v>
      </c>
      <c r="E519" s="60">
        <v>121</v>
      </c>
      <c r="F519" s="128">
        <f>'Пр 3 вед'!G742</f>
        <v>337.5</v>
      </c>
      <c r="G519" s="128">
        <f>'Пр 3 вед'!H742</f>
        <v>205.99</v>
      </c>
      <c r="H519" s="226">
        <f t="shared" si="53"/>
        <v>0.61034074074074074</v>
      </c>
    </row>
    <row r="520" spans="1:10" ht="22.5" x14ac:dyDescent="0.2">
      <c r="A520" s="58" t="s">
        <v>246</v>
      </c>
      <c r="B520" s="57" t="s">
        <v>204</v>
      </c>
      <c r="C520" s="57" t="s">
        <v>220</v>
      </c>
      <c r="D520" s="56" t="s">
        <v>369</v>
      </c>
      <c r="E520" s="57">
        <v>122</v>
      </c>
      <c r="F520" s="128">
        <f>'Пр 3 вед'!G743</f>
        <v>0.6</v>
      </c>
      <c r="G520" s="128">
        <f>'Пр 3 вед'!H743</f>
        <v>0</v>
      </c>
      <c r="H520" s="226">
        <f t="shared" si="53"/>
        <v>0</v>
      </c>
    </row>
    <row r="521" spans="1:10" ht="33.75" x14ac:dyDescent="0.2">
      <c r="A521" s="94" t="s">
        <v>133</v>
      </c>
      <c r="B521" s="57" t="s">
        <v>204</v>
      </c>
      <c r="C521" s="57" t="s">
        <v>220</v>
      </c>
      <c r="D521" s="56" t="s">
        <v>369</v>
      </c>
      <c r="E521" s="57">
        <v>129</v>
      </c>
      <c r="F521" s="128">
        <f>'Пр 3 вед'!G744</f>
        <v>101.9</v>
      </c>
      <c r="G521" s="128">
        <f>'Пр 3 вед'!H744</f>
        <v>65.930999999999997</v>
      </c>
      <c r="H521" s="226">
        <f t="shared" si="53"/>
        <v>0.64701668302257109</v>
      </c>
    </row>
    <row r="522" spans="1:10" x14ac:dyDescent="0.2">
      <c r="A522" s="68" t="s">
        <v>446</v>
      </c>
      <c r="B522" s="57" t="s">
        <v>204</v>
      </c>
      <c r="C522" s="57" t="s">
        <v>220</v>
      </c>
      <c r="D522" s="56" t="s">
        <v>369</v>
      </c>
      <c r="E522" s="57" t="s">
        <v>118</v>
      </c>
      <c r="F522" s="125">
        <f>F523</f>
        <v>23.4</v>
      </c>
      <c r="G522" s="125">
        <f>G523</f>
        <v>18.497999999999998</v>
      </c>
      <c r="H522" s="226">
        <f t="shared" si="53"/>
        <v>0.79051282051282046</v>
      </c>
    </row>
    <row r="523" spans="1:10" ht="22.5" x14ac:dyDescent="0.2">
      <c r="A523" s="68" t="s">
        <v>119</v>
      </c>
      <c r="B523" s="57" t="s">
        <v>204</v>
      </c>
      <c r="C523" s="57" t="s">
        <v>220</v>
      </c>
      <c r="D523" s="56" t="s">
        <v>369</v>
      </c>
      <c r="E523" s="57" t="s">
        <v>120</v>
      </c>
      <c r="F523" s="125">
        <f>F525+F524</f>
        <v>23.4</v>
      </c>
      <c r="G523" s="125">
        <f>G525+G524</f>
        <v>18.497999999999998</v>
      </c>
      <c r="H523" s="226">
        <f t="shared" si="53"/>
        <v>0.79051282051282046</v>
      </c>
    </row>
    <row r="524" spans="1:10" ht="22.5" x14ac:dyDescent="0.2">
      <c r="A524" s="95" t="s">
        <v>134</v>
      </c>
      <c r="B524" s="57" t="s">
        <v>204</v>
      </c>
      <c r="C524" s="57" t="s">
        <v>220</v>
      </c>
      <c r="D524" s="56" t="s">
        <v>369</v>
      </c>
      <c r="E524" s="57">
        <v>242</v>
      </c>
      <c r="F524" s="128">
        <f>'Пр 3 вед'!G747</f>
        <v>5</v>
      </c>
      <c r="G524" s="128">
        <f>'Пр 3 вед'!H747</f>
        <v>5</v>
      </c>
      <c r="H524" s="226">
        <f t="shared" si="53"/>
        <v>1</v>
      </c>
    </row>
    <row r="525" spans="1:10" x14ac:dyDescent="0.2">
      <c r="A525" s="95" t="s">
        <v>466</v>
      </c>
      <c r="B525" s="57" t="s">
        <v>204</v>
      </c>
      <c r="C525" s="57" t="s">
        <v>220</v>
      </c>
      <c r="D525" s="56" t="s">
        <v>369</v>
      </c>
      <c r="E525" s="57" t="s">
        <v>122</v>
      </c>
      <c r="F525" s="128">
        <f>'Пр 3 вед'!G748</f>
        <v>18.399999999999999</v>
      </c>
      <c r="G525" s="128">
        <f>'Пр 3 вед'!H748</f>
        <v>13.497999999999999</v>
      </c>
      <c r="H525" s="226">
        <f t="shared" si="53"/>
        <v>0.73358695652173911</v>
      </c>
    </row>
    <row r="526" spans="1:10" x14ac:dyDescent="0.2">
      <c r="A526" s="104" t="s">
        <v>93</v>
      </c>
      <c r="B526" s="83" t="s">
        <v>94</v>
      </c>
      <c r="C526" s="90"/>
      <c r="D526" s="90"/>
      <c r="E526" s="101"/>
      <c r="F526" s="123">
        <f>F527+F564</f>
        <v>45093.205000000002</v>
      </c>
      <c r="G526" s="123">
        <f>G527+G564</f>
        <v>39182.745000000003</v>
      </c>
      <c r="H526" s="226">
        <f t="shared" si="53"/>
        <v>0.86892792384129713</v>
      </c>
    </row>
    <row r="527" spans="1:10" x14ac:dyDescent="0.2">
      <c r="A527" s="82" t="s">
        <v>95</v>
      </c>
      <c r="B527" s="83" t="s">
        <v>94</v>
      </c>
      <c r="C527" s="83" t="s">
        <v>96</v>
      </c>
      <c r="D527" s="83"/>
      <c r="E527" s="81"/>
      <c r="F527" s="123">
        <f>F528+F543+F560</f>
        <v>28526.500000000004</v>
      </c>
      <c r="G527" s="123">
        <f>G528+G543+G560</f>
        <v>23792.766000000003</v>
      </c>
      <c r="H527" s="226">
        <f t="shared" si="53"/>
        <v>0.83405836678176437</v>
      </c>
      <c r="I527" s="120"/>
      <c r="J527" s="120"/>
    </row>
    <row r="528" spans="1:10" ht="12" customHeight="1" x14ac:dyDescent="0.2">
      <c r="A528" s="82" t="s">
        <v>473</v>
      </c>
      <c r="B528" s="83" t="s">
        <v>94</v>
      </c>
      <c r="C528" s="83" t="s">
        <v>96</v>
      </c>
      <c r="D528" s="83" t="s">
        <v>97</v>
      </c>
      <c r="E528" s="81"/>
      <c r="F528" s="123">
        <f>F529+F534+F548</f>
        <v>28281.300000000003</v>
      </c>
      <c r="G528" s="123">
        <f>G529+G534+G548</f>
        <v>23692.766000000003</v>
      </c>
      <c r="H528" s="226">
        <f t="shared" si="53"/>
        <v>0.83775378076679652</v>
      </c>
    </row>
    <row r="529" spans="1:8" ht="13.5" thickBot="1" x14ac:dyDescent="0.25">
      <c r="A529" s="84" t="s">
        <v>98</v>
      </c>
      <c r="B529" s="88" t="s">
        <v>94</v>
      </c>
      <c r="C529" s="88" t="s">
        <v>96</v>
      </c>
      <c r="D529" s="88" t="s">
        <v>99</v>
      </c>
      <c r="E529" s="86"/>
      <c r="F529" s="124">
        <f t="shared" ref="F529:G532" si="54">F530</f>
        <v>10389.9</v>
      </c>
      <c r="G529" s="124">
        <f t="shared" si="54"/>
        <v>8965.9920000000002</v>
      </c>
      <c r="H529" s="226">
        <f t="shared" si="53"/>
        <v>0.86295267519417906</v>
      </c>
    </row>
    <row r="530" spans="1:8" s="74" customFormat="1" ht="34.5" thickBot="1" x14ac:dyDescent="0.25">
      <c r="A530" s="159" t="s">
        <v>489</v>
      </c>
      <c r="B530" s="72" t="s">
        <v>94</v>
      </c>
      <c r="C530" s="72" t="s">
        <v>96</v>
      </c>
      <c r="D530" s="72" t="s">
        <v>613</v>
      </c>
      <c r="E530" s="69"/>
      <c r="F530" s="125">
        <f t="shared" si="54"/>
        <v>10389.9</v>
      </c>
      <c r="G530" s="125">
        <f t="shared" si="54"/>
        <v>8965.9920000000002</v>
      </c>
      <c r="H530" s="226">
        <f t="shared" si="53"/>
        <v>0.86295267519417906</v>
      </c>
    </row>
    <row r="531" spans="1:8" s="74" customFormat="1" ht="22.5" x14ac:dyDescent="0.2">
      <c r="A531" s="68" t="s">
        <v>100</v>
      </c>
      <c r="B531" s="69" t="s">
        <v>94</v>
      </c>
      <c r="C531" s="72" t="s">
        <v>96</v>
      </c>
      <c r="D531" s="72" t="s">
        <v>613</v>
      </c>
      <c r="E531" s="69" t="s">
        <v>101</v>
      </c>
      <c r="F531" s="125">
        <f t="shared" si="54"/>
        <v>10389.9</v>
      </c>
      <c r="G531" s="125">
        <f t="shared" si="54"/>
        <v>8965.9920000000002</v>
      </c>
      <c r="H531" s="226">
        <f t="shared" si="53"/>
        <v>0.86295267519417906</v>
      </c>
    </row>
    <row r="532" spans="1:8" s="74" customFormat="1" x14ac:dyDescent="0.2">
      <c r="A532" s="68" t="s">
        <v>102</v>
      </c>
      <c r="B532" s="69" t="s">
        <v>94</v>
      </c>
      <c r="C532" s="72" t="s">
        <v>96</v>
      </c>
      <c r="D532" s="72" t="s">
        <v>613</v>
      </c>
      <c r="E532" s="69" t="s">
        <v>103</v>
      </c>
      <c r="F532" s="125">
        <f t="shared" si="54"/>
        <v>10389.9</v>
      </c>
      <c r="G532" s="125">
        <f t="shared" si="54"/>
        <v>8965.9920000000002</v>
      </c>
      <c r="H532" s="226">
        <f t="shared" si="53"/>
        <v>0.86295267519417906</v>
      </c>
    </row>
    <row r="533" spans="1:8" s="74" customFormat="1" ht="33.75" x14ac:dyDescent="0.2">
      <c r="A533" s="68" t="s">
        <v>104</v>
      </c>
      <c r="B533" s="69" t="s">
        <v>94</v>
      </c>
      <c r="C533" s="72" t="s">
        <v>96</v>
      </c>
      <c r="D533" s="72" t="s">
        <v>613</v>
      </c>
      <c r="E533" s="69" t="s">
        <v>105</v>
      </c>
      <c r="F533" s="125">
        <f>'Пр 3 вед'!G36</f>
        <v>10389.9</v>
      </c>
      <c r="G533" s="125">
        <f>'Пр 3 вед'!H36</f>
        <v>8965.9920000000002</v>
      </c>
      <c r="H533" s="226">
        <f t="shared" si="53"/>
        <v>0.86295267519417906</v>
      </c>
    </row>
    <row r="534" spans="1:8" s="74" customFormat="1" ht="22.5" x14ac:dyDescent="0.2">
      <c r="A534" s="68" t="s">
        <v>106</v>
      </c>
      <c r="B534" s="72" t="s">
        <v>94</v>
      </c>
      <c r="C534" s="72" t="s">
        <v>96</v>
      </c>
      <c r="D534" s="72" t="s">
        <v>107</v>
      </c>
      <c r="E534" s="69"/>
      <c r="F534" s="125">
        <f>F535</f>
        <v>17789.339</v>
      </c>
      <c r="G534" s="125">
        <f>G535</f>
        <v>14624.713</v>
      </c>
      <c r="H534" s="226">
        <f t="shared" si="53"/>
        <v>0.82210547564471059</v>
      </c>
    </row>
    <row r="535" spans="1:8" s="74" customFormat="1" ht="39" customHeight="1" x14ac:dyDescent="0.2">
      <c r="A535" s="154" t="s">
        <v>490</v>
      </c>
      <c r="B535" s="72" t="s">
        <v>94</v>
      </c>
      <c r="C535" s="72" t="s">
        <v>96</v>
      </c>
      <c r="D535" s="72" t="s">
        <v>108</v>
      </c>
      <c r="E535" s="69"/>
      <c r="F535" s="125">
        <f>F536+F540</f>
        <v>17789.339</v>
      </c>
      <c r="G535" s="125">
        <f>G536+G540</f>
        <v>14624.713</v>
      </c>
      <c r="H535" s="226">
        <f t="shared" si="53"/>
        <v>0.82210547564471059</v>
      </c>
    </row>
    <row r="536" spans="1:8" s="74" customFormat="1" ht="33.75" x14ac:dyDescent="0.2">
      <c r="A536" s="68" t="s">
        <v>109</v>
      </c>
      <c r="B536" s="72" t="s">
        <v>94</v>
      </c>
      <c r="C536" s="72" t="s">
        <v>96</v>
      </c>
      <c r="D536" s="72" t="s">
        <v>108</v>
      </c>
      <c r="E536" s="69" t="s">
        <v>110</v>
      </c>
      <c r="F536" s="125">
        <f>F537</f>
        <v>2974.2</v>
      </c>
      <c r="G536" s="125">
        <f>G537</f>
        <v>2486.4839999999999</v>
      </c>
      <c r="H536" s="226">
        <f t="shared" si="53"/>
        <v>0.83601775267298772</v>
      </c>
    </row>
    <row r="537" spans="1:8" s="74" customFormat="1" x14ac:dyDescent="0.2">
      <c r="A537" s="68" t="s">
        <v>111</v>
      </c>
      <c r="B537" s="72" t="s">
        <v>94</v>
      </c>
      <c r="C537" s="72" t="s">
        <v>96</v>
      </c>
      <c r="D537" s="72" t="s">
        <v>108</v>
      </c>
      <c r="E537" s="69">
        <v>110</v>
      </c>
      <c r="F537" s="125">
        <f>F538+F539</f>
        <v>2974.2</v>
      </c>
      <c r="G537" s="125">
        <f>G538+G539</f>
        <v>2486.4839999999999</v>
      </c>
      <c r="H537" s="226">
        <f t="shared" si="53"/>
        <v>0.83601775267298772</v>
      </c>
    </row>
    <row r="538" spans="1:8" s="74" customFormat="1" x14ac:dyDescent="0.2">
      <c r="A538" s="68" t="s">
        <v>112</v>
      </c>
      <c r="B538" s="72" t="s">
        <v>94</v>
      </c>
      <c r="C538" s="72" t="s">
        <v>96</v>
      </c>
      <c r="D538" s="72" t="s">
        <v>108</v>
      </c>
      <c r="E538" s="69">
        <v>111</v>
      </c>
      <c r="F538" s="125">
        <f>'Пр 3 вед'!G41</f>
        <v>2284.1999999999998</v>
      </c>
      <c r="G538" s="125">
        <f>'Пр 3 вед'!H41</f>
        <v>1843.1320000000001</v>
      </c>
      <c r="H538" s="226">
        <f t="shared" si="53"/>
        <v>0.80690482444619571</v>
      </c>
    </row>
    <row r="539" spans="1:8" s="74" customFormat="1" ht="22.5" x14ac:dyDescent="0.2">
      <c r="A539" s="94" t="s">
        <v>113</v>
      </c>
      <c r="B539" s="72" t="s">
        <v>94</v>
      </c>
      <c r="C539" s="72" t="s">
        <v>96</v>
      </c>
      <c r="D539" s="72" t="s">
        <v>108</v>
      </c>
      <c r="E539" s="69">
        <v>119</v>
      </c>
      <c r="F539" s="125">
        <f>'Пр 3 вед'!G42</f>
        <v>690</v>
      </c>
      <c r="G539" s="125">
        <f>'Пр 3 вед'!H42</f>
        <v>643.35199999999998</v>
      </c>
      <c r="H539" s="226">
        <f t="shared" si="53"/>
        <v>0.93239420289855068</v>
      </c>
    </row>
    <row r="540" spans="1:8" s="74" customFormat="1" ht="22.5" x14ac:dyDescent="0.2">
      <c r="A540" s="68" t="s">
        <v>100</v>
      </c>
      <c r="B540" s="69" t="s">
        <v>94</v>
      </c>
      <c r="C540" s="72" t="s">
        <v>96</v>
      </c>
      <c r="D540" s="72" t="s">
        <v>108</v>
      </c>
      <c r="E540" s="69" t="s">
        <v>101</v>
      </c>
      <c r="F540" s="125">
        <f>F541</f>
        <v>14815.138999999999</v>
      </c>
      <c r="G540" s="125">
        <f>G541</f>
        <v>12138.228999999999</v>
      </c>
      <c r="H540" s="226">
        <f t="shared" si="53"/>
        <v>0.81931252889358652</v>
      </c>
    </row>
    <row r="541" spans="1:8" s="74" customFormat="1" x14ac:dyDescent="0.2">
      <c r="A541" s="68" t="s">
        <v>102</v>
      </c>
      <c r="B541" s="69" t="s">
        <v>94</v>
      </c>
      <c r="C541" s="72" t="s">
        <v>96</v>
      </c>
      <c r="D541" s="72" t="s">
        <v>108</v>
      </c>
      <c r="E541" s="69" t="s">
        <v>103</v>
      </c>
      <c r="F541" s="125">
        <f>F542</f>
        <v>14815.138999999999</v>
      </c>
      <c r="G541" s="125">
        <f>G542</f>
        <v>12138.228999999999</v>
      </c>
      <c r="H541" s="226">
        <f t="shared" si="53"/>
        <v>0.81931252889358652</v>
      </c>
    </row>
    <row r="542" spans="1:8" s="74" customFormat="1" ht="34.5" thickBot="1" x14ac:dyDescent="0.25">
      <c r="A542" s="68" t="s">
        <v>104</v>
      </c>
      <c r="B542" s="69" t="s">
        <v>94</v>
      </c>
      <c r="C542" s="72" t="s">
        <v>96</v>
      </c>
      <c r="D542" s="72" t="s">
        <v>108</v>
      </c>
      <c r="E542" s="69" t="s">
        <v>105</v>
      </c>
      <c r="F542" s="125">
        <f>'Пр 3 вед'!G45</f>
        <v>14815.138999999999</v>
      </c>
      <c r="G542" s="125">
        <f>'Пр 3 вед'!H45</f>
        <v>12138.228999999999</v>
      </c>
      <c r="H542" s="226">
        <f t="shared" si="53"/>
        <v>0.81931252889358652</v>
      </c>
    </row>
    <row r="543" spans="1:8" s="74" customFormat="1" ht="34.5" thickBot="1" x14ac:dyDescent="0.25">
      <c r="A543" s="159" t="s">
        <v>506</v>
      </c>
      <c r="B543" s="88" t="s">
        <v>94</v>
      </c>
      <c r="C543" s="88" t="s">
        <v>96</v>
      </c>
      <c r="D543" s="119" t="s">
        <v>507</v>
      </c>
      <c r="E543" s="86"/>
      <c r="F543" s="124">
        <f>F544+F556</f>
        <v>145.19999999999999</v>
      </c>
      <c r="G543" s="124">
        <f>G544+G556</f>
        <v>0</v>
      </c>
      <c r="H543" s="226">
        <f t="shared" si="53"/>
        <v>0</v>
      </c>
    </row>
    <row r="544" spans="1:8" s="74" customFormat="1" x14ac:dyDescent="0.2">
      <c r="A544" s="95" t="s">
        <v>124</v>
      </c>
      <c r="B544" s="72" t="s">
        <v>94</v>
      </c>
      <c r="C544" s="72" t="s">
        <v>96</v>
      </c>
      <c r="D544" s="72" t="s">
        <v>508</v>
      </c>
      <c r="E544" s="69"/>
      <c r="F544" s="125">
        <f t="shared" ref="F544:G546" si="55">F545</f>
        <v>6.6</v>
      </c>
      <c r="G544" s="125">
        <f t="shared" si="55"/>
        <v>0</v>
      </c>
      <c r="H544" s="226">
        <f t="shared" si="53"/>
        <v>0</v>
      </c>
    </row>
    <row r="545" spans="1:8" s="74" customFormat="1" ht="33.75" x14ac:dyDescent="0.2">
      <c r="A545" s="68" t="s">
        <v>109</v>
      </c>
      <c r="B545" s="72" t="s">
        <v>94</v>
      </c>
      <c r="C545" s="72" t="s">
        <v>96</v>
      </c>
      <c r="D545" s="72" t="s">
        <v>508</v>
      </c>
      <c r="E545" s="69">
        <v>100</v>
      </c>
      <c r="F545" s="125">
        <f t="shared" si="55"/>
        <v>6.6</v>
      </c>
      <c r="G545" s="125">
        <f t="shared" si="55"/>
        <v>0</v>
      </c>
      <c r="H545" s="226">
        <f t="shared" si="53"/>
        <v>0</v>
      </c>
    </row>
    <row r="546" spans="1:8" s="74" customFormat="1" x14ac:dyDescent="0.2">
      <c r="A546" s="68" t="s">
        <v>111</v>
      </c>
      <c r="B546" s="72" t="s">
        <v>94</v>
      </c>
      <c r="C546" s="72" t="s">
        <v>96</v>
      </c>
      <c r="D546" s="72" t="s">
        <v>508</v>
      </c>
      <c r="E546" s="69">
        <v>110</v>
      </c>
      <c r="F546" s="125">
        <f t="shared" si="55"/>
        <v>6.6</v>
      </c>
      <c r="G546" s="125">
        <f t="shared" si="55"/>
        <v>0</v>
      </c>
      <c r="H546" s="226">
        <f t="shared" si="53"/>
        <v>0</v>
      </c>
    </row>
    <row r="547" spans="1:8" s="74" customFormat="1" x14ac:dyDescent="0.2">
      <c r="A547" s="95" t="s">
        <v>441</v>
      </c>
      <c r="B547" s="72" t="s">
        <v>94</v>
      </c>
      <c r="C547" s="72" t="s">
        <v>96</v>
      </c>
      <c r="D547" s="72" t="s">
        <v>508</v>
      </c>
      <c r="E547" s="69">
        <v>112</v>
      </c>
      <c r="F547" s="125">
        <f>'Пр 3 вед'!G58</f>
        <v>6.6</v>
      </c>
      <c r="G547" s="125">
        <f>'Пр 3 вед'!H58</f>
        <v>0</v>
      </c>
      <c r="H547" s="226">
        <f t="shared" si="53"/>
        <v>0</v>
      </c>
    </row>
    <row r="548" spans="1:8" s="74" customFormat="1" ht="22.5" x14ac:dyDescent="0.2">
      <c r="A548" s="68" t="s">
        <v>114</v>
      </c>
      <c r="B548" s="72" t="s">
        <v>94</v>
      </c>
      <c r="C548" s="72" t="s">
        <v>96</v>
      </c>
      <c r="D548" s="72" t="s">
        <v>115</v>
      </c>
      <c r="E548" s="69"/>
      <c r="F548" s="125">
        <f>F549</f>
        <v>102.06100000000001</v>
      </c>
      <c r="G548" s="125">
        <f>G549</f>
        <v>102.06100000000001</v>
      </c>
      <c r="H548" s="226">
        <f t="shared" si="53"/>
        <v>1</v>
      </c>
    </row>
    <row r="549" spans="1:8" s="74" customFormat="1" ht="22.5" x14ac:dyDescent="0.2">
      <c r="A549" s="68" t="s">
        <v>116</v>
      </c>
      <c r="B549" s="72" t="s">
        <v>94</v>
      </c>
      <c r="C549" s="72" t="s">
        <v>96</v>
      </c>
      <c r="D549" s="72" t="s">
        <v>117</v>
      </c>
      <c r="E549" s="69"/>
      <c r="F549" s="125">
        <f>F550+F553</f>
        <v>102.06100000000001</v>
      </c>
      <c r="G549" s="125">
        <f>G550+G553</f>
        <v>102.06100000000001</v>
      </c>
      <c r="H549" s="226">
        <f t="shared" si="53"/>
        <v>1</v>
      </c>
    </row>
    <row r="550" spans="1:8" s="74" customFormat="1" ht="33.75" x14ac:dyDescent="0.2">
      <c r="A550" s="68" t="s">
        <v>109</v>
      </c>
      <c r="B550" s="72" t="s">
        <v>94</v>
      </c>
      <c r="C550" s="72" t="s">
        <v>96</v>
      </c>
      <c r="D550" s="72" t="s">
        <v>117</v>
      </c>
      <c r="E550" s="69">
        <v>100</v>
      </c>
      <c r="F550" s="125">
        <f>F551</f>
        <v>0</v>
      </c>
      <c r="G550" s="125">
        <f>G551</f>
        <v>0</v>
      </c>
      <c r="H550" s="226" t="e">
        <f t="shared" si="53"/>
        <v>#DIV/0!</v>
      </c>
    </row>
    <row r="551" spans="1:8" s="74" customFormat="1" x14ac:dyDescent="0.2">
      <c r="A551" s="68" t="s">
        <v>111</v>
      </c>
      <c r="B551" s="72" t="s">
        <v>94</v>
      </c>
      <c r="C551" s="72" t="s">
        <v>96</v>
      </c>
      <c r="D551" s="72" t="s">
        <v>117</v>
      </c>
      <c r="E551" s="69">
        <v>110</v>
      </c>
      <c r="F551" s="125">
        <f>+F552</f>
        <v>0</v>
      </c>
      <c r="G551" s="125">
        <f>+G552</f>
        <v>0</v>
      </c>
      <c r="H551" s="226" t="e">
        <f t="shared" si="53"/>
        <v>#DIV/0!</v>
      </c>
    </row>
    <row r="552" spans="1:8" s="74" customFormat="1" x14ac:dyDescent="0.2">
      <c r="A552" s="95" t="s">
        <v>441</v>
      </c>
      <c r="B552" s="72" t="s">
        <v>94</v>
      </c>
      <c r="C552" s="72" t="s">
        <v>96</v>
      </c>
      <c r="D552" s="72" t="s">
        <v>117</v>
      </c>
      <c r="E552" s="69">
        <v>112</v>
      </c>
      <c r="F552" s="125">
        <f>'Пр 3 вед'!G50</f>
        <v>0</v>
      </c>
      <c r="G552" s="125">
        <f>'Пр 3 вед'!H50</f>
        <v>0</v>
      </c>
      <c r="H552" s="226" t="e">
        <f t="shared" si="53"/>
        <v>#DIV/0!</v>
      </c>
    </row>
    <row r="553" spans="1:8" s="74" customFormat="1" x14ac:dyDescent="0.2">
      <c r="A553" s="68" t="s">
        <v>446</v>
      </c>
      <c r="B553" s="72" t="s">
        <v>94</v>
      </c>
      <c r="C553" s="72" t="s">
        <v>96</v>
      </c>
      <c r="D553" s="72" t="s">
        <v>117</v>
      </c>
      <c r="E553" s="69" t="s">
        <v>118</v>
      </c>
      <c r="F553" s="125">
        <f>F554</f>
        <v>102.06100000000001</v>
      </c>
      <c r="G553" s="125">
        <f>G554</f>
        <v>102.06100000000001</v>
      </c>
      <c r="H553" s="226">
        <f t="shared" si="53"/>
        <v>1</v>
      </c>
    </row>
    <row r="554" spans="1:8" s="74" customFormat="1" ht="22.5" x14ac:dyDescent="0.2">
      <c r="A554" s="68" t="s">
        <v>119</v>
      </c>
      <c r="B554" s="72" t="s">
        <v>94</v>
      </c>
      <c r="C554" s="72" t="s">
        <v>96</v>
      </c>
      <c r="D554" s="72" t="s">
        <v>117</v>
      </c>
      <c r="E554" s="69" t="s">
        <v>120</v>
      </c>
      <c r="F554" s="125">
        <f>F555</f>
        <v>102.06100000000001</v>
      </c>
      <c r="G554" s="125">
        <f>G555</f>
        <v>102.06100000000001</v>
      </c>
      <c r="H554" s="226">
        <f t="shared" si="53"/>
        <v>1</v>
      </c>
    </row>
    <row r="555" spans="1:8" s="74" customFormat="1" x14ac:dyDescent="0.2">
      <c r="A555" s="95" t="s">
        <v>466</v>
      </c>
      <c r="B555" s="72" t="s">
        <v>94</v>
      </c>
      <c r="C555" s="72" t="s">
        <v>96</v>
      </c>
      <c r="D555" s="72" t="s">
        <v>117</v>
      </c>
      <c r="E555" s="69" t="s">
        <v>122</v>
      </c>
      <c r="F555" s="125">
        <f>'Пр 3 вед'!G53</f>
        <v>102.06100000000001</v>
      </c>
      <c r="G555" s="125">
        <f>'Пр 3 вед'!H53</f>
        <v>102.06100000000001</v>
      </c>
      <c r="H555" s="226">
        <f t="shared" ref="H555:H618" si="56">G555/F555*1</f>
        <v>1</v>
      </c>
    </row>
    <row r="556" spans="1:8" s="74" customFormat="1" x14ac:dyDescent="0.2">
      <c r="A556" s="95" t="s">
        <v>124</v>
      </c>
      <c r="B556" s="72" t="s">
        <v>94</v>
      </c>
      <c r="C556" s="72" t="s">
        <v>96</v>
      </c>
      <c r="D556" s="72" t="s">
        <v>508</v>
      </c>
      <c r="E556" s="69"/>
      <c r="F556" s="125">
        <f t="shared" ref="F556:G558" si="57">F557</f>
        <v>138.6</v>
      </c>
      <c r="G556" s="125">
        <f t="shared" si="57"/>
        <v>0</v>
      </c>
      <c r="H556" s="226">
        <f t="shared" si="56"/>
        <v>0</v>
      </c>
    </row>
    <row r="557" spans="1:8" s="74" customFormat="1" ht="22.5" x14ac:dyDescent="0.2">
      <c r="A557" s="68" t="s">
        <v>100</v>
      </c>
      <c r="B557" s="72" t="s">
        <v>94</v>
      </c>
      <c r="C557" s="72" t="s">
        <v>96</v>
      </c>
      <c r="D557" s="72" t="s">
        <v>508</v>
      </c>
      <c r="E557" s="69">
        <v>600</v>
      </c>
      <c r="F557" s="125">
        <f t="shared" si="57"/>
        <v>138.6</v>
      </c>
      <c r="G557" s="125">
        <f t="shared" si="57"/>
        <v>0</v>
      </c>
      <c r="H557" s="226">
        <f t="shared" si="56"/>
        <v>0</v>
      </c>
    </row>
    <row r="558" spans="1:8" s="74" customFormat="1" x14ac:dyDescent="0.2">
      <c r="A558" s="68" t="s">
        <v>102</v>
      </c>
      <c r="B558" s="72" t="s">
        <v>94</v>
      </c>
      <c r="C558" s="72" t="s">
        <v>96</v>
      </c>
      <c r="D558" s="72" t="s">
        <v>508</v>
      </c>
      <c r="E558" s="69">
        <v>610</v>
      </c>
      <c r="F558" s="125">
        <f t="shared" si="57"/>
        <v>138.6</v>
      </c>
      <c r="G558" s="125">
        <f t="shared" si="57"/>
        <v>0</v>
      </c>
      <c r="H558" s="226">
        <f t="shared" si="56"/>
        <v>0</v>
      </c>
    </row>
    <row r="559" spans="1:8" s="74" customFormat="1" ht="33.75" x14ac:dyDescent="0.2">
      <c r="A559" s="68" t="s">
        <v>104</v>
      </c>
      <c r="B559" s="72" t="s">
        <v>94</v>
      </c>
      <c r="C559" s="72" t="s">
        <v>96</v>
      </c>
      <c r="D559" s="72" t="s">
        <v>508</v>
      </c>
      <c r="E559" s="69">
        <v>611</v>
      </c>
      <c r="F559" s="125">
        <f>'Пр 3 вед'!G62</f>
        <v>138.6</v>
      </c>
      <c r="G559" s="125">
        <f>'Пр 3 вед'!H62</f>
        <v>0</v>
      </c>
      <c r="H559" s="226">
        <f t="shared" si="56"/>
        <v>0</v>
      </c>
    </row>
    <row r="560" spans="1:8" x14ac:dyDescent="0.2">
      <c r="A560" s="68" t="s">
        <v>631</v>
      </c>
      <c r="B560" s="72" t="s">
        <v>94</v>
      </c>
      <c r="C560" s="72" t="s">
        <v>96</v>
      </c>
      <c r="D560" s="72" t="s">
        <v>755</v>
      </c>
      <c r="E560" s="165"/>
      <c r="F560" s="125">
        <f t="shared" ref="F560:G562" si="58">F561</f>
        <v>100</v>
      </c>
      <c r="G560" s="125">
        <f t="shared" si="58"/>
        <v>100</v>
      </c>
      <c r="H560" s="226">
        <f t="shared" si="56"/>
        <v>1</v>
      </c>
    </row>
    <row r="561" spans="1:10" ht="22.5" x14ac:dyDescent="0.2">
      <c r="A561" s="68" t="s">
        <v>100</v>
      </c>
      <c r="B561" s="72" t="s">
        <v>94</v>
      </c>
      <c r="C561" s="72" t="s">
        <v>96</v>
      </c>
      <c r="D561" s="72" t="s">
        <v>755</v>
      </c>
      <c r="E561" s="165">
        <v>600</v>
      </c>
      <c r="F561" s="125">
        <f t="shared" si="58"/>
        <v>100</v>
      </c>
      <c r="G561" s="125">
        <f t="shared" si="58"/>
        <v>100</v>
      </c>
      <c r="H561" s="226">
        <f t="shared" si="56"/>
        <v>1</v>
      </c>
    </row>
    <row r="562" spans="1:10" x14ac:dyDescent="0.2">
      <c r="A562" s="68" t="s">
        <v>102</v>
      </c>
      <c r="B562" s="72" t="s">
        <v>94</v>
      </c>
      <c r="C562" s="72" t="s">
        <v>96</v>
      </c>
      <c r="D562" s="72" t="s">
        <v>755</v>
      </c>
      <c r="E562" s="165">
        <v>610</v>
      </c>
      <c r="F562" s="125">
        <f t="shared" si="58"/>
        <v>100</v>
      </c>
      <c r="G562" s="125">
        <f t="shared" si="58"/>
        <v>100</v>
      </c>
      <c r="H562" s="226">
        <f t="shared" si="56"/>
        <v>1</v>
      </c>
    </row>
    <row r="563" spans="1:10" x14ac:dyDescent="0.2">
      <c r="A563" s="68" t="s">
        <v>632</v>
      </c>
      <c r="B563" s="72" t="s">
        <v>94</v>
      </c>
      <c r="C563" s="72" t="s">
        <v>96</v>
      </c>
      <c r="D563" s="72" t="s">
        <v>755</v>
      </c>
      <c r="E563" s="165">
        <v>612</v>
      </c>
      <c r="F563" s="125">
        <f>'Пр 3 вед'!G66</f>
        <v>100</v>
      </c>
      <c r="G563" s="125">
        <f>'Пр 3 вед'!H66</f>
        <v>100</v>
      </c>
      <c r="H563" s="226">
        <f t="shared" si="56"/>
        <v>1</v>
      </c>
    </row>
    <row r="564" spans="1:10" s="74" customFormat="1" x14ac:dyDescent="0.2">
      <c r="A564" s="82" t="s">
        <v>125</v>
      </c>
      <c r="B564" s="81" t="s">
        <v>94</v>
      </c>
      <c r="C564" s="83" t="s">
        <v>126</v>
      </c>
      <c r="D564" s="83"/>
      <c r="E564" s="81"/>
      <c r="F564" s="123">
        <f>F567+F588</f>
        <v>16566.705000000002</v>
      </c>
      <c r="G564" s="123">
        <f>G567+G588</f>
        <v>15389.978999999999</v>
      </c>
      <c r="H564" s="226">
        <f t="shared" si="56"/>
        <v>0.9289704259235616</v>
      </c>
    </row>
    <row r="565" spans="1:10" s="74" customFormat="1" x14ac:dyDescent="0.2">
      <c r="A565" s="63" t="s">
        <v>159</v>
      </c>
      <c r="B565" s="72" t="s">
        <v>94</v>
      </c>
      <c r="C565" s="72" t="s">
        <v>126</v>
      </c>
      <c r="D565" s="72" t="s">
        <v>757</v>
      </c>
      <c r="E565" s="69">
        <v>300</v>
      </c>
      <c r="F565" s="125">
        <f>F566</f>
        <v>0</v>
      </c>
      <c r="G565" s="125">
        <f>G566</f>
        <v>0</v>
      </c>
      <c r="H565" s="226" t="e">
        <f t="shared" si="56"/>
        <v>#DIV/0!</v>
      </c>
    </row>
    <row r="566" spans="1:10" s="74" customFormat="1" x14ac:dyDescent="0.2">
      <c r="A566" s="55" t="s">
        <v>230</v>
      </c>
      <c r="B566" s="72" t="s">
        <v>94</v>
      </c>
      <c r="C566" s="72" t="s">
        <v>126</v>
      </c>
      <c r="D566" s="72" t="s">
        <v>757</v>
      </c>
      <c r="E566" s="69">
        <v>350</v>
      </c>
      <c r="F566" s="125">
        <f>'Пр 3 вед'!G69</f>
        <v>0</v>
      </c>
      <c r="G566" s="125">
        <f>'Пр 3 вед'!H69</f>
        <v>0</v>
      </c>
      <c r="H566" s="226" t="e">
        <f t="shared" si="56"/>
        <v>#DIV/0!</v>
      </c>
    </row>
    <row r="567" spans="1:10" s="74" customFormat="1" ht="22.5" x14ac:dyDescent="0.2">
      <c r="A567" s="68" t="s">
        <v>114</v>
      </c>
      <c r="B567" s="72" t="s">
        <v>94</v>
      </c>
      <c r="C567" s="72" t="s">
        <v>126</v>
      </c>
      <c r="D567" s="72" t="s">
        <v>115</v>
      </c>
      <c r="E567" s="69"/>
      <c r="F567" s="125">
        <f>F568+F573</f>
        <v>16066.705000000002</v>
      </c>
      <c r="G567" s="125">
        <f>G568+G573</f>
        <v>14944.374</v>
      </c>
      <c r="H567" s="226">
        <f t="shared" si="56"/>
        <v>0.93014554010918837</v>
      </c>
      <c r="I567" s="105"/>
      <c r="J567" s="105"/>
    </row>
    <row r="568" spans="1:10" s="74" customFormat="1" ht="22.5" x14ac:dyDescent="0.2">
      <c r="A568" s="84" t="s">
        <v>128</v>
      </c>
      <c r="B568" s="86" t="s">
        <v>94</v>
      </c>
      <c r="C568" s="88" t="s">
        <v>126</v>
      </c>
      <c r="D568" s="88" t="s">
        <v>129</v>
      </c>
      <c r="E568" s="86"/>
      <c r="F568" s="124">
        <f>F569</f>
        <v>561</v>
      </c>
      <c r="G568" s="124">
        <f>G569</f>
        <v>452.17899999999997</v>
      </c>
      <c r="H568" s="226">
        <f t="shared" si="56"/>
        <v>0.80602317290552583</v>
      </c>
    </row>
    <row r="569" spans="1:10" s="74" customFormat="1" ht="33.75" x14ac:dyDescent="0.2">
      <c r="A569" s="68" t="s">
        <v>109</v>
      </c>
      <c r="B569" s="69" t="s">
        <v>94</v>
      </c>
      <c r="C569" s="72" t="s">
        <v>126</v>
      </c>
      <c r="D569" s="72" t="s">
        <v>130</v>
      </c>
      <c r="E569" s="69">
        <v>100</v>
      </c>
      <c r="F569" s="125">
        <f>F570</f>
        <v>561</v>
      </c>
      <c r="G569" s="125">
        <f>G570</f>
        <v>452.17899999999997</v>
      </c>
      <c r="H569" s="226">
        <f t="shared" si="56"/>
        <v>0.80602317290552583</v>
      </c>
    </row>
    <row r="570" spans="1:10" s="74" customFormat="1" x14ac:dyDescent="0.2">
      <c r="A570" s="68" t="s">
        <v>131</v>
      </c>
      <c r="B570" s="69" t="s">
        <v>94</v>
      </c>
      <c r="C570" s="72" t="s">
        <v>126</v>
      </c>
      <c r="D570" s="72" t="s">
        <v>130</v>
      </c>
      <c r="E570" s="69">
        <v>120</v>
      </c>
      <c r="F570" s="125">
        <f>F571+F572</f>
        <v>561</v>
      </c>
      <c r="G570" s="125">
        <f>G571+G572</f>
        <v>452.17899999999997</v>
      </c>
      <c r="H570" s="226">
        <f t="shared" si="56"/>
        <v>0.80602317290552583</v>
      </c>
    </row>
    <row r="571" spans="1:10" s="74" customFormat="1" x14ac:dyDescent="0.2">
      <c r="A571" s="94" t="s">
        <v>132</v>
      </c>
      <c r="B571" s="69" t="s">
        <v>94</v>
      </c>
      <c r="C571" s="72" t="s">
        <v>126</v>
      </c>
      <c r="D571" s="72" t="s">
        <v>130</v>
      </c>
      <c r="E571" s="69">
        <v>121</v>
      </c>
      <c r="F571" s="125">
        <f>'Пр 3 вед'!G74</f>
        <v>431</v>
      </c>
      <c r="G571" s="125">
        <f>'Пр 3 вед'!H74</f>
        <v>339.62</v>
      </c>
      <c r="H571" s="226">
        <f t="shared" si="56"/>
        <v>0.78798143851508118</v>
      </c>
    </row>
    <row r="572" spans="1:10" s="74" customFormat="1" ht="33.75" x14ac:dyDescent="0.2">
      <c r="A572" s="94" t="s">
        <v>133</v>
      </c>
      <c r="B572" s="69" t="s">
        <v>94</v>
      </c>
      <c r="C572" s="72" t="s">
        <v>126</v>
      </c>
      <c r="D572" s="72" t="s">
        <v>130</v>
      </c>
      <c r="E572" s="69">
        <v>129</v>
      </c>
      <c r="F572" s="125">
        <f>'Пр 3 вед'!G75</f>
        <v>130</v>
      </c>
      <c r="G572" s="125">
        <f>'Пр 3 вед'!H75</f>
        <v>112.559</v>
      </c>
      <c r="H572" s="226">
        <f t="shared" si="56"/>
        <v>0.86583846153846156</v>
      </c>
    </row>
    <row r="573" spans="1:10" s="74" customFormat="1" ht="22.5" x14ac:dyDescent="0.2">
      <c r="A573" s="84" t="s">
        <v>116</v>
      </c>
      <c r="B573" s="86" t="s">
        <v>94</v>
      </c>
      <c r="C573" s="88" t="s">
        <v>126</v>
      </c>
      <c r="D573" s="88" t="s">
        <v>140</v>
      </c>
      <c r="E573" s="86"/>
      <c r="F573" s="124">
        <f>F574+F578+F583</f>
        <v>15505.705000000002</v>
      </c>
      <c r="G573" s="124">
        <f>G574+G578+G583</f>
        <v>14492.195</v>
      </c>
      <c r="H573" s="226">
        <f t="shared" si="56"/>
        <v>0.93463631611719677</v>
      </c>
    </row>
    <row r="574" spans="1:10" s="74" customFormat="1" ht="33.75" x14ac:dyDescent="0.2">
      <c r="A574" s="68" t="s">
        <v>109</v>
      </c>
      <c r="B574" s="69" t="s">
        <v>94</v>
      </c>
      <c r="C574" s="72" t="s">
        <v>126</v>
      </c>
      <c r="D574" s="72" t="s">
        <v>141</v>
      </c>
      <c r="E574" s="69">
        <v>100</v>
      </c>
      <c r="F574" s="125">
        <f>F575</f>
        <v>15155.905000000001</v>
      </c>
      <c r="G574" s="125">
        <f>G575</f>
        <v>14190.444</v>
      </c>
      <c r="H574" s="226">
        <f t="shared" si="56"/>
        <v>0.93629803037166037</v>
      </c>
      <c r="I574" s="105"/>
      <c r="J574" s="105"/>
    </row>
    <row r="575" spans="1:10" s="74" customFormat="1" x14ac:dyDescent="0.2">
      <c r="A575" s="68" t="s">
        <v>111</v>
      </c>
      <c r="B575" s="69" t="s">
        <v>94</v>
      </c>
      <c r="C575" s="72" t="s">
        <v>126</v>
      </c>
      <c r="D575" s="72" t="s">
        <v>141</v>
      </c>
      <c r="E575" s="69">
        <v>110</v>
      </c>
      <c r="F575" s="125">
        <f>F576+F577</f>
        <v>15155.905000000001</v>
      </c>
      <c r="G575" s="125">
        <f>G576+G577</f>
        <v>14190.444</v>
      </c>
      <c r="H575" s="226">
        <f t="shared" si="56"/>
        <v>0.93629803037166037</v>
      </c>
    </row>
    <row r="576" spans="1:10" s="74" customFormat="1" x14ac:dyDescent="0.2">
      <c r="A576" s="68" t="s">
        <v>112</v>
      </c>
      <c r="B576" s="69" t="s">
        <v>94</v>
      </c>
      <c r="C576" s="72" t="s">
        <v>126</v>
      </c>
      <c r="D576" s="72" t="s">
        <v>141</v>
      </c>
      <c r="E576" s="69">
        <v>111</v>
      </c>
      <c r="F576" s="125">
        <f>'Пр 3 вед'!G79</f>
        <v>11321.6</v>
      </c>
      <c r="G576" s="125">
        <f>'Пр 3 вед'!H79</f>
        <v>10690.254999999999</v>
      </c>
      <c r="H576" s="226">
        <f t="shared" si="56"/>
        <v>0.94423535542679471</v>
      </c>
    </row>
    <row r="577" spans="1:8" s="74" customFormat="1" ht="22.5" x14ac:dyDescent="0.2">
      <c r="A577" s="94" t="s">
        <v>113</v>
      </c>
      <c r="B577" s="69" t="s">
        <v>94</v>
      </c>
      <c r="C577" s="72" t="s">
        <v>126</v>
      </c>
      <c r="D577" s="72" t="s">
        <v>141</v>
      </c>
      <c r="E577" s="69">
        <v>119</v>
      </c>
      <c r="F577" s="125">
        <f>'Пр 3 вед'!G80</f>
        <v>3834.3049999999998</v>
      </c>
      <c r="G577" s="125">
        <f>'Пр 3 вед'!H80</f>
        <v>3500.1889999999999</v>
      </c>
      <c r="H577" s="226">
        <f t="shared" si="56"/>
        <v>0.91286139209061357</v>
      </c>
    </row>
    <row r="578" spans="1:8" s="74" customFormat="1" x14ac:dyDescent="0.2">
      <c r="A578" s="68" t="s">
        <v>446</v>
      </c>
      <c r="B578" s="69" t="s">
        <v>94</v>
      </c>
      <c r="C578" s="72" t="s">
        <v>126</v>
      </c>
      <c r="D578" s="72" t="s">
        <v>142</v>
      </c>
      <c r="E578" s="69" t="s">
        <v>118</v>
      </c>
      <c r="F578" s="125">
        <f>SUM(F579)</f>
        <v>339.70000000000005</v>
      </c>
      <c r="G578" s="125">
        <f>SUM(G579)</f>
        <v>301.75099999999998</v>
      </c>
      <c r="H578" s="226">
        <f t="shared" si="56"/>
        <v>0.8882867235796289</v>
      </c>
    </row>
    <row r="579" spans="1:8" ht="22.5" x14ac:dyDescent="0.2">
      <c r="A579" s="68" t="s">
        <v>119</v>
      </c>
      <c r="B579" s="69" t="s">
        <v>94</v>
      </c>
      <c r="C579" s="72" t="s">
        <v>126</v>
      </c>
      <c r="D579" s="72" t="s">
        <v>142</v>
      </c>
      <c r="E579" s="69" t="s">
        <v>120</v>
      </c>
      <c r="F579" s="125">
        <f>F582+F580+F581</f>
        <v>339.70000000000005</v>
      </c>
      <c r="G579" s="125">
        <f>G582+G580+G581</f>
        <v>301.75099999999998</v>
      </c>
      <c r="H579" s="226">
        <f t="shared" si="56"/>
        <v>0.8882867235796289</v>
      </c>
    </row>
    <row r="580" spans="1:8" ht="22.5" x14ac:dyDescent="0.2">
      <c r="A580" s="95" t="s">
        <v>134</v>
      </c>
      <c r="B580" s="69" t="s">
        <v>94</v>
      </c>
      <c r="C580" s="72" t="s">
        <v>126</v>
      </c>
      <c r="D580" s="72" t="s">
        <v>142</v>
      </c>
      <c r="E580" s="69">
        <v>242</v>
      </c>
      <c r="F580" s="125">
        <f>'Пр 3 вед'!G83</f>
        <v>103.9</v>
      </c>
      <c r="G580" s="125">
        <f>'Пр 3 вед'!H83</f>
        <v>91.74</v>
      </c>
      <c r="H580" s="226">
        <f t="shared" si="56"/>
        <v>0.88296438883541861</v>
      </c>
    </row>
    <row r="581" spans="1:8" ht="22.5" x14ac:dyDescent="0.2">
      <c r="A581" s="95" t="s">
        <v>758</v>
      </c>
      <c r="B581" s="192" t="s">
        <v>94</v>
      </c>
      <c r="C581" s="72" t="s">
        <v>126</v>
      </c>
      <c r="D581" s="72" t="s">
        <v>142</v>
      </c>
      <c r="E581" s="192">
        <v>243</v>
      </c>
      <c r="F581" s="125">
        <f>'Пр 3 вед'!G84</f>
        <v>55</v>
      </c>
      <c r="G581" s="125">
        <f>'Пр 3 вед'!H84</f>
        <v>55</v>
      </c>
      <c r="H581" s="226">
        <f t="shared" si="56"/>
        <v>1</v>
      </c>
    </row>
    <row r="582" spans="1:8" x14ac:dyDescent="0.2">
      <c r="A582" s="95" t="s">
        <v>466</v>
      </c>
      <c r="B582" s="69" t="s">
        <v>94</v>
      </c>
      <c r="C582" s="72" t="s">
        <v>126</v>
      </c>
      <c r="D582" s="72" t="s">
        <v>142</v>
      </c>
      <c r="E582" s="69" t="s">
        <v>122</v>
      </c>
      <c r="F582" s="125">
        <f>'Пр 3 вед'!G85</f>
        <v>180.8</v>
      </c>
      <c r="G582" s="125">
        <f>'Пр 3 вед'!H85</f>
        <v>155.011</v>
      </c>
      <c r="H582" s="226">
        <f t="shared" si="56"/>
        <v>0.85736172566371671</v>
      </c>
    </row>
    <row r="583" spans="1:8" x14ac:dyDescent="0.2">
      <c r="A583" s="59" t="s">
        <v>135</v>
      </c>
      <c r="B583" s="69" t="s">
        <v>94</v>
      </c>
      <c r="C583" s="72" t="s">
        <v>126</v>
      </c>
      <c r="D583" s="72" t="s">
        <v>142</v>
      </c>
      <c r="E583" s="57" t="s">
        <v>197</v>
      </c>
      <c r="F583" s="125">
        <f>F584</f>
        <v>10.1</v>
      </c>
      <c r="G583" s="125">
        <f>G584</f>
        <v>0</v>
      </c>
      <c r="H583" s="226">
        <f t="shared" si="56"/>
        <v>0</v>
      </c>
    </row>
    <row r="584" spans="1:8" x14ac:dyDescent="0.2">
      <c r="A584" s="59" t="s">
        <v>136</v>
      </c>
      <c r="B584" s="69" t="s">
        <v>94</v>
      </c>
      <c r="C584" s="72" t="s">
        <v>126</v>
      </c>
      <c r="D584" s="72" t="s">
        <v>142</v>
      </c>
      <c r="E584" s="57" t="s">
        <v>137</v>
      </c>
      <c r="F584" s="125">
        <f>F585+F587+F586</f>
        <v>10.1</v>
      </c>
      <c r="G584" s="125">
        <f>G585+G587+G586</f>
        <v>0</v>
      </c>
      <c r="H584" s="226">
        <f t="shared" si="56"/>
        <v>0</v>
      </c>
    </row>
    <row r="585" spans="1:8" x14ac:dyDescent="0.2">
      <c r="A585" s="63" t="s">
        <v>138</v>
      </c>
      <c r="B585" s="69" t="s">
        <v>94</v>
      </c>
      <c r="C585" s="72" t="s">
        <v>126</v>
      </c>
      <c r="D585" s="72" t="s">
        <v>142</v>
      </c>
      <c r="E585" s="57" t="s">
        <v>139</v>
      </c>
      <c r="F585" s="125">
        <f>'Пр 3 вед'!G88</f>
        <v>0</v>
      </c>
      <c r="G585" s="125">
        <f>'Пр 3 вед'!H88</f>
        <v>0</v>
      </c>
      <c r="H585" s="226" t="e">
        <f t="shared" si="56"/>
        <v>#DIV/0!</v>
      </c>
    </row>
    <row r="586" spans="1:8" x14ac:dyDescent="0.2">
      <c r="A586" s="59" t="s">
        <v>198</v>
      </c>
      <c r="B586" s="69" t="s">
        <v>94</v>
      </c>
      <c r="C586" s="72" t="s">
        <v>126</v>
      </c>
      <c r="D586" s="72" t="s">
        <v>142</v>
      </c>
      <c r="E586" s="57">
        <v>852</v>
      </c>
      <c r="F586" s="125">
        <f>'Пр 3 вед'!G89</f>
        <v>0</v>
      </c>
      <c r="G586" s="125">
        <f>'Пр 3 вед'!H89</f>
        <v>0</v>
      </c>
      <c r="H586" s="226" t="e">
        <f t="shared" si="56"/>
        <v>#DIV/0!</v>
      </c>
    </row>
    <row r="587" spans="1:8" x14ac:dyDescent="0.2">
      <c r="A587" s="59" t="s">
        <v>440</v>
      </c>
      <c r="B587" s="69" t="s">
        <v>94</v>
      </c>
      <c r="C587" s="72" t="s">
        <v>126</v>
      </c>
      <c r="D587" s="72" t="s">
        <v>142</v>
      </c>
      <c r="E587" s="57">
        <v>853</v>
      </c>
      <c r="F587" s="125">
        <f>'Пр 3 вед'!G90</f>
        <v>10.1</v>
      </c>
      <c r="G587" s="125">
        <f>'Пр 3 вед'!H90</f>
        <v>0</v>
      </c>
      <c r="H587" s="226">
        <f t="shared" si="56"/>
        <v>0</v>
      </c>
    </row>
    <row r="588" spans="1:8" x14ac:dyDescent="0.2">
      <c r="A588" s="94" t="s">
        <v>127</v>
      </c>
      <c r="B588" s="72" t="s">
        <v>94</v>
      </c>
      <c r="C588" s="72" t="s">
        <v>126</v>
      </c>
      <c r="D588" s="72" t="s">
        <v>756</v>
      </c>
      <c r="E588" s="192"/>
      <c r="F588" s="125">
        <f t="shared" ref="F588:G591" si="59">F589</f>
        <v>500</v>
      </c>
      <c r="G588" s="125">
        <f t="shared" si="59"/>
        <v>445.60500000000002</v>
      </c>
      <c r="H588" s="226">
        <f t="shared" si="56"/>
        <v>0.89121000000000006</v>
      </c>
    </row>
    <row r="589" spans="1:8" ht="22.5" x14ac:dyDescent="0.2">
      <c r="A589" s="94" t="s">
        <v>485</v>
      </c>
      <c r="B589" s="72" t="s">
        <v>94</v>
      </c>
      <c r="C589" s="72" t="s">
        <v>126</v>
      </c>
      <c r="D589" s="72" t="s">
        <v>757</v>
      </c>
      <c r="E589" s="192"/>
      <c r="F589" s="125">
        <f t="shared" si="59"/>
        <v>500</v>
      </c>
      <c r="G589" s="125">
        <f t="shared" si="59"/>
        <v>445.60500000000002</v>
      </c>
      <c r="H589" s="226">
        <f t="shared" si="56"/>
        <v>0.89121000000000006</v>
      </c>
    </row>
    <row r="590" spans="1:8" x14ac:dyDescent="0.2">
      <c r="A590" s="68" t="s">
        <v>446</v>
      </c>
      <c r="B590" s="72" t="s">
        <v>94</v>
      </c>
      <c r="C590" s="72" t="s">
        <v>126</v>
      </c>
      <c r="D590" s="72" t="s">
        <v>757</v>
      </c>
      <c r="E590" s="192" t="s">
        <v>118</v>
      </c>
      <c r="F590" s="125">
        <f t="shared" si="59"/>
        <v>500</v>
      </c>
      <c r="G590" s="125">
        <f t="shared" si="59"/>
        <v>445.60500000000002</v>
      </c>
      <c r="H590" s="226">
        <f t="shared" si="56"/>
        <v>0.89121000000000006</v>
      </c>
    </row>
    <row r="591" spans="1:8" ht="22.5" x14ac:dyDescent="0.2">
      <c r="A591" s="68" t="s">
        <v>119</v>
      </c>
      <c r="B591" s="72" t="s">
        <v>94</v>
      </c>
      <c r="C591" s="72" t="s">
        <v>126</v>
      </c>
      <c r="D591" s="72" t="s">
        <v>757</v>
      </c>
      <c r="E591" s="192" t="s">
        <v>120</v>
      </c>
      <c r="F591" s="125">
        <f t="shared" si="59"/>
        <v>500</v>
      </c>
      <c r="G591" s="125">
        <f t="shared" si="59"/>
        <v>445.60500000000002</v>
      </c>
      <c r="H591" s="226">
        <f t="shared" si="56"/>
        <v>0.89121000000000006</v>
      </c>
    </row>
    <row r="592" spans="1:8" x14ac:dyDescent="0.2">
      <c r="A592" s="95" t="s">
        <v>466</v>
      </c>
      <c r="B592" s="72" t="s">
        <v>94</v>
      </c>
      <c r="C592" s="72" t="s">
        <v>126</v>
      </c>
      <c r="D592" s="72" t="s">
        <v>757</v>
      </c>
      <c r="E592" s="192" t="s">
        <v>122</v>
      </c>
      <c r="F592" s="125">
        <f>'Пр 3 вед'!G95</f>
        <v>500</v>
      </c>
      <c r="G592" s="125">
        <f>'Пр 3 вед'!H95</f>
        <v>445.60500000000002</v>
      </c>
      <c r="H592" s="226">
        <f t="shared" si="56"/>
        <v>0.89121000000000006</v>
      </c>
    </row>
    <row r="593" spans="1:10" x14ac:dyDescent="0.2">
      <c r="A593" s="82" t="s">
        <v>377</v>
      </c>
      <c r="B593" s="81" t="s">
        <v>220</v>
      </c>
      <c r="C593" s="83" t="s">
        <v>145</v>
      </c>
      <c r="D593" s="83" t="s">
        <v>146</v>
      </c>
      <c r="E593" s="81" t="s">
        <v>147</v>
      </c>
      <c r="F593" s="123">
        <f t="shared" ref="F593:G599" si="60">F594</f>
        <v>250</v>
      </c>
      <c r="G593" s="123">
        <f t="shared" si="60"/>
        <v>219.82</v>
      </c>
      <c r="H593" s="226">
        <f t="shared" si="56"/>
        <v>0.87927999999999995</v>
      </c>
    </row>
    <row r="594" spans="1:10" x14ac:dyDescent="0.2">
      <c r="A594" s="82" t="s">
        <v>378</v>
      </c>
      <c r="B594" s="81" t="s">
        <v>220</v>
      </c>
      <c r="C594" s="83" t="s">
        <v>220</v>
      </c>
      <c r="D594" s="83" t="s">
        <v>146</v>
      </c>
      <c r="E594" s="81" t="s">
        <v>147</v>
      </c>
      <c r="F594" s="123">
        <f t="shared" si="60"/>
        <v>250</v>
      </c>
      <c r="G594" s="123">
        <f t="shared" si="60"/>
        <v>219.82</v>
      </c>
      <c r="H594" s="226">
        <f t="shared" si="56"/>
        <v>0.87927999999999995</v>
      </c>
    </row>
    <row r="595" spans="1:10" ht="31.5" x14ac:dyDescent="0.2">
      <c r="A595" s="98" t="s">
        <v>501</v>
      </c>
      <c r="B595" s="81" t="s">
        <v>220</v>
      </c>
      <c r="C595" s="83" t="s">
        <v>220</v>
      </c>
      <c r="D595" s="83" t="s">
        <v>379</v>
      </c>
      <c r="E595" s="81"/>
      <c r="F595" s="123">
        <f t="shared" ref="F595:G597" si="61">F596</f>
        <v>250</v>
      </c>
      <c r="G595" s="123">
        <f t="shared" si="61"/>
        <v>219.82</v>
      </c>
      <c r="H595" s="226">
        <f t="shared" si="56"/>
        <v>0.87927999999999995</v>
      </c>
    </row>
    <row r="596" spans="1:10" ht="33.75" x14ac:dyDescent="0.2">
      <c r="A596" s="68" t="s">
        <v>380</v>
      </c>
      <c r="B596" s="69" t="s">
        <v>220</v>
      </c>
      <c r="C596" s="72" t="s">
        <v>220</v>
      </c>
      <c r="D596" s="72" t="s">
        <v>381</v>
      </c>
      <c r="E596" s="69" t="s">
        <v>147</v>
      </c>
      <c r="F596" s="125">
        <f t="shared" si="61"/>
        <v>250</v>
      </c>
      <c r="G596" s="125">
        <f t="shared" si="61"/>
        <v>219.82</v>
      </c>
      <c r="H596" s="226">
        <f t="shared" si="56"/>
        <v>0.87927999999999995</v>
      </c>
    </row>
    <row r="597" spans="1:10" ht="33.75" x14ac:dyDescent="0.2">
      <c r="A597" s="84" t="s">
        <v>382</v>
      </c>
      <c r="B597" s="86" t="s">
        <v>220</v>
      </c>
      <c r="C597" s="88" t="s">
        <v>220</v>
      </c>
      <c r="D597" s="88" t="s">
        <v>383</v>
      </c>
      <c r="E597" s="86"/>
      <c r="F597" s="124">
        <f t="shared" si="61"/>
        <v>250</v>
      </c>
      <c r="G597" s="124">
        <f t="shared" si="61"/>
        <v>219.82</v>
      </c>
      <c r="H597" s="226">
        <f t="shared" si="56"/>
        <v>0.87927999999999995</v>
      </c>
    </row>
    <row r="598" spans="1:10" x14ac:dyDescent="0.2">
      <c r="A598" s="68" t="s">
        <v>446</v>
      </c>
      <c r="B598" s="69" t="s">
        <v>220</v>
      </c>
      <c r="C598" s="72" t="s">
        <v>220</v>
      </c>
      <c r="D598" s="72" t="s">
        <v>383</v>
      </c>
      <c r="E598" s="69" t="s">
        <v>118</v>
      </c>
      <c r="F598" s="125">
        <f t="shared" si="60"/>
        <v>250</v>
      </c>
      <c r="G598" s="125">
        <f t="shared" si="60"/>
        <v>219.82</v>
      </c>
      <c r="H598" s="226">
        <f t="shared" si="56"/>
        <v>0.87927999999999995</v>
      </c>
    </row>
    <row r="599" spans="1:10" ht="22.5" x14ac:dyDescent="0.2">
      <c r="A599" s="68" t="s">
        <v>119</v>
      </c>
      <c r="B599" s="69" t="s">
        <v>220</v>
      </c>
      <c r="C599" s="72" t="s">
        <v>220</v>
      </c>
      <c r="D599" s="72" t="s">
        <v>383</v>
      </c>
      <c r="E599" s="69" t="s">
        <v>120</v>
      </c>
      <c r="F599" s="125">
        <f t="shared" si="60"/>
        <v>250</v>
      </c>
      <c r="G599" s="125">
        <f t="shared" si="60"/>
        <v>219.82</v>
      </c>
      <c r="H599" s="226">
        <f t="shared" si="56"/>
        <v>0.87927999999999995</v>
      </c>
    </row>
    <row r="600" spans="1:10" x14ac:dyDescent="0.2">
      <c r="A600" s="95" t="s">
        <v>466</v>
      </c>
      <c r="B600" s="69" t="s">
        <v>220</v>
      </c>
      <c r="C600" s="72" t="s">
        <v>220</v>
      </c>
      <c r="D600" s="72" t="s">
        <v>383</v>
      </c>
      <c r="E600" s="69" t="s">
        <v>122</v>
      </c>
      <c r="F600" s="130">
        <f>'Пр 3 вед'!G756</f>
        <v>250</v>
      </c>
      <c r="G600" s="130">
        <f>'Пр 3 вед'!H756</f>
        <v>219.82</v>
      </c>
      <c r="H600" s="226">
        <f t="shared" si="56"/>
        <v>0.87927999999999995</v>
      </c>
    </row>
    <row r="601" spans="1:10" x14ac:dyDescent="0.2">
      <c r="A601" s="53" t="s">
        <v>148</v>
      </c>
      <c r="B601" s="80" t="s">
        <v>149</v>
      </c>
      <c r="C601" s="78" t="s">
        <v>145</v>
      </c>
      <c r="D601" s="78" t="s">
        <v>146</v>
      </c>
      <c r="E601" s="80" t="s">
        <v>147</v>
      </c>
      <c r="F601" s="123">
        <f>F602+F713+F747</f>
        <v>198664.30800000002</v>
      </c>
      <c r="G601" s="123">
        <f>G602+G713+G747</f>
        <v>123962.12899999997</v>
      </c>
      <c r="H601" s="226">
        <f t="shared" si="56"/>
        <v>0.62397785615320478</v>
      </c>
    </row>
    <row r="602" spans="1:10" x14ac:dyDescent="0.2">
      <c r="A602" s="53" t="s">
        <v>150</v>
      </c>
      <c r="B602" s="80" t="s">
        <v>149</v>
      </c>
      <c r="C602" s="78" t="s">
        <v>151</v>
      </c>
      <c r="D602" s="78"/>
      <c r="E602" s="80"/>
      <c r="F602" s="123">
        <f>F603+F608+F659+F700+F655+F709</f>
        <v>34565.300000000003</v>
      </c>
      <c r="G602" s="123">
        <f>G603+G608+G659+G700+G655+G709</f>
        <v>24340.839999999997</v>
      </c>
      <c r="H602" s="226">
        <f t="shared" si="56"/>
        <v>0.70419871952507263</v>
      </c>
    </row>
    <row r="603" spans="1:10" s="74" customFormat="1" ht="22.5" x14ac:dyDescent="0.2">
      <c r="A603" s="68" t="s">
        <v>266</v>
      </c>
      <c r="B603" s="72" t="s">
        <v>149</v>
      </c>
      <c r="C603" s="72" t="s">
        <v>151</v>
      </c>
      <c r="D603" s="72" t="s">
        <v>267</v>
      </c>
      <c r="E603" s="69"/>
      <c r="F603" s="127">
        <f t="shared" ref="F603:G606" si="62">F604</f>
        <v>0</v>
      </c>
      <c r="G603" s="127">
        <f t="shared" si="62"/>
        <v>0</v>
      </c>
      <c r="H603" s="226" t="e">
        <f t="shared" si="56"/>
        <v>#DIV/0!</v>
      </c>
      <c r="I603" s="105"/>
      <c r="J603" s="105"/>
    </row>
    <row r="604" spans="1:10" s="74" customFormat="1" ht="22.5" x14ac:dyDescent="0.2">
      <c r="A604" s="68" t="s">
        <v>268</v>
      </c>
      <c r="B604" s="72" t="s">
        <v>149</v>
      </c>
      <c r="C604" s="72" t="s">
        <v>151</v>
      </c>
      <c r="D604" s="72" t="s">
        <v>269</v>
      </c>
      <c r="E604" s="69"/>
      <c r="F604" s="127">
        <f t="shared" si="62"/>
        <v>0</v>
      </c>
      <c r="G604" s="127">
        <f t="shared" si="62"/>
        <v>0</v>
      </c>
      <c r="H604" s="226" t="e">
        <f t="shared" si="56"/>
        <v>#DIV/0!</v>
      </c>
    </row>
    <row r="605" spans="1:10" s="74" customFormat="1" x14ac:dyDescent="0.2">
      <c r="A605" s="63" t="s">
        <v>159</v>
      </c>
      <c r="B605" s="72" t="s">
        <v>149</v>
      </c>
      <c r="C605" s="72" t="s">
        <v>151</v>
      </c>
      <c r="D605" s="72" t="s">
        <v>269</v>
      </c>
      <c r="E605" s="69">
        <v>300</v>
      </c>
      <c r="F605" s="127">
        <f t="shared" si="62"/>
        <v>0</v>
      </c>
      <c r="G605" s="127">
        <f t="shared" si="62"/>
        <v>0</v>
      </c>
      <c r="H605" s="226" t="e">
        <f t="shared" si="56"/>
        <v>#DIV/0!</v>
      </c>
    </row>
    <row r="606" spans="1:10" s="74" customFormat="1" ht="33.75" x14ac:dyDescent="0.2">
      <c r="A606" s="68" t="s">
        <v>445</v>
      </c>
      <c r="B606" s="72" t="s">
        <v>149</v>
      </c>
      <c r="C606" s="72" t="s">
        <v>151</v>
      </c>
      <c r="D606" s="72" t="s">
        <v>269</v>
      </c>
      <c r="E606" s="69">
        <v>320</v>
      </c>
      <c r="F606" s="127">
        <f t="shared" si="62"/>
        <v>0</v>
      </c>
      <c r="G606" s="127">
        <f t="shared" si="62"/>
        <v>0</v>
      </c>
      <c r="H606" s="226" t="e">
        <f t="shared" si="56"/>
        <v>#DIV/0!</v>
      </c>
    </row>
    <row r="607" spans="1:10" s="74" customFormat="1" x14ac:dyDescent="0.2">
      <c r="A607" s="95" t="s">
        <v>386</v>
      </c>
      <c r="B607" s="72" t="s">
        <v>149</v>
      </c>
      <c r="C607" s="72" t="s">
        <v>151</v>
      </c>
      <c r="D607" s="72" t="s">
        <v>269</v>
      </c>
      <c r="E607" s="69">
        <v>322</v>
      </c>
      <c r="F607" s="127">
        <f>'Пр 3 вед'!G443</f>
        <v>0</v>
      </c>
      <c r="G607" s="127">
        <f>'Пр 3 вед'!H443</f>
        <v>0</v>
      </c>
      <c r="H607" s="226" t="e">
        <f t="shared" si="56"/>
        <v>#DIV/0!</v>
      </c>
    </row>
    <row r="608" spans="1:10" ht="21" x14ac:dyDescent="0.2">
      <c r="A608" s="53" t="s">
        <v>491</v>
      </c>
      <c r="B608" s="80">
        <v>10</v>
      </c>
      <c r="C608" s="78" t="s">
        <v>151</v>
      </c>
      <c r="D608" s="78" t="s">
        <v>152</v>
      </c>
      <c r="E608" s="80"/>
      <c r="F608" s="123">
        <f>F609+F633</f>
        <v>28033.4</v>
      </c>
      <c r="G608" s="123">
        <f>G609+G633</f>
        <v>21401.856999999996</v>
      </c>
      <c r="H608" s="226">
        <f t="shared" si="56"/>
        <v>0.76344135923576861</v>
      </c>
    </row>
    <row r="609" spans="1:10" ht="22.5" x14ac:dyDescent="0.2">
      <c r="A609" s="55" t="s">
        <v>153</v>
      </c>
      <c r="B609" s="61" t="s">
        <v>149</v>
      </c>
      <c r="C609" s="61" t="s">
        <v>151</v>
      </c>
      <c r="D609" s="61" t="s">
        <v>154</v>
      </c>
      <c r="E609" s="64"/>
      <c r="F609" s="128">
        <f>F610+F615+F623+F628</f>
        <v>17332.400000000001</v>
      </c>
      <c r="G609" s="128">
        <f>G610+G615+G623+G628</f>
        <v>14547.804999999998</v>
      </c>
      <c r="H609" s="226">
        <f t="shared" si="56"/>
        <v>0.83934163762664127</v>
      </c>
    </row>
    <row r="610" spans="1:10" s="65" customFormat="1" ht="22.5" x14ac:dyDescent="0.2">
      <c r="A610" s="55" t="s">
        <v>155</v>
      </c>
      <c r="B610" s="61" t="s">
        <v>149</v>
      </c>
      <c r="C610" s="61" t="s">
        <v>151</v>
      </c>
      <c r="D610" s="61" t="s">
        <v>156</v>
      </c>
      <c r="E610" s="64"/>
      <c r="F610" s="128">
        <f t="shared" ref="F610:G613" si="63">F611</f>
        <v>7180.9</v>
      </c>
      <c r="G610" s="128">
        <f t="shared" si="63"/>
        <v>5502.9870000000001</v>
      </c>
      <c r="H610" s="226">
        <f t="shared" si="56"/>
        <v>0.76633667089083546</v>
      </c>
    </row>
    <row r="611" spans="1:10" s="65" customFormat="1" ht="11.25" x14ac:dyDescent="0.2">
      <c r="A611" s="63" t="s">
        <v>157</v>
      </c>
      <c r="B611" s="61" t="s">
        <v>149</v>
      </c>
      <c r="C611" s="61" t="s">
        <v>151</v>
      </c>
      <c r="D611" s="61" t="s">
        <v>158</v>
      </c>
      <c r="E611" s="64"/>
      <c r="F611" s="128">
        <f t="shared" si="63"/>
        <v>7180.9</v>
      </c>
      <c r="G611" s="128">
        <f t="shared" si="63"/>
        <v>5502.9870000000001</v>
      </c>
      <c r="H611" s="226">
        <f t="shared" si="56"/>
        <v>0.76633667089083546</v>
      </c>
    </row>
    <row r="612" spans="1:10" s="65" customFormat="1" ht="11.25" x14ac:dyDescent="0.2">
      <c r="A612" s="63" t="s">
        <v>159</v>
      </c>
      <c r="B612" s="61" t="s">
        <v>149</v>
      </c>
      <c r="C612" s="61" t="s">
        <v>151</v>
      </c>
      <c r="D612" s="61" t="s">
        <v>158</v>
      </c>
      <c r="E612" s="61" t="s">
        <v>160</v>
      </c>
      <c r="F612" s="128">
        <f t="shared" si="63"/>
        <v>7180.9</v>
      </c>
      <c r="G612" s="128">
        <f t="shared" si="63"/>
        <v>5502.9870000000001</v>
      </c>
      <c r="H612" s="226">
        <f t="shared" si="56"/>
        <v>0.76633667089083546</v>
      </c>
    </row>
    <row r="613" spans="1:10" s="65" customFormat="1" ht="11.25" x14ac:dyDescent="0.2">
      <c r="A613" s="63" t="s">
        <v>161</v>
      </c>
      <c r="B613" s="61" t="s">
        <v>149</v>
      </c>
      <c r="C613" s="61" t="s">
        <v>151</v>
      </c>
      <c r="D613" s="61" t="s">
        <v>158</v>
      </c>
      <c r="E613" s="64">
        <v>310</v>
      </c>
      <c r="F613" s="128">
        <f t="shared" si="63"/>
        <v>7180.9</v>
      </c>
      <c r="G613" s="128">
        <f t="shared" si="63"/>
        <v>5502.9870000000001</v>
      </c>
      <c r="H613" s="226">
        <f t="shared" si="56"/>
        <v>0.76633667089083546</v>
      </c>
    </row>
    <row r="614" spans="1:10" s="65" customFormat="1" ht="32.25" customHeight="1" x14ac:dyDescent="0.2">
      <c r="A614" s="59" t="s">
        <v>445</v>
      </c>
      <c r="B614" s="61" t="s">
        <v>149</v>
      </c>
      <c r="C614" s="61" t="s">
        <v>151</v>
      </c>
      <c r="D614" s="61" t="s">
        <v>158</v>
      </c>
      <c r="E614" s="64">
        <v>313</v>
      </c>
      <c r="F614" s="128">
        <f>'Пр 3 вед'!G117</f>
        <v>7180.9</v>
      </c>
      <c r="G614" s="128">
        <f>'Пр 3 вед'!H117</f>
        <v>5502.9870000000001</v>
      </c>
      <c r="H614" s="226">
        <f t="shared" si="56"/>
        <v>0.76633667089083546</v>
      </c>
    </row>
    <row r="615" spans="1:10" s="65" customFormat="1" ht="22.5" x14ac:dyDescent="0.2">
      <c r="A615" s="55" t="s">
        <v>166</v>
      </c>
      <c r="B615" s="57">
        <v>10</v>
      </c>
      <c r="C615" s="56" t="s">
        <v>151</v>
      </c>
      <c r="D615" s="56" t="s">
        <v>167</v>
      </c>
      <c r="E615" s="57" t="s">
        <v>147</v>
      </c>
      <c r="F615" s="125">
        <f>F616</f>
        <v>9839</v>
      </c>
      <c r="G615" s="125">
        <f>G616</f>
        <v>8839.8799999999992</v>
      </c>
      <c r="H615" s="226">
        <f t="shared" si="56"/>
        <v>0.89845309482670999</v>
      </c>
    </row>
    <row r="616" spans="1:10" s="65" customFormat="1" ht="22.5" x14ac:dyDescent="0.2">
      <c r="A616" s="55" t="s">
        <v>66</v>
      </c>
      <c r="B616" s="57" t="s">
        <v>149</v>
      </c>
      <c r="C616" s="56" t="s">
        <v>151</v>
      </c>
      <c r="D616" s="56" t="s">
        <v>168</v>
      </c>
      <c r="E616" s="57"/>
      <c r="F616" s="125">
        <f>F617+F620</f>
        <v>9839</v>
      </c>
      <c r="G616" s="125">
        <f>G617+G620</f>
        <v>8839.8799999999992</v>
      </c>
      <c r="H616" s="226">
        <f t="shared" si="56"/>
        <v>0.89845309482670999</v>
      </c>
    </row>
    <row r="617" spans="1:10" x14ac:dyDescent="0.2">
      <c r="A617" s="68" t="s">
        <v>446</v>
      </c>
      <c r="B617" s="57" t="s">
        <v>149</v>
      </c>
      <c r="C617" s="56" t="s">
        <v>151</v>
      </c>
      <c r="D617" s="56" t="s">
        <v>168</v>
      </c>
      <c r="E617" s="57" t="s">
        <v>118</v>
      </c>
      <c r="F617" s="125">
        <f>SUM(F618)</f>
        <v>10</v>
      </c>
      <c r="G617" s="125">
        <f>SUM(G618)</f>
        <v>0.17</v>
      </c>
      <c r="H617" s="226">
        <f t="shared" si="56"/>
        <v>1.7000000000000001E-2</v>
      </c>
    </row>
    <row r="618" spans="1:10" s="65" customFormat="1" ht="22.5" x14ac:dyDescent="0.2">
      <c r="A618" s="68" t="s">
        <v>119</v>
      </c>
      <c r="B618" s="57" t="s">
        <v>149</v>
      </c>
      <c r="C618" s="56" t="s">
        <v>151</v>
      </c>
      <c r="D618" s="56" t="s">
        <v>168</v>
      </c>
      <c r="E618" s="57" t="s">
        <v>120</v>
      </c>
      <c r="F618" s="125">
        <f>F619</f>
        <v>10</v>
      </c>
      <c r="G618" s="125">
        <f>G619</f>
        <v>0.17</v>
      </c>
      <c r="H618" s="226">
        <f t="shared" si="56"/>
        <v>1.7000000000000001E-2</v>
      </c>
    </row>
    <row r="619" spans="1:10" s="65" customFormat="1" ht="11.25" x14ac:dyDescent="0.2">
      <c r="A619" s="95" t="s">
        <v>466</v>
      </c>
      <c r="B619" s="57" t="s">
        <v>149</v>
      </c>
      <c r="C619" s="56" t="s">
        <v>151</v>
      </c>
      <c r="D619" s="56" t="s">
        <v>168</v>
      </c>
      <c r="E619" s="57" t="s">
        <v>122</v>
      </c>
      <c r="F619" s="128">
        <f>'Пр 3 вед'!G122</f>
        <v>10</v>
      </c>
      <c r="G619" s="128">
        <f>'Пр 3 вед'!H122</f>
        <v>0.17</v>
      </c>
      <c r="H619" s="226">
        <f t="shared" ref="H619:H682" si="64">G619/F619*1</f>
        <v>1.7000000000000001E-2</v>
      </c>
      <c r="I619" s="268"/>
      <c r="J619" s="268"/>
    </row>
    <row r="620" spans="1:10" s="65" customFormat="1" ht="11.25" x14ac:dyDescent="0.2">
      <c r="A620" s="63" t="s">
        <v>159</v>
      </c>
      <c r="B620" s="57" t="s">
        <v>149</v>
      </c>
      <c r="C620" s="56" t="s">
        <v>151</v>
      </c>
      <c r="D620" s="56" t="s">
        <v>168</v>
      </c>
      <c r="E620" s="57">
        <v>300</v>
      </c>
      <c r="F620" s="125">
        <f>F621</f>
        <v>9829</v>
      </c>
      <c r="G620" s="125">
        <f>G621</f>
        <v>8839.7099999999991</v>
      </c>
      <c r="H620" s="226">
        <f t="shared" si="64"/>
        <v>0.89934988299928775</v>
      </c>
      <c r="I620" s="268"/>
      <c r="J620" s="268"/>
    </row>
    <row r="621" spans="1:10" x14ac:dyDescent="0.2">
      <c r="A621" s="63" t="s">
        <v>161</v>
      </c>
      <c r="B621" s="57" t="s">
        <v>149</v>
      </c>
      <c r="C621" s="56" t="s">
        <v>151</v>
      </c>
      <c r="D621" s="56" t="s">
        <v>168</v>
      </c>
      <c r="E621" s="57">
        <v>310</v>
      </c>
      <c r="F621" s="125">
        <f>F622</f>
        <v>9829</v>
      </c>
      <c r="G621" s="125">
        <f>G622</f>
        <v>8839.7099999999991</v>
      </c>
      <c r="H621" s="226">
        <f t="shared" si="64"/>
        <v>0.89934988299928775</v>
      </c>
    </row>
    <row r="622" spans="1:10" ht="22.5" x14ac:dyDescent="0.2">
      <c r="A622" s="59" t="s">
        <v>162</v>
      </c>
      <c r="B622" s="57">
        <v>10</v>
      </c>
      <c r="C622" s="56" t="s">
        <v>151</v>
      </c>
      <c r="D622" s="56" t="s">
        <v>168</v>
      </c>
      <c r="E622" s="57">
        <v>313</v>
      </c>
      <c r="F622" s="128">
        <f>'Пр 3 вед'!G125</f>
        <v>9829</v>
      </c>
      <c r="G622" s="128">
        <f>'Пр 3 вед'!H125</f>
        <v>8839.7099999999991</v>
      </c>
      <c r="H622" s="226">
        <f t="shared" si="64"/>
        <v>0.89934988299928775</v>
      </c>
    </row>
    <row r="623" spans="1:10" ht="22.5" x14ac:dyDescent="0.2">
      <c r="A623" s="63" t="s">
        <v>169</v>
      </c>
      <c r="B623" s="61" t="s">
        <v>149</v>
      </c>
      <c r="C623" s="61" t="s">
        <v>151</v>
      </c>
      <c r="D623" s="61" t="s">
        <v>170</v>
      </c>
      <c r="E623" s="61"/>
      <c r="F623" s="128">
        <f>F625</f>
        <v>212</v>
      </c>
      <c r="G623" s="128">
        <f>G625</f>
        <v>204.93799999999999</v>
      </c>
      <c r="H623" s="226">
        <f t="shared" si="64"/>
        <v>0.96668867924528301</v>
      </c>
    </row>
    <row r="624" spans="1:10" ht="22.5" x14ac:dyDescent="0.2">
      <c r="A624" s="63" t="s">
        <v>455</v>
      </c>
      <c r="B624" s="61" t="s">
        <v>149</v>
      </c>
      <c r="C624" s="61" t="s">
        <v>151</v>
      </c>
      <c r="D624" s="61" t="s">
        <v>171</v>
      </c>
      <c r="E624" s="61"/>
      <c r="F624" s="128">
        <f t="shared" ref="F624:G626" si="65">F625</f>
        <v>212</v>
      </c>
      <c r="G624" s="128">
        <f t="shared" si="65"/>
        <v>204.93799999999999</v>
      </c>
      <c r="H624" s="226">
        <f t="shared" si="64"/>
        <v>0.96668867924528301</v>
      </c>
    </row>
    <row r="625" spans="1:8" x14ac:dyDescent="0.2">
      <c r="A625" s="63" t="s">
        <v>159</v>
      </c>
      <c r="B625" s="61" t="s">
        <v>149</v>
      </c>
      <c r="C625" s="61" t="s">
        <v>151</v>
      </c>
      <c r="D625" s="61" t="s">
        <v>171</v>
      </c>
      <c r="E625" s="61" t="s">
        <v>160</v>
      </c>
      <c r="F625" s="128">
        <f t="shared" si="65"/>
        <v>212</v>
      </c>
      <c r="G625" s="128">
        <f t="shared" si="65"/>
        <v>204.93799999999999</v>
      </c>
      <c r="H625" s="226">
        <f t="shared" si="64"/>
        <v>0.96668867924528301</v>
      </c>
    </row>
    <row r="626" spans="1:8" x14ac:dyDescent="0.2">
      <c r="A626" s="63" t="s">
        <v>161</v>
      </c>
      <c r="B626" s="61" t="s">
        <v>149</v>
      </c>
      <c r="C626" s="61" t="s">
        <v>151</v>
      </c>
      <c r="D626" s="61" t="s">
        <v>171</v>
      </c>
      <c r="E626" s="64">
        <v>310</v>
      </c>
      <c r="F626" s="128">
        <f t="shared" si="65"/>
        <v>212</v>
      </c>
      <c r="G626" s="128">
        <f t="shared" si="65"/>
        <v>204.93799999999999</v>
      </c>
      <c r="H626" s="226">
        <f t="shared" si="64"/>
        <v>0.96668867924528301</v>
      </c>
    </row>
    <row r="627" spans="1:8" ht="22.5" x14ac:dyDescent="0.2">
      <c r="A627" s="59" t="s">
        <v>162</v>
      </c>
      <c r="B627" s="61" t="s">
        <v>149</v>
      </c>
      <c r="C627" s="61" t="s">
        <v>151</v>
      </c>
      <c r="D627" s="61" t="s">
        <v>171</v>
      </c>
      <c r="E627" s="64">
        <v>313</v>
      </c>
      <c r="F627" s="128">
        <f>'Пр 3 вед'!G130</f>
        <v>212</v>
      </c>
      <c r="G627" s="128">
        <f>'Пр 3 вед'!H130</f>
        <v>204.93799999999999</v>
      </c>
      <c r="H627" s="226">
        <f t="shared" si="64"/>
        <v>0.96668867924528301</v>
      </c>
    </row>
    <row r="628" spans="1:8" ht="22.5" x14ac:dyDescent="0.2">
      <c r="A628" s="59" t="s">
        <v>519</v>
      </c>
      <c r="B628" s="61" t="s">
        <v>149</v>
      </c>
      <c r="C628" s="61" t="s">
        <v>151</v>
      </c>
      <c r="D628" s="56" t="s">
        <v>510</v>
      </c>
      <c r="E628" s="64"/>
      <c r="F628" s="128">
        <f>F629</f>
        <v>100.5</v>
      </c>
      <c r="G628" s="128">
        <f>G629</f>
        <v>0</v>
      </c>
      <c r="H628" s="226">
        <f t="shared" si="64"/>
        <v>0</v>
      </c>
    </row>
    <row r="629" spans="1:8" ht="22.5" x14ac:dyDescent="0.2">
      <c r="A629" s="59" t="s">
        <v>505</v>
      </c>
      <c r="B629" s="61" t="s">
        <v>149</v>
      </c>
      <c r="C629" s="61" t="s">
        <v>151</v>
      </c>
      <c r="D629" s="56" t="s">
        <v>518</v>
      </c>
      <c r="E629" s="64"/>
      <c r="F629" s="128">
        <f>F630</f>
        <v>100.5</v>
      </c>
      <c r="G629" s="128">
        <f>G630</f>
        <v>0</v>
      </c>
      <c r="H629" s="226">
        <f t="shared" si="64"/>
        <v>0</v>
      </c>
    </row>
    <row r="630" spans="1:8" s="65" customFormat="1" ht="11.25" x14ac:dyDescent="0.2">
      <c r="A630" s="63" t="s">
        <v>159</v>
      </c>
      <c r="B630" s="61" t="s">
        <v>149</v>
      </c>
      <c r="C630" s="61" t="s">
        <v>151</v>
      </c>
      <c r="D630" s="56" t="s">
        <v>518</v>
      </c>
      <c r="E630" s="61" t="s">
        <v>160</v>
      </c>
      <c r="F630" s="128">
        <f>F632</f>
        <v>100.5</v>
      </c>
      <c r="G630" s="128">
        <f>G632</f>
        <v>0</v>
      </c>
      <c r="H630" s="226">
        <f t="shared" si="64"/>
        <v>0</v>
      </c>
    </row>
    <row r="631" spans="1:8" s="65" customFormat="1" ht="11.25" x14ac:dyDescent="0.2">
      <c r="A631" s="63" t="s">
        <v>161</v>
      </c>
      <c r="B631" s="61" t="s">
        <v>149</v>
      </c>
      <c r="C631" s="61" t="s">
        <v>151</v>
      </c>
      <c r="D631" s="56" t="s">
        <v>518</v>
      </c>
      <c r="E631" s="64">
        <v>310</v>
      </c>
      <c r="F631" s="128">
        <f>F632</f>
        <v>100.5</v>
      </c>
      <c r="G631" s="128">
        <f>G632</f>
        <v>0</v>
      </c>
      <c r="H631" s="226">
        <f t="shared" si="64"/>
        <v>0</v>
      </c>
    </row>
    <row r="632" spans="1:8" ht="22.5" x14ac:dyDescent="0.2">
      <c r="A632" s="59" t="s">
        <v>162</v>
      </c>
      <c r="B632" s="61" t="s">
        <v>149</v>
      </c>
      <c r="C632" s="61" t="s">
        <v>151</v>
      </c>
      <c r="D632" s="56" t="s">
        <v>518</v>
      </c>
      <c r="E632" s="64">
        <v>313</v>
      </c>
      <c r="F632" s="128">
        <f>'Пр 3 вед'!G135</f>
        <v>100.5</v>
      </c>
      <c r="G632" s="128">
        <f>'Пр 3 вед'!H135</f>
        <v>0</v>
      </c>
      <c r="H632" s="226">
        <f t="shared" si="64"/>
        <v>0</v>
      </c>
    </row>
    <row r="633" spans="1:8" ht="22.5" x14ac:dyDescent="0.2">
      <c r="A633" s="68" t="s">
        <v>172</v>
      </c>
      <c r="B633" s="57">
        <v>10</v>
      </c>
      <c r="C633" s="56" t="s">
        <v>151</v>
      </c>
      <c r="D633" s="56" t="s">
        <v>173</v>
      </c>
      <c r="E633" s="57"/>
      <c r="F633" s="125">
        <f>F634+F642+F647</f>
        <v>10701</v>
      </c>
      <c r="G633" s="125">
        <f>G634+G642+G647</f>
        <v>6854.0519999999997</v>
      </c>
      <c r="H633" s="226">
        <f t="shared" si="64"/>
        <v>0.64050574712643671</v>
      </c>
    </row>
    <row r="634" spans="1:8" s="65" customFormat="1" ht="22.5" x14ac:dyDescent="0.2">
      <c r="A634" s="63" t="s">
        <v>174</v>
      </c>
      <c r="B634" s="61" t="s">
        <v>149</v>
      </c>
      <c r="C634" s="61" t="s">
        <v>151</v>
      </c>
      <c r="D634" s="61" t="s">
        <v>175</v>
      </c>
      <c r="E634" s="61"/>
      <c r="F634" s="128">
        <f>F635</f>
        <v>5230.3</v>
      </c>
      <c r="G634" s="128">
        <f>G635</f>
        <v>3846.558</v>
      </c>
      <c r="H634" s="226">
        <f t="shared" si="64"/>
        <v>0.73543735540982347</v>
      </c>
    </row>
    <row r="635" spans="1:8" s="65" customFormat="1" ht="22.5" x14ac:dyDescent="0.2">
      <c r="A635" s="63" t="s">
        <v>71</v>
      </c>
      <c r="B635" s="61" t="s">
        <v>149</v>
      </c>
      <c r="C635" s="61" t="s">
        <v>151</v>
      </c>
      <c r="D635" s="61" t="s">
        <v>176</v>
      </c>
      <c r="E635" s="61"/>
      <c r="F635" s="128">
        <f>F636+F639</f>
        <v>5230.3</v>
      </c>
      <c r="G635" s="128">
        <f>G636+G639</f>
        <v>3846.558</v>
      </c>
      <c r="H635" s="226">
        <f t="shared" si="64"/>
        <v>0.73543735540982347</v>
      </c>
    </row>
    <row r="636" spans="1:8" s="65" customFormat="1" ht="11.25" x14ac:dyDescent="0.2">
      <c r="A636" s="68" t="s">
        <v>446</v>
      </c>
      <c r="B636" s="57" t="s">
        <v>149</v>
      </c>
      <c r="C636" s="56" t="s">
        <v>151</v>
      </c>
      <c r="D636" s="61" t="s">
        <v>176</v>
      </c>
      <c r="E636" s="57" t="s">
        <v>118</v>
      </c>
      <c r="F636" s="125">
        <f>SUM(F637)</f>
        <v>96</v>
      </c>
      <c r="G636" s="125">
        <f>SUM(G637)</f>
        <v>56.417000000000002</v>
      </c>
      <c r="H636" s="226">
        <f t="shared" si="64"/>
        <v>0.58767708333333335</v>
      </c>
    </row>
    <row r="637" spans="1:8" s="65" customFormat="1" ht="22.5" x14ac:dyDescent="0.2">
      <c r="A637" s="68" t="s">
        <v>119</v>
      </c>
      <c r="B637" s="57" t="s">
        <v>149</v>
      </c>
      <c r="C637" s="56" t="s">
        <v>151</v>
      </c>
      <c r="D637" s="61" t="s">
        <v>176</v>
      </c>
      <c r="E637" s="57" t="s">
        <v>120</v>
      </c>
      <c r="F637" s="125">
        <f>F638</f>
        <v>96</v>
      </c>
      <c r="G637" s="125">
        <f>G638</f>
        <v>56.417000000000002</v>
      </c>
      <c r="H637" s="226">
        <f t="shared" si="64"/>
        <v>0.58767708333333335</v>
      </c>
    </row>
    <row r="638" spans="1:8" s="65" customFormat="1" ht="11.25" x14ac:dyDescent="0.2">
      <c r="A638" s="95" t="s">
        <v>466</v>
      </c>
      <c r="B638" s="57" t="s">
        <v>149</v>
      </c>
      <c r="C638" s="56" t="s">
        <v>151</v>
      </c>
      <c r="D638" s="61" t="s">
        <v>176</v>
      </c>
      <c r="E638" s="57" t="s">
        <v>122</v>
      </c>
      <c r="F638" s="128">
        <f>'Пр 3 вед'!G141</f>
        <v>96</v>
      </c>
      <c r="G638" s="128">
        <f>'Пр 3 вед'!H141</f>
        <v>56.417000000000002</v>
      </c>
      <c r="H638" s="226">
        <f t="shared" si="64"/>
        <v>0.58767708333333335</v>
      </c>
    </row>
    <row r="639" spans="1:8" x14ac:dyDescent="0.2">
      <c r="A639" s="63" t="s">
        <v>159</v>
      </c>
      <c r="B639" s="61" t="s">
        <v>149</v>
      </c>
      <c r="C639" s="61" t="s">
        <v>151</v>
      </c>
      <c r="D639" s="61" t="s">
        <v>176</v>
      </c>
      <c r="E639" s="61" t="s">
        <v>160</v>
      </c>
      <c r="F639" s="128">
        <f>F640</f>
        <v>5134.3</v>
      </c>
      <c r="G639" s="128">
        <f>G640</f>
        <v>3790.1410000000001</v>
      </c>
      <c r="H639" s="226">
        <f t="shared" si="64"/>
        <v>0.73820014412870305</v>
      </c>
    </row>
    <row r="640" spans="1:8" s="65" customFormat="1" ht="11.25" x14ac:dyDescent="0.2">
      <c r="A640" s="63" t="s">
        <v>161</v>
      </c>
      <c r="B640" s="61" t="s">
        <v>149</v>
      </c>
      <c r="C640" s="61" t="s">
        <v>151</v>
      </c>
      <c r="D640" s="61" t="s">
        <v>176</v>
      </c>
      <c r="E640" s="64">
        <v>310</v>
      </c>
      <c r="F640" s="128">
        <f>F641</f>
        <v>5134.3</v>
      </c>
      <c r="G640" s="128">
        <f>G641</f>
        <v>3790.1410000000001</v>
      </c>
      <c r="H640" s="226">
        <f t="shared" si="64"/>
        <v>0.73820014412870305</v>
      </c>
    </row>
    <row r="641" spans="1:8" s="65" customFormat="1" ht="22.5" x14ac:dyDescent="0.2">
      <c r="A641" s="59" t="s">
        <v>162</v>
      </c>
      <c r="B641" s="61" t="s">
        <v>149</v>
      </c>
      <c r="C641" s="61" t="s">
        <v>151</v>
      </c>
      <c r="D641" s="61" t="s">
        <v>176</v>
      </c>
      <c r="E641" s="64">
        <v>313</v>
      </c>
      <c r="F641" s="128">
        <f>'Пр 3 вед'!G144</f>
        <v>5134.3</v>
      </c>
      <c r="G641" s="128">
        <f>'Пр 3 вед'!H144</f>
        <v>3790.1410000000001</v>
      </c>
      <c r="H641" s="226">
        <f t="shared" si="64"/>
        <v>0.73820014412870305</v>
      </c>
    </row>
    <row r="642" spans="1:8" ht="33.75" x14ac:dyDescent="0.2">
      <c r="A642" s="63" t="s">
        <v>177</v>
      </c>
      <c r="B642" s="61" t="s">
        <v>149</v>
      </c>
      <c r="C642" s="61" t="s">
        <v>151</v>
      </c>
      <c r="D642" s="61" t="s">
        <v>178</v>
      </c>
      <c r="E642" s="61"/>
      <c r="F642" s="128">
        <f t="shared" ref="F642:G645" si="66">F643</f>
        <v>49.7</v>
      </c>
      <c r="G642" s="128">
        <f t="shared" si="66"/>
        <v>39.494</v>
      </c>
      <c r="H642" s="226">
        <f t="shared" si="64"/>
        <v>0.79464788732394365</v>
      </c>
    </row>
    <row r="643" spans="1:8" ht="33.75" x14ac:dyDescent="0.2">
      <c r="A643" s="63" t="s">
        <v>64</v>
      </c>
      <c r="B643" s="61" t="s">
        <v>149</v>
      </c>
      <c r="C643" s="61" t="s">
        <v>151</v>
      </c>
      <c r="D643" s="61" t="s">
        <v>179</v>
      </c>
      <c r="E643" s="61"/>
      <c r="F643" s="128">
        <f t="shared" si="66"/>
        <v>49.7</v>
      </c>
      <c r="G643" s="128">
        <f t="shared" si="66"/>
        <v>39.494</v>
      </c>
      <c r="H643" s="226">
        <f t="shared" si="64"/>
        <v>0.79464788732394365</v>
      </c>
    </row>
    <row r="644" spans="1:8" x14ac:dyDescent="0.2">
      <c r="A644" s="63" t="s">
        <v>159</v>
      </c>
      <c r="B644" s="61" t="s">
        <v>149</v>
      </c>
      <c r="C644" s="61" t="s">
        <v>151</v>
      </c>
      <c r="D644" s="61" t="s">
        <v>179</v>
      </c>
      <c r="E644" s="61" t="s">
        <v>160</v>
      </c>
      <c r="F644" s="128">
        <f t="shared" si="66"/>
        <v>49.7</v>
      </c>
      <c r="G644" s="128">
        <f t="shared" si="66"/>
        <v>39.494</v>
      </c>
      <c r="H644" s="226">
        <f t="shared" si="64"/>
        <v>0.79464788732394365</v>
      </c>
    </row>
    <row r="645" spans="1:8" s="65" customFormat="1" ht="11.25" x14ac:dyDescent="0.2">
      <c r="A645" s="63" t="s">
        <v>161</v>
      </c>
      <c r="B645" s="61" t="s">
        <v>149</v>
      </c>
      <c r="C645" s="61" t="s">
        <v>151</v>
      </c>
      <c r="D645" s="61" t="s">
        <v>179</v>
      </c>
      <c r="E645" s="64">
        <v>310</v>
      </c>
      <c r="F645" s="128">
        <f t="shared" si="66"/>
        <v>49.7</v>
      </c>
      <c r="G645" s="128">
        <f t="shared" si="66"/>
        <v>39.494</v>
      </c>
      <c r="H645" s="226">
        <f t="shared" si="64"/>
        <v>0.79464788732394365</v>
      </c>
    </row>
    <row r="646" spans="1:8" s="65" customFormat="1" ht="22.5" x14ac:dyDescent="0.2">
      <c r="A646" s="59" t="s">
        <v>162</v>
      </c>
      <c r="B646" s="61" t="s">
        <v>149</v>
      </c>
      <c r="C646" s="61" t="s">
        <v>151</v>
      </c>
      <c r="D646" s="61" t="s">
        <v>179</v>
      </c>
      <c r="E646" s="64">
        <v>313</v>
      </c>
      <c r="F646" s="128">
        <f>'Пр 3 вед'!G149</f>
        <v>49.7</v>
      </c>
      <c r="G646" s="128">
        <f>'Пр 3 вед'!H149</f>
        <v>39.494</v>
      </c>
      <c r="H646" s="226">
        <f t="shared" si="64"/>
        <v>0.79464788732394365</v>
      </c>
    </row>
    <row r="647" spans="1:8" s="65" customFormat="1" ht="22.5" x14ac:dyDescent="0.2">
      <c r="A647" s="55" t="s">
        <v>180</v>
      </c>
      <c r="B647" s="61" t="s">
        <v>149</v>
      </c>
      <c r="C647" s="61" t="s">
        <v>151</v>
      </c>
      <c r="D647" s="61" t="s">
        <v>181</v>
      </c>
      <c r="E647" s="64"/>
      <c r="F647" s="128">
        <f>F648</f>
        <v>5421</v>
      </c>
      <c r="G647" s="128">
        <f>G648</f>
        <v>2968</v>
      </c>
      <c r="H647" s="226">
        <f t="shared" si="64"/>
        <v>0.54750046116952589</v>
      </c>
    </row>
    <row r="648" spans="1:8" s="66" customFormat="1" ht="22.5" x14ac:dyDescent="0.2">
      <c r="A648" s="67" t="s">
        <v>63</v>
      </c>
      <c r="B648" s="61" t="s">
        <v>149</v>
      </c>
      <c r="C648" s="61" t="s">
        <v>151</v>
      </c>
      <c r="D648" s="56" t="s">
        <v>182</v>
      </c>
      <c r="E648" s="57"/>
      <c r="F648" s="125">
        <f>F649+F652</f>
        <v>5421</v>
      </c>
      <c r="G648" s="125">
        <f>G649+G652</f>
        <v>2968</v>
      </c>
      <c r="H648" s="226">
        <f t="shared" si="64"/>
        <v>0.54750046116952589</v>
      </c>
    </row>
    <row r="649" spans="1:8" s="66" customFormat="1" ht="11.25" x14ac:dyDescent="0.2">
      <c r="A649" s="68" t="s">
        <v>446</v>
      </c>
      <c r="B649" s="57" t="s">
        <v>149</v>
      </c>
      <c r="C649" s="56" t="s">
        <v>151</v>
      </c>
      <c r="D649" s="56" t="s">
        <v>182</v>
      </c>
      <c r="E649" s="57" t="s">
        <v>118</v>
      </c>
      <c r="F649" s="125">
        <f>SUM(F650)</f>
        <v>92</v>
      </c>
      <c r="G649" s="125">
        <f>SUM(G650)</f>
        <v>34.429000000000002</v>
      </c>
      <c r="H649" s="226">
        <f t="shared" si="64"/>
        <v>0.37422826086956523</v>
      </c>
    </row>
    <row r="650" spans="1:8" s="65" customFormat="1" ht="22.5" x14ac:dyDescent="0.2">
      <c r="A650" s="68" t="s">
        <v>119</v>
      </c>
      <c r="B650" s="57" t="s">
        <v>149</v>
      </c>
      <c r="C650" s="56" t="s">
        <v>151</v>
      </c>
      <c r="D650" s="56" t="s">
        <v>182</v>
      </c>
      <c r="E650" s="57" t="s">
        <v>120</v>
      </c>
      <c r="F650" s="125">
        <f>F651</f>
        <v>92</v>
      </c>
      <c r="G650" s="125">
        <f>G651</f>
        <v>34.429000000000002</v>
      </c>
      <c r="H650" s="226">
        <f t="shared" si="64"/>
        <v>0.37422826086956523</v>
      </c>
    </row>
    <row r="651" spans="1:8" s="65" customFormat="1" ht="11.25" x14ac:dyDescent="0.2">
      <c r="A651" s="95" t="s">
        <v>466</v>
      </c>
      <c r="B651" s="57" t="s">
        <v>149</v>
      </c>
      <c r="C651" s="56" t="s">
        <v>151</v>
      </c>
      <c r="D651" s="56" t="s">
        <v>182</v>
      </c>
      <c r="E651" s="57" t="s">
        <v>122</v>
      </c>
      <c r="F651" s="128">
        <f>'Пр 3 вед'!G154</f>
        <v>92</v>
      </c>
      <c r="G651" s="128">
        <f>'Пр 3 вед'!H154</f>
        <v>34.429000000000002</v>
      </c>
      <c r="H651" s="226">
        <f t="shared" si="64"/>
        <v>0.37422826086956523</v>
      </c>
    </row>
    <row r="652" spans="1:8" s="65" customFormat="1" ht="11.25" x14ac:dyDescent="0.2">
      <c r="A652" s="63" t="s">
        <v>159</v>
      </c>
      <c r="B652" s="61" t="s">
        <v>149</v>
      </c>
      <c r="C652" s="61" t="s">
        <v>151</v>
      </c>
      <c r="D652" s="56" t="s">
        <v>182</v>
      </c>
      <c r="E652" s="61" t="s">
        <v>160</v>
      </c>
      <c r="F652" s="128">
        <f>F653</f>
        <v>5329</v>
      </c>
      <c r="G652" s="128">
        <f>G653</f>
        <v>2933.5709999999999</v>
      </c>
      <c r="H652" s="226">
        <f t="shared" si="64"/>
        <v>0.55049183711765803</v>
      </c>
    </row>
    <row r="653" spans="1:8" s="65" customFormat="1" ht="30" customHeight="1" x14ac:dyDescent="0.2">
      <c r="A653" s="68" t="s">
        <v>445</v>
      </c>
      <c r="B653" s="61" t="s">
        <v>149</v>
      </c>
      <c r="C653" s="61" t="s">
        <v>151</v>
      </c>
      <c r="D653" s="56" t="s">
        <v>182</v>
      </c>
      <c r="E653" s="64">
        <v>320</v>
      </c>
      <c r="F653" s="128">
        <f>F654</f>
        <v>5329</v>
      </c>
      <c r="G653" s="128">
        <f>G654</f>
        <v>2933.5709999999999</v>
      </c>
      <c r="H653" s="226">
        <f t="shared" si="64"/>
        <v>0.55049183711765803</v>
      </c>
    </row>
    <row r="654" spans="1:8" s="65" customFormat="1" ht="21.75" customHeight="1" x14ac:dyDescent="0.2">
      <c r="A654" s="59" t="s">
        <v>630</v>
      </c>
      <c r="B654" s="61" t="s">
        <v>149</v>
      </c>
      <c r="C654" s="61" t="s">
        <v>151</v>
      </c>
      <c r="D654" s="56" t="s">
        <v>182</v>
      </c>
      <c r="E654" s="64">
        <v>321</v>
      </c>
      <c r="F654" s="128">
        <f>'Пр 3 вед'!G157</f>
        <v>5329</v>
      </c>
      <c r="G654" s="128">
        <f>'Пр 3 вед'!H157</f>
        <v>2933.5709999999999</v>
      </c>
      <c r="H654" s="226">
        <f t="shared" si="64"/>
        <v>0.55049183711765803</v>
      </c>
    </row>
    <row r="655" spans="1:8" ht="22.5" x14ac:dyDescent="0.2">
      <c r="A655" s="59" t="s">
        <v>522</v>
      </c>
      <c r="B655" s="61" t="s">
        <v>149</v>
      </c>
      <c r="C655" s="61" t="s">
        <v>151</v>
      </c>
      <c r="D655" s="56" t="s">
        <v>523</v>
      </c>
      <c r="E655" s="64"/>
      <c r="F655" s="128">
        <f t="shared" ref="F655:G657" si="67">F656</f>
        <v>0</v>
      </c>
      <c r="G655" s="128">
        <f t="shared" si="67"/>
        <v>0</v>
      </c>
      <c r="H655" s="226" t="e">
        <f t="shared" si="64"/>
        <v>#DIV/0!</v>
      </c>
    </row>
    <row r="656" spans="1:8" s="65" customFormat="1" ht="11.25" x14ac:dyDescent="0.2">
      <c r="A656" s="63" t="s">
        <v>159</v>
      </c>
      <c r="B656" s="61" t="s">
        <v>149</v>
      </c>
      <c r="C656" s="61" t="s">
        <v>151</v>
      </c>
      <c r="D656" s="56" t="s">
        <v>523</v>
      </c>
      <c r="E656" s="61" t="s">
        <v>160</v>
      </c>
      <c r="F656" s="128">
        <f t="shared" si="67"/>
        <v>0</v>
      </c>
      <c r="G656" s="128">
        <f t="shared" si="67"/>
        <v>0</v>
      </c>
      <c r="H656" s="226" t="e">
        <f t="shared" si="64"/>
        <v>#DIV/0!</v>
      </c>
    </row>
    <row r="657" spans="1:8" ht="33.75" x14ac:dyDescent="0.2">
      <c r="A657" s="68" t="s">
        <v>445</v>
      </c>
      <c r="B657" s="61" t="s">
        <v>149</v>
      </c>
      <c r="C657" s="61" t="s">
        <v>151</v>
      </c>
      <c r="D657" s="56" t="s">
        <v>523</v>
      </c>
      <c r="E657" s="64">
        <v>320</v>
      </c>
      <c r="F657" s="128">
        <f t="shared" si="67"/>
        <v>0</v>
      </c>
      <c r="G657" s="128">
        <f t="shared" si="67"/>
        <v>0</v>
      </c>
      <c r="H657" s="226" t="e">
        <f t="shared" si="64"/>
        <v>#DIV/0!</v>
      </c>
    </row>
    <row r="658" spans="1:8" ht="22.5" x14ac:dyDescent="0.2">
      <c r="A658" s="59" t="s">
        <v>630</v>
      </c>
      <c r="B658" s="61" t="s">
        <v>149</v>
      </c>
      <c r="C658" s="61" t="s">
        <v>151</v>
      </c>
      <c r="D658" s="56" t="s">
        <v>523</v>
      </c>
      <c r="E658" s="64">
        <v>321</v>
      </c>
      <c r="F658" s="128">
        <f>'Пр 3 вед'!G161</f>
        <v>0</v>
      </c>
      <c r="G658" s="128">
        <f>'Пр 3 вед'!H161</f>
        <v>0</v>
      </c>
      <c r="H658" s="226" t="e">
        <f t="shared" si="64"/>
        <v>#DIV/0!</v>
      </c>
    </row>
    <row r="659" spans="1:8" s="74" customFormat="1" ht="21.75" customHeight="1" x14ac:dyDescent="0.2">
      <c r="A659" s="82" t="s">
        <v>502</v>
      </c>
      <c r="B659" s="81">
        <v>10</v>
      </c>
      <c r="C659" s="83" t="s">
        <v>151</v>
      </c>
      <c r="D659" s="83" t="s">
        <v>395</v>
      </c>
      <c r="E659" s="81"/>
      <c r="F659" s="123">
        <f>+F664+F672+F676+F680+F684+F688+F692+F696+F660</f>
        <v>411</v>
      </c>
      <c r="G659" s="123">
        <f>+G664+G672+G676+G680+G684+G688+G692+G696+G660</f>
        <v>261.483</v>
      </c>
      <c r="H659" s="226">
        <f t="shared" si="64"/>
        <v>0.63621167883211682</v>
      </c>
    </row>
    <row r="660" spans="1:8" s="74" customFormat="1" ht="22.5" x14ac:dyDescent="0.2">
      <c r="A660" s="156" t="s">
        <v>549</v>
      </c>
      <c r="B660" s="86">
        <v>10</v>
      </c>
      <c r="C660" s="88" t="s">
        <v>151</v>
      </c>
      <c r="D660" s="72" t="s">
        <v>548</v>
      </c>
      <c r="E660" s="86"/>
      <c r="F660" s="124">
        <f t="shared" ref="F660:G662" si="68">F661</f>
        <v>35</v>
      </c>
      <c r="G660" s="124">
        <f t="shared" si="68"/>
        <v>13.984999999999999</v>
      </c>
      <c r="H660" s="226">
        <f t="shared" si="64"/>
        <v>0.39957142857142858</v>
      </c>
    </row>
    <row r="661" spans="1:8" s="74" customFormat="1" x14ac:dyDescent="0.2">
      <c r="A661" s="68" t="s">
        <v>446</v>
      </c>
      <c r="B661" s="69">
        <v>10</v>
      </c>
      <c r="C661" s="72" t="s">
        <v>151</v>
      </c>
      <c r="D661" s="72" t="s">
        <v>548</v>
      </c>
      <c r="E661" s="69" t="s">
        <v>118</v>
      </c>
      <c r="F661" s="125">
        <f t="shared" si="68"/>
        <v>35</v>
      </c>
      <c r="G661" s="125">
        <f t="shared" si="68"/>
        <v>13.984999999999999</v>
      </c>
      <c r="H661" s="226">
        <f t="shared" si="64"/>
        <v>0.39957142857142858</v>
      </c>
    </row>
    <row r="662" spans="1:8" s="74" customFormat="1" ht="22.5" x14ac:dyDescent="0.2">
      <c r="A662" s="68" t="s">
        <v>119</v>
      </c>
      <c r="B662" s="69">
        <v>10</v>
      </c>
      <c r="C662" s="72" t="s">
        <v>151</v>
      </c>
      <c r="D662" s="72" t="s">
        <v>548</v>
      </c>
      <c r="E662" s="69" t="s">
        <v>120</v>
      </c>
      <c r="F662" s="125">
        <f t="shared" si="68"/>
        <v>35</v>
      </c>
      <c r="G662" s="125">
        <f t="shared" si="68"/>
        <v>13.984999999999999</v>
      </c>
      <c r="H662" s="226">
        <f t="shared" si="64"/>
        <v>0.39957142857142858</v>
      </c>
    </row>
    <row r="663" spans="1:8" s="74" customFormat="1" x14ac:dyDescent="0.2">
      <c r="A663" s="95" t="s">
        <v>466</v>
      </c>
      <c r="B663" s="69">
        <v>10</v>
      </c>
      <c r="C663" s="72" t="s">
        <v>151</v>
      </c>
      <c r="D663" s="72" t="s">
        <v>548</v>
      </c>
      <c r="E663" s="69" t="s">
        <v>122</v>
      </c>
      <c r="F663" s="130">
        <f>'Пр 3 вед'!G763</f>
        <v>35</v>
      </c>
      <c r="G663" s="130">
        <f>'Пр 3 вед'!H763</f>
        <v>13.984999999999999</v>
      </c>
      <c r="H663" s="226">
        <f t="shared" si="64"/>
        <v>0.39957142857142858</v>
      </c>
    </row>
    <row r="664" spans="1:8" s="74" customFormat="1" ht="22.5" x14ac:dyDescent="0.2">
      <c r="A664" s="154" t="s">
        <v>550</v>
      </c>
      <c r="B664" s="69">
        <v>10</v>
      </c>
      <c r="C664" s="72" t="s">
        <v>151</v>
      </c>
      <c r="D664" s="72" t="s">
        <v>551</v>
      </c>
      <c r="E664" s="69"/>
      <c r="F664" s="130">
        <f>F668+F665</f>
        <v>70</v>
      </c>
      <c r="G664" s="130">
        <f>G668+G665</f>
        <v>20</v>
      </c>
      <c r="H664" s="226">
        <f t="shared" si="64"/>
        <v>0.2857142857142857</v>
      </c>
    </row>
    <row r="665" spans="1:8" s="74" customFormat="1" x14ac:dyDescent="0.2">
      <c r="A665" s="68" t="s">
        <v>446</v>
      </c>
      <c r="B665" s="161">
        <v>10</v>
      </c>
      <c r="C665" s="72" t="s">
        <v>151</v>
      </c>
      <c r="D665" s="72" t="s">
        <v>551</v>
      </c>
      <c r="E665" s="161" t="s">
        <v>118</v>
      </c>
      <c r="F665" s="130">
        <f>F666</f>
        <v>0</v>
      </c>
      <c r="G665" s="130">
        <f>G666</f>
        <v>0</v>
      </c>
      <c r="H665" s="226" t="e">
        <f t="shared" si="64"/>
        <v>#DIV/0!</v>
      </c>
    </row>
    <row r="666" spans="1:8" s="74" customFormat="1" ht="22.5" x14ac:dyDescent="0.2">
      <c r="A666" s="68" t="s">
        <v>119</v>
      </c>
      <c r="B666" s="161">
        <v>10</v>
      </c>
      <c r="C666" s="72" t="s">
        <v>151</v>
      </c>
      <c r="D666" s="72" t="s">
        <v>551</v>
      </c>
      <c r="E666" s="161" t="s">
        <v>120</v>
      </c>
      <c r="F666" s="130">
        <f>F667</f>
        <v>0</v>
      </c>
      <c r="G666" s="130">
        <f>G667</f>
        <v>0</v>
      </c>
      <c r="H666" s="226" t="e">
        <f t="shared" si="64"/>
        <v>#DIV/0!</v>
      </c>
    </row>
    <row r="667" spans="1:8" s="74" customFormat="1" x14ac:dyDescent="0.2">
      <c r="A667" s="95" t="s">
        <v>466</v>
      </c>
      <c r="B667" s="161">
        <v>10</v>
      </c>
      <c r="C667" s="72" t="s">
        <v>151</v>
      </c>
      <c r="D667" s="72" t="s">
        <v>551</v>
      </c>
      <c r="E667" s="161" t="s">
        <v>122</v>
      </c>
      <c r="F667" s="130">
        <f>'Пр 3 вед'!G767</f>
        <v>0</v>
      </c>
      <c r="G667" s="130">
        <f>'Пр 3 вед'!H767</f>
        <v>0</v>
      </c>
      <c r="H667" s="226" t="e">
        <f t="shared" si="64"/>
        <v>#DIV/0!</v>
      </c>
    </row>
    <row r="668" spans="1:8" s="74" customFormat="1" x14ac:dyDescent="0.2">
      <c r="A668" s="63" t="s">
        <v>159</v>
      </c>
      <c r="B668" s="69">
        <v>10</v>
      </c>
      <c r="C668" s="72" t="s">
        <v>151</v>
      </c>
      <c r="D668" s="72" t="s">
        <v>551</v>
      </c>
      <c r="E668" s="69">
        <v>300</v>
      </c>
      <c r="F668" s="130">
        <f>F671+F669</f>
        <v>70</v>
      </c>
      <c r="G668" s="130">
        <f>G671+G669</f>
        <v>20</v>
      </c>
      <c r="H668" s="226">
        <f t="shared" si="64"/>
        <v>0.2857142857142857</v>
      </c>
    </row>
    <row r="669" spans="1:8" s="74" customFormat="1" ht="22.5" x14ac:dyDescent="0.2">
      <c r="A669" s="63" t="s">
        <v>633</v>
      </c>
      <c r="B669" s="69">
        <v>10</v>
      </c>
      <c r="C669" s="72" t="s">
        <v>151</v>
      </c>
      <c r="D669" s="72" t="s">
        <v>551</v>
      </c>
      <c r="E669" s="69">
        <v>320</v>
      </c>
      <c r="F669" s="130">
        <f>F670</f>
        <v>70</v>
      </c>
      <c r="G669" s="130">
        <f>G670</f>
        <v>20</v>
      </c>
      <c r="H669" s="226">
        <f t="shared" si="64"/>
        <v>0.2857142857142857</v>
      </c>
    </row>
    <row r="670" spans="1:8" s="74" customFormat="1" ht="22.5" x14ac:dyDescent="0.2">
      <c r="A670" s="63" t="s">
        <v>630</v>
      </c>
      <c r="B670" s="69">
        <v>10</v>
      </c>
      <c r="C670" s="72" t="s">
        <v>151</v>
      </c>
      <c r="D670" s="72" t="s">
        <v>551</v>
      </c>
      <c r="E670" s="69">
        <v>321</v>
      </c>
      <c r="F670" s="130">
        <f>'Пр 3 вед'!G770</f>
        <v>70</v>
      </c>
      <c r="G670" s="130">
        <f>'Пр 3 вед'!H770</f>
        <v>20</v>
      </c>
      <c r="H670" s="226">
        <f t="shared" si="64"/>
        <v>0.2857142857142857</v>
      </c>
    </row>
    <row r="671" spans="1:8" s="74" customFormat="1" ht="18.75" customHeight="1" x14ac:dyDescent="0.2">
      <c r="A671" s="68" t="s">
        <v>511</v>
      </c>
      <c r="B671" s="69">
        <v>10</v>
      </c>
      <c r="C671" s="72" t="s">
        <v>151</v>
      </c>
      <c r="D671" s="72" t="s">
        <v>551</v>
      </c>
      <c r="E671" s="69">
        <v>360</v>
      </c>
      <c r="F671" s="130">
        <f>'Пр 3 вед'!G771</f>
        <v>0</v>
      </c>
      <c r="G671" s="130">
        <f>'Пр 3 вед'!H771</f>
        <v>0</v>
      </c>
      <c r="H671" s="226" t="e">
        <f t="shared" si="64"/>
        <v>#DIV/0!</v>
      </c>
    </row>
    <row r="672" spans="1:8" s="74" customFormat="1" ht="22.5" x14ac:dyDescent="0.2">
      <c r="A672" s="156" t="s">
        <v>552</v>
      </c>
      <c r="B672" s="86">
        <v>10</v>
      </c>
      <c r="C672" s="88" t="s">
        <v>151</v>
      </c>
      <c r="D672" s="72" t="s">
        <v>396</v>
      </c>
      <c r="E672" s="86"/>
      <c r="F672" s="124">
        <f t="shared" ref="F672:G674" si="69">F673</f>
        <v>30</v>
      </c>
      <c r="G672" s="124">
        <f t="shared" si="69"/>
        <v>30</v>
      </c>
      <c r="H672" s="226">
        <f t="shared" si="64"/>
        <v>1</v>
      </c>
    </row>
    <row r="673" spans="1:8" s="74" customFormat="1" x14ac:dyDescent="0.2">
      <c r="A673" s="68" t="s">
        <v>446</v>
      </c>
      <c r="B673" s="69">
        <v>10</v>
      </c>
      <c r="C673" s="72" t="s">
        <v>151</v>
      </c>
      <c r="D673" s="72" t="s">
        <v>396</v>
      </c>
      <c r="E673" s="69" t="s">
        <v>118</v>
      </c>
      <c r="F673" s="125">
        <f t="shared" si="69"/>
        <v>30</v>
      </c>
      <c r="G673" s="125">
        <f t="shared" si="69"/>
        <v>30</v>
      </c>
      <c r="H673" s="226">
        <f t="shared" si="64"/>
        <v>1</v>
      </c>
    </row>
    <row r="674" spans="1:8" s="74" customFormat="1" ht="22.5" x14ac:dyDescent="0.2">
      <c r="A674" s="68" t="s">
        <v>119</v>
      </c>
      <c r="B674" s="69">
        <v>10</v>
      </c>
      <c r="C674" s="72" t="s">
        <v>151</v>
      </c>
      <c r="D674" s="72" t="s">
        <v>396</v>
      </c>
      <c r="E674" s="69" t="s">
        <v>120</v>
      </c>
      <c r="F674" s="125">
        <f t="shared" si="69"/>
        <v>30</v>
      </c>
      <c r="G674" s="125">
        <f t="shared" si="69"/>
        <v>30</v>
      </c>
      <c r="H674" s="226">
        <f t="shared" si="64"/>
        <v>1</v>
      </c>
    </row>
    <row r="675" spans="1:8" s="74" customFormat="1" x14ac:dyDescent="0.2">
      <c r="A675" s="95" t="s">
        <v>466</v>
      </c>
      <c r="B675" s="69">
        <v>10</v>
      </c>
      <c r="C675" s="72" t="s">
        <v>151</v>
      </c>
      <c r="D675" s="72" t="s">
        <v>396</v>
      </c>
      <c r="E675" s="69" t="s">
        <v>122</v>
      </c>
      <c r="F675" s="130">
        <f>'Пр 3 вед'!G775</f>
        <v>30</v>
      </c>
      <c r="G675" s="130">
        <f>'Пр 3 вед'!H775</f>
        <v>30</v>
      </c>
      <c r="H675" s="226">
        <f t="shared" si="64"/>
        <v>1</v>
      </c>
    </row>
    <row r="676" spans="1:8" s="74" customFormat="1" x14ac:dyDescent="0.2">
      <c r="A676" s="156" t="s">
        <v>554</v>
      </c>
      <c r="B676" s="86">
        <v>10</v>
      </c>
      <c r="C676" s="88" t="s">
        <v>151</v>
      </c>
      <c r="D676" s="72" t="s">
        <v>553</v>
      </c>
      <c r="E676" s="86"/>
      <c r="F676" s="124">
        <f t="shared" ref="F676:G678" si="70">F677</f>
        <v>17.399999999999999</v>
      </c>
      <c r="G676" s="124">
        <f t="shared" si="70"/>
        <v>15</v>
      </c>
      <c r="H676" s="226">
        <f t="shared" si="64"/>
        <v>0.86206896551724144</v>
      </c>
    </row>
    <row r="677" spans="1:8" s="74" customFormat="1" x14ac:dyDescent="0.2">
      <c r="A677" s="68" t="s">
        <v>446</v>
      </c>
      <c r="B677" s="69">
        <v>10</v>
      </c>
      <c r="C677" s="72" t="s">
        <v>151</v>
      </c>
      <c r="D677" s="72" t="s">
        <v>553</v>
      </c>
      <c r="E677" s="69" t="s">
        <v>118</v>
      </c>
      <c r="F677" s="125">
        <f t="shared" si="70"/>
        <v>17.399999999999999</v>
      </c>
      <c r="G677" s="125">
        <f t="shared" si="70"/>
        <v>15</v>
      </c>
      <c r="H677" s="226">
        <f t="shared" si="64"/>
        <v>0.86206896551724144</v>
      </c>
    </row>
    <row r="678" spans="1:8" s="74" customFormat="1" ht="22.5" x14ac:dyDescent="0.2">
      <c r="A678" s="68" t="s">
        <v>119</v>
      </c>
      <c r="B678" s="69">
        <v>10</v>
      </c>
      <c r="C678" s="72" t="s">
        <v>151</v>
      </c>
      <c r="D678" s="72" t="s">
        <v>553</v>
      </c>
      <c r="E678" s="69" t="s">
        <v>120</v>
      </c>
      <c r="F678" s="125">
        <f t="shared" si="70"/>
        <v>17.399999999999999</v>
      </c>
      <c r="G678" s="125">
        <f t="shared" si="70"/>
        <v>15</v>
      </c>
      <c r="H678" s="226">
        <f t="shared" si="64"/>
        <v>0.86206896551724144</v>
      </c>
    </row>
    <row r="679" spans="1:8" s="74" customFormat="1" x14ac:dyDescent="0.2">
      <c r="A679" s="95" t="s">
        <v>466</v>
      </c>
      <c r="B679" s="69">
        <v>10</v>
      </c>
      <c r="C679" s="72" t="s">
        <v>151</v>
      </c>
      <c r="D679" s="72" t="s">
        <v>553</v>
      </c>
      <c r="E679" s="69" t="s">
        <v>122</v>
      </c>
      <c r="F679" s="130">
        <f>'Пр 3 вед'!G779</f>
        <v>17.399999999999999</v>
      </c>
      <c r="G679" s="130">
        <f>'Пр 3 вед'!H779</f>
        <v>15</v>
      </c>
      <c r="H679" s="226">
        <f t="shared" si="64"/>
        <v>0.86206896551724144</v>
      </c>
    </row>
    <row r="680" spans="1:8" s="74" customFormat="1" ht="22.5" x14ac:dyDescent="0.2">
      <c r="A680" s="156" t="s">
        <v>556</v>
      </c>
      <c r="B680" s="86">
        <v>10</v>
      </c>
      <c r="C680" s="88" t="s">
        <v>151</v>
      </c>
      <c r="D680" s="72" t="s">
        <v>555</v>
      </c>
      <c r="E680" s="86"/>
      <c r="F680" s="124">
        <f t="shared" ref="F680:G682" si="71">F681</f>
        <v>107.6</v>
      </c>
      <c r="G680" s="124">
        <f t="shared" si="71"/>
        <v>100.018</v>
      </c>
      <c r="H680" s="226">
        <f t="shared" si="64"/>
        <v>0.92953531598513017</v>
      </c>
    </row>
    <row r="681" spans="1:8" s="74" customFormat="1" x14ac:dyDescent="0.2">
      <c r="A681" s="68" t="s">
        <v>446</v>
      </c>
      <c r="B681" s="69">
        <v>10</v>
      </c>
      <c r="C681" s="72" t="s">
        <v>151</v>
      </c>
      <c r="D681" s="72" t="s">
        <v>555</v>
      </c>
      <c r="E681" s="69" t="s">
        <v>118</v>
      </c>
      <c r="F681" s="125">
        <f t="shared" si="71"/>
        <v>107.6</v>
      </c>
      <c r="G681" s="125">
        <f t="shared" si="71"/>
        <v>100.018</v>
      </c>
      <c r="H681" s="226">
        <f t="shared" si="64"/>
        <v>0.92953531598513017</v>
      </c>
    </row>
    <row r="682" spans="1:8" s="74" customFormat="1" ht="22.5" x14ac:dyDescent="0.2">
      <c r="A682" s="68" t="s">
        <v>119</v>
      </c>
      <c r="B682" s="69">
        <v>10</v>
      </c>
      <c r="C682" s="72" t="s">
        <v>151</v>
      </c>
      <c r="D682" s="72" t="s">
        <v>555</v>
      </c>
      <c r="E682" s="69" t="s">
        <v>120</v>
      </c>
      <c r="F682" s="125">
        <f t="shared" si="71"/>
        <v>107.6</v>
      </c>
      <c r="G682" s="125">
        <f t="shared" si="71"/>
        <v>100.018</v>
      </c>
      <c r="H682" s="226">
        <f t="shared" si="64"/>
        <v>0.92953531598513017</v>
      </c>
    </row>
    <row r="683" spans="1:8" s="74" customFormat="1" x14ac:dyDescent="0.2">
      <c r="A683" s="95" t="s">
        <v>466</v>
      </c>
      <c r="B683" s="69">
        <v>10</v>
      </c>
      <c r="C683" s="72" t="s">
        <v>151</v>
      </c>
      <c r="D683" s="72" t="s">
        <v>555</v>
      </c>
      <c r="E683" s="69" t="s">
        <v>122</v>
      </c>
      <c r="F683" s="130">
        <f>'Пр 3 вед'!G783</f>
        <v>107.6</v>
      </c>
      <c r="G683" s="130">
        <f>'Пр 3 вед'!H783</f>
        <v>100.018</v>
      </c>
      <c r="H683" s="226">
        <f t="shared" ref="H683:H746" si="72">G683/F683*1</f>
        <v>0.92953531598513017</v>
      </c>
    </row>
    <row r="684" spans="1:8" s="74" customFormat="1" x14ac:dyDescent="0.2">
      <c r="A684" s="156" t="s">
        <v>564</v>
      </c>
      <c r="B684" s="86">
        <v>10</v>
      </c>
      <c r="C684" s="88" t="s">
        <v>151</v>
      </c>
      <c r="D684" s="72" t="s">
        <v>557</v>
      </c>
      <c r="E684" s="86"/>
      <c r="F684" s="124">
        <f t="shared" ref="F684:G686" si="73">F685</f>
        <v>95</v>
      </c>
      <c r="G684" s="124">
        <f t="shared" si="73"/>
        <v>82.48</v>
      </c>
      <c r="H684" s="226">
        <f t="shared" si="72"/>
        <v>0.86821052631578954</v>
      </c>
    </row>
    <row r="685" spans="1:8" s="74" customFormat="1" x14ac:dyDescent="0.2">
      <c r="A685" s="68" t="s">
        <v>446</v>
      </c>
      <c r="B685" s="69">
        <v>10</v>
      </c>
      <c r="C685" s="72" t="s">
        <v>151</v>
      </c>
      <c r="D685" s="72" t="s">
        <v>557</v>
      </c>
      <c r="E685" s="69" t="s">
        <v>118</v>
      </c>
      <c r="F685" s="125">
        <f t="shared" si="73"/>
        <v>95</v>
      </c>
      <c r="G685" s="125">
        <f t="shared" si="73"/>
        <v>82.48</v>
      </c>
      <c r="H685" s="226">
        <f t="shared" si="72"/>
        <v>0.86821052631578954</v>
      </c>
    </row>
    <row r="686" spans="1:8" s="74" customFormat="1" ht="22.5" x14ac:dyDescent="0.2">
      <c r="A686" s="68" t="s">
        <v>119</v>
      </c>
      <c r="B686" s="69">
        <v>10</v>
      </c>
      <c r="C686" s="72" t="s">
        <v>151</v>
      </c>
      <c r="D686" s="72" t="s">
        <v>557</v>
      </c>
      <c r="E686" s="69" t="s">
        <v>120</v>
      </c>
      <c r="F686" s="125">
        <f t="shared" si="73"/>
        <v>95</v>
      </c>
      <c r="G686" s="125">
        <f t="shared" si="73"/>
        <v>82.48</v>
      </c>
      <c r="H686" s="226">
        <f t="shared" si="72"/>
        <v>0.86821052631578954</v>
      </c>
    </row>
    <row r="687" spans="1:8" s="74" customFormat="1" x14ac:dyDescent="0.2">
      <c r="A687" s="95" t="s">
        <v>466</v>
      </c>
      <c r="B687" s="69">
        <v>10</v>
      </c>
      <c r="C687" s="72" t="s">
        <v>151</v>
      </c>
      <c r="D687" s="72" t="s">
        <v>557</v>
      </c>
      <c r="E687" s="69" t="s">
        <v>122</v>
      </c>
      <c r="F687" s="130">
        <f>'Пр 3 вед'!G787</f>
        <v>95</v>
      </c>
      <c r="G687" s="130">
        <f>'Пр 3 вед'!H787</f>
        <v>82.48</v>
      </c>
      <c r="H687" s="226">
        <f t="shared" si="72"/>
        <v>0.86821052631578954</v>
      </c>
    </row>
    <row r="688" spans="1:8" s="74" customFormat="1" ht="22.5" x14ac:dyDescent="0.2">
      <c r="A688" s="156" t="s">
        <v>559</v>
      </c>
      <c r="B688" s="86">
        <v>10</v>
      </c>
      <c r="C688" s="88" t="s">
        <v>151</v>
      </c>
      <c r="D688" s="72" t="s">
        <v>558</v>
      </c>
      <c r="E688" s="86"/>
      <c r="F688" s="124">
        <f t="shared" ref="F688:G690" si="74">F689</f>
        <v>20</v>
      </c>
      <c r="G688" s="124">
        <f t="shared" si="74"/>
        <v>0</v>
      </c>
      <c r="H688" s="226">
        <f t="shared" si="72"/>
        <v>0</v>
      </c>
    </row>
    <row r="689" spans="1:8" s="74" customFormat="1" x14ac:dyDescent="0.2">
      <c r="A689" s="68" t="s">
        <v>446</v>
      </c>
      <c r="B689" s="69">
        <v>10</v>
      </c>
      <c r="C689" s="72" t="s">
        <v>151</v>
      </c>
      <c r="D689" s="72" t="s">
        <v>558</v>
      </c>
      <c r="E689" s="69" t="s">
        <v>118</v>
      </c>
      <c r="F689" s="125">
        <f t="shared" si="74"/>
        <v>20</v>
      </c>
      <c r="G689" s="125">
        <f t="shared" si="74"/>
        <v>0</v>
      </c>
      <c r="H689" s="226">
        <f t="shared" si="72"/>
        <v>0</v>
      </c>
    </row>
    <row r="690" spans="1:8" s="74" customFormat="1" ht="22.5" x14ac:dyDescent="0.2">
      <c r="A690" s="68" t="s">
        <v>119</v>
      </c>
      <c r="B690" s="69">
        <v>10</v>
      </c>
      <c r="C690" s="72" t="s">
        <v>151</v>
      </c>
      <c r="D690" s="72" t="s">
        <v>558</v>
      </c>
      <c r="E690" s="69" t="s">
        <v>120</v>
      </c>
      <c r="F690" s="125">
        <f t="shared" si="74"/>
        <v>20</v>
      </c>
      <c r="G690" s="125">
        <f t="shared" si="74"/>
        <v>0</v>
      </c>
      <c r="H690" s="226">
        <f t="shared" si="72"/>
        <v>0</v>
      </c>
    </row>
    <row r="691" spans="1:8" s="74" customFormat="1" x14ac:dyDescent="0.2">
      <c r="A691" s="95" t="s">
        <v>466</v>
      </c>
      <c r="B691" s="69">
        <v>10</v>
      </c>
      <c r="C691" s="72" t="s">
        <v>151</v>
      </c>
      <c r="D691" s="72" t="s">
        <v>558</v>
      </c>
      <c r="E691" s="69" t="s">
        <v>122</v>
      </c>
      <c r="F691" s="130">
        <f>'Пр 3 вед'!G791</f>
        <v>20</v>
      </c>
      <c r="G691" s="130">
        <f>'Пр 3 вед'!H791</f>
        <v>0</v>
      </c>
      <c r="H691" s="226">
        <f t="shared" si="72"/>
        <v>0</v>
      </c>
    </row>
    <row r="692" spans="1:8" s="74" customFormat="1" ht="22.5" x14ac:dyDescent="0.2">
      <c r="A692" s="156" t="s">
        <v>560</v>
      </c>
      <c r="B692" s="86">
        <v>10</v>
      </c>
      <c r="C692" s="88" t="s">
        <v>151</v>
      </c>
      <c r="D692" s="72" t="s">
        <v>561</v>
      </c>
      <c r="E692" s="86"/>
      <c r="F692" s="124">
        <f t="shared" ref="F692:G694" si="75">F693</f>
        <v>20</v>
      </c>
      <c r="G692" s="124">
        <f t="shared" si="75"/>
        <v>0</v>
      </c>
      <c r="H692" s="226">
        <f t="shared" si="72"/>
        <v>0</v>
      </c>
    </row>
    <row r="693" spans="1:8" s="74" customFormat="1" x14ac:dyDescent="0.2">
      <c r="A693" s="68" t="s">
        <v>446</v>
      </c>
      <c r="B693" s="69">
        <v>10</v>
      </c>
      <c r="C693" s="72" t="s">
        <v>151</v>
      </c>
      <c r="D693" s="72" t="s">
        <v>561</v>
      </c>
      <c r="E693" s="69" t="s">
        <v>118</v>
      </c>
      <c r="F693" s="125">
        <f t="shared" si="75"/>
        <v>20</v>
      </c>
      <c r="G693" s="125">
        <f t="shared" si="75"/>
        <v>0</v>
      </c>
      <c r="H693" s="226">
        <f t="shared" si="72"/>
        <v>0</v>
      </c>
    </row>
    <row r="694" spans="1:8" s="74" customFormat="1" ht="22.5" x14ac:dyDescent="0.2">
      <c r="A694" s="68" t="s">
        <v>119</v>
      </c>
      <c r="B694" s="69">
        <v>10</v>
      </c>
      <c r="C694" s="72" t="s">
        <v>151</v>
      </c>
      <c r="D694" s="72" t="s">
        <v>561</v>
      </c>
      <c r="E694" s="69" t="s">
        <v>120</v>
      </c>
      <c r="F694" s="125">
        <f t="shared" si="75"/>
        <v>20</v>
      </c>
      <c r="G694" s="125">
        <f t="shared" si="75"/>
        <v>0</v>
      </c>
      <c r="H694" s="226">
        <f t="shared" si="72"/>
        <v>0</v>
      </c>
    </row>
    <row r="695" spans="1:8" s="74" customFormat="1" x14ac:dyDescent="0.2">
      <c r="A695" s="95" t="s">
        <v>466</v>
      </c>
      <c r="B695" s="69">
        <v>10</v>
      </c>
      <c r="C695" s="72" t="s">
        <v>151</v>
      </c>
      <c r="D695" s="72" t="s">
        <v>561</v>
      </c>
      <c r="E695" s="69" t="s">
        <v>122</v>
      </c>
      <c r="F695" s="130">
        <f>'Пр 3 вед'!G795</f>
        <v>20</v>
      </c>
      <c r="G695" s="130">
        <f>'Пр 3 вед'!H795</f>
        <v>0</v>
      </c>
      <c r="H695" s="226">
        <f t="shared" si="72"/>
        <v>0</v>
      </c>
    </row>
    <row r="696" spans="1:8" x14ac:dyDescent="0.2">
      <c r="A696" s="156" t="s">
        <v>563</v>
      </c>
      <c r="B696" s="86">
        <v>10</v>
      </c>
      <c r="C696" s="88" t="s">
        <v>151</v>
      </c>
      <c r="D696" s="72" t="s">
        <v>562</v>
      </c>
      <c r="E696" s="86"/>
      <c r="F696" s="124">
        <f t="shared" ref="F696:G698" si="76">F697</f>
        <v>16</v>
      </c>
      <c r="G696" s="124">
        <f t="shared" si="76"/>
        <v>0</v>
      </c>
      <c r="H696" s="226">
        <f t="shared" si="72"/>
        <v>0</v>
      </c>
    </row>
    <row r="697" spans="1:8" x14ac:dyDescent="0.2">
      <c r="A697" s="68" t="s">
        <v>446</v>
      </c>
      <c r="B697" s="69">
        <v>10</v>
      </c>
      <c r="C697" s="72" t="s">
        <v>151</v>
      </c>
      <c r="D697" s="72" t="s">
        <v>562</v>
      </c>
      <c r="E697" s="69" t="s">
        <v>118</v>
      </c>
      <c r="F697" s="125">
        <f t="shared" si="76"/>
        <v>16</v>
      </c>
      <c r="G697" s="125">
        <f t="shared" si="76"/>
        <v>0</v>
      </c>
      <c r="H697" s="226">
        <f t="shared" si="72"/>
        <v>0</v>
      </c>
    </row>
    <row r="698" spans="1:8" ht="22.5" x14ac:dyDescent="0.2">
      <c r="A698" s="68" t="s">
        <v>119</v>
      </c>
      <c r="B698" s="69">
        <v>10</v>
      </c>
      <c r="C698" s="72" t="s">
        <v>151</v>
      </c>
      <c r="D698" s="72" t="s">
        <v>562</v>
      </c>
      <c r="E698" s="69" t="s">
        <v>120</v>
      </c>
      <c r="F698" s="125">
        <f t="shared" si="76"/>
        <v>16</v>
      </c>
      <c r="G698" s="125">
        <f t="shared" si="76"/>
        <v>0</v>
      </c>
      <c r="H698" s="226">
        <f t="shared" si="72"/>
        <v>0</v>
      </c>
    </row>
    <row r="699" spans="1:8" x14ac:dyDescent="0.2">
      <c r="A699" s="95" t="s">
        <v>466</v>
      </c>
      <c r="B699" s="69">
        <v>10</v>
      </c>
      <c r="C699" s="72" t="s">
        <v>151</v>
      </c>
      <c r="D699" s="72" t="s">
        <v>562</v>
      </c>
      <c r="E699" s="69" t="s">
        <v>122</v>
      </c>
      <c r="F699" s="130">
        <f>'Пр 3 вед'!G799</f>
        <v>16</v>
      </c>
      <c r="G699" s="130">
        <f>'Пр 3 вед'!H799</f>
        <v>0</v>
      </c>
      <c r="H699" s="226">
        <f t="shared" si="72"/>
        <v>0</v>
      </c>
    </row>
    <row r="700" spans="1:8" ht="21" x14ac:dyDescent="0.2">
      <c r="A700" s="96" t="s">
        <v>629</v>
      </c>
      <c r="B700" s="81">
        <v>10</v>
      </c>
      <c r="C700" s="83" t="s">
        <v>151</v>
      </c>
      <c r="D700" s="83" t="s">
        <v>385</v>
      </c>
      <c r="E700" s="81"/>
      <c r="F700" s="129">
        <f>F705+F701</f>
        <v>6080.9</v>
      </c>
      <c r="G700" s="129">
        <f>G705+G701</f>
        <v>2677.5</v>
      </c>
      <c r="H700" s="226">
        <f t="shared" si="72"/>
        <v>0.44031311154598829</v>
      </c>
    </row>
    <row r="701" spans="1:8" x14ac:dyDescent="0.2">
      <c r="A701" s="97" t="s">
        <v>542</v>
      </c>
      <c r="B701" s="192">
        <v>10</v>
      </c>
      <c r="C701" s="72" t="s">
        <v>151</v>
      </c>
      <c r="D701" s="72" t="s">
        <v>765</v>
      </c>
      <c r="E701" s="86"/>
      <c r="F701" s="130">
        <f t="shared" ref="F701:G703" si="77">F702</f>
        <v>2677.5</v>
      </c>
      <c r="G701" s="130">
        <f t="shared" si="77"/>
        <v>2677.5</v>
      </c>
      <c r="H701" s="228">
        <f t="shared" si="72"/>
        <v>1</v>
      </c>
    </row>
    <row r="702" spans="1:8" x14ac:dyDescent="0.2">
      <c r="A702" s="63" t="s">
        <v>159</v>
      </c>
      <c r="B702" s="192">
        <v>10</v>
      </c>
      <c r="C702" s="72" t="s">
        <v>151</v>
      </c>
      <c r="D702" s="72" t="s">
        <v>765</v>
      </c>
      <c r="E702" s="192">
        <v>300</v>
      </c>
      <c r="F702" s="130">
        <f t="shared" si="77"/>
        <v>2677.5</v>
      </c>
      <c r="G702" s="130">
        <f t="shared" si="77"/>
        <v>2677.5</v>
      </c>
      <c r="H702" s="228">
        <f t="shared" si="72"/>
        <v>1</v>
      </c>
    </row>
    <row r="703" spans="1:8" ht="33.75" x14ac:dyDescent="0.2">
      <c r="A703" s="68" t="s">
        <v>445</v>
      </c>
      <c r="B703" s="192">
        <v>10</v>
      </c>
      <c r="C703" s="72" t="s">
        <v>151</v>
      </c>
      <c r="D703" s="72" t="s">
        <v>765</v>
      </c>
      <c r="E703" s="192">
        <v>320</v>
      </c>
      <c r="F703" s="130">
        <f t="shared" si="77"/>
        <v>2677.5</v>
      </c>
      <c r="G703" s="130">
        <f t="shared" si="77"/>
        <v>2677.5</v>
      </c>
      <c r="H703" s="228">
        <f t="shared" si="72"/>
        <v>1</v>
      </c>
    </row>
    <row r="704" spans="1:8" x14ac:dyDescent="0.2">
      <c r="A704" s="68" t="s">
        <v>386</v>
      </c>
      <c r="B704" s="192">
        <v>10</v>
      </c>
      <c r="C704" s="72" t="s">
        <v>151</v>
      </c>
      <c r="D704" s="72" t="s">
        <v>765</v>
      </c>
      <c r="E704" s="192">
        <v>322</v>
      </c>
      <c r="F704" s="130">
        <f>'Пр 3 вед'!G804</f>
        <v>2677.5</v>
      </c>
      <c r="G704" s="130">
        <f>'Пр 3 вед'!H804</f>
        <v>2677.5</v>
      </c>
      <c r="H704" s="228">
        <f t="shared" si="72"/>
        <v>1</v>
      </c>
    </row>
    <row r="705" spans="1:10" ht="56.25" x14ac:dyDescent="0.2">
      <c r="A705" s="68" t="s">
        <v>745</v>
      </c>
      <c r="B705" s="192">
        <v>10</v>
      </c>
      <c r="C705" s="72" t="s">
        <v>151</v>
      </c>
      <c r="D705" s="72" t="s">
        <v>746</v>
      </c>
      <c r="E705" s="192"/>
      <c r="F705" s="131">
        <f t="shared" ref="F705:G707" si="78">F706</f>
        <v>3403.4</v>
      </c>
      <c r="G705" s="131">
        <f t="shared" si="78"/>
        <v>0</v>
      </c>
      <c r="H705" s="228">
        <f t="shared" si="72"/>
        <v>0</v>
      </c>
    </row>
    <row r="706" spans="1:10" x14ac:dyDescent="0.2">
      <c r="A706" s="63" t="s">
        <v>159</v>
      </c>
      <c r="B706" s="192">
        <v>10</v>
      </c>
      <c r="C706" s="72" t="s">
        <v>151</v>
      </c>
      <c r="D706" s="72" t="s">
        <v>746</v>
      </c>
      <c r="E706" s="192">
        <v>300</v>
      </c>
      <c r="F706" s="130">
        <f t="shared" si="78"/>
        <v>3403.4</v>
      </c>
      <c r="G706" s="130">
        <f t="shared" si="78"/>
        <v>0</v>
      </c>
      <c r="H706" s="228">
        <f t="shared" si="72"/>
        <v>0</v>
      </c>
    </row>
    <row r="707" spans="1:10" ht="33.75" x14ac:dyDescent="0.2">
      <c r="A707" s="68" t="s">
        <v>445</v>
      </c>
      <c r="B707" s="192">
        <v>10</v>
      </c>
      <c r="C707" s="72" t="s">
        <v>151</v>
      </c>
      <c r="D707" s="72" t="s">
        <v>746</v>
      </c>
      <c r="E707" s="192">
        <v>320</v>
      </c>
      <c r="F707" s="130">
        <f t="shared" si="78"/>
        <v>3403.4</v>
      </c>
      <c r="G707" s="130">
        <f t="shared" si="78"/>
        <v>0</v>
      </c>
      <c r="H707" s="228">
        <f t="shared" si="72"/>
        <v>0</v>
      </c>
    </row>
    <row r="708" spans="1:10" x14ac:dyDescent="0.2">
      <c r="A708" s="68" t="s">
        <v>386</v>
      </c>
      <c r="B708" s="192">
        <v>10</v>
      </c>
      <c r="C708" s="72" t="s">
        <v>151</v>
      </c>
      <c r="D708" s="72" t="s">
        <v>746</v>
      </c>
      <c r="E708" s="192">
        <v>322</v>
      </c>
      <c r="F708" s="130">
        <f>'Пр 3 вед'!G808</f>
        <v>3403.4</v>
      </c>
      <c r="G708" s="130">
        <f>'Пр 3 вед'!H808</f>
        <v>0</v>
      </c>
      <c r="H708" s="228">
        <f t="shared" si="72"/>
        <v>0</v>
      </c>
    </row>
    <row r="709" spans="1:10" ht="22.5" x14ac:dyDescent="0.2">
      <c r="A709" s="95" t="s">
        <v>766</v>
      </c>
      <c r="B709" s="192">
        <v>10</v>
      </c>
      <c r="C709" s="72" t="s">
        <v>151</v>
      </c>
      <c r="D709" s="72" t="s">
        <v>767</v>
      </c>
      <c r="E709" s="192"/>
      <c r="F709" s="130">
        <f t="shared" ref="F709:G709" si="79">F710</f>
        <v>40</v>
      </c>
      <c r="G709" s="130">
        <f t="shared" si="79"/>
        <v>0</v>
      </c>
      <c r="H709" s="228">
        <f t="shared" si="72"/>
        <v>0</v>
      </c>
    </row>
    <row r="710" spans="1:10" x14ac:dyDescent="0.2">
      <c r="A710" s="68" t="s">
        <v>446</v>
      </c>
      <c r="B710" s="192">
        <v>10</v>
      </c>
      <c r="C710" s="72" t="s">
        <v>151</v>
      </c>
      <c r="D710" s="72" t="s">
        <v>767</v>
      </c>
      <c r="E710" s="192" t="s">
        <v>118</v>
      </c>
      <c r="F710" s="125">
        <f>F711</f>
        <v>40</v>
      </c>
      <c r="G710" s="125">
        <f>G711</f>
        <v>0</v>
      </c>
      <c r="H710" s="228">
        <f t="shared" si="72"/>
        <v>0</v>
      </c>
    </row>
    <row r="711" spans="1:10" ht="22.5" x14ac:dyDescent="0.2">
      <c r="A711" s="68" t="s">
        <v>119</v>
      </c>
      <c r="B711" s="192">
        <v>10</v>
      </c>
      <c r="C711" s="72" t="s">
        <v>151</v>
      </c>
      <c r="D711" s="72" t="s">
        <v>767</v>
      </c>
      <c r="E711" s="192" t="s">
        <v>120</v>
      </c>
      <c r="F711" s="125">
        <f>F712</f>
        <v>40</v>
      </c>
      <c r="G711" s="125">
        <f>G712</f>
        <v>0</v>
      </c>
      <c r="H711" s="228">
        <f t="shared" si="72"/>
        <v>0</v>
      </c>
    </row>
    <row r="712" spans="1:10" x14ac:dyDescent="0.2">
      <c r="A712" s="95" t="s">
        <v>466</v>
      </c>
      <c r="B712" s="192">
        <v>10</v>
      </c>
      <c r="C712" s="72" t="s">
        <v>151</v>
      </c>
      <c r="D712" s="72" t="s">
        <v>767</v>
      </c>
      <c r="E712" s="192" t="s">
        <v>122</v>
      </c>
      <c r="F712" s="125">
        <f>'Пр 3 вед'!G812</f>
        <v>40</v>
      </c>
      <c r="G712" s="125">
        <f>'Пр 3 вед'!H812</f>
        <v>0</v>
      </c>
      <c r="H712" s="228">
        <f t="shared" si="72"/>
        <v>0</v>
      </c>
    </row>
    <row r="713" spans="1:10" s="65" customFormat="1" ht="11.25" x14ac:dyDescent="0.2">
      <c r="A713" s="111" t="s">
        <v>231</v>
      </c>
      <c r="B713" s="112" t="s">
        <v>149</v>
      </c>
      <c r="C713" s="112" t="s">
        <v>126</v>
      </c>
      <c r="D713" s="78"/>
      <c r="E713" s="113"/>
      <c r="F713" s="276">
        <f>F714+F735+F740+F731+F727+F719+F723</f>
        <v>159571.02900000001</v>
      </c>
      <c r="G713" s="276">
        <f>G714+G735+G740+G731+G727+G719+G723</f>
        <v>96028.792999999976</v>
      </c>
      <c r="H713" s="226">
        <f t="shared" si="72"/>
        <v>0.60179340574409634</v>
      </c>
    </row>
    <row r="714" spans="1:10" s="65" customFormat="1" ht="45" x14ac:dyDescent="0.2">
      <c r="A714" s="55" t="s">
        <v>163</v>
      </c>
      <c r="B714" s="61" t="s">
        <v>149</v>
      </c>
      <c r="C714" s="61" t="s">
        <v>126</v>
      </c>
      <c r="D714" s="61" t="s">
        <v>164</v>
      </c>
      <c r="E714" s="64"/>
      <c r="F714" s="128">
        <f>F715</f>
        <v>32338.6</v>
      </c>
      <c r="G714" s="128">
        <f>G715</f>
        <v>20480.955000000002</v>
      </c>
      <c r="H714" s="226">
        <f t="shared" si="72"/>
        <v>0.63332843722362753</v>
      </c>
      <c r="I714" s="268"/>
      <c r="J714" s="268"/>
    </row>
    <row r="715" spans="1:10" s="65" customFormat="1" ht="78.75" x14ac:dyDescent="0.2">
      <c r="A715" s="58" t="s">
        <v>452</v>
      </c>
      <c r="B715" s="61" t="s">
        <v>149</v>
      </c>
      <c r="C715" s="61" t="s">
        <v>126</v>
      </c>
      <c r="D715" s="61" t="s">
        <v>165</v>
      </c>
      <c r="E715" s="57"/>
      <c r="F715" s="125">
        <f>F716</f>
        <v>32338.6</v>
      </c>
      <c r="G715" s="125">
        <f>G716</f>
        <v>20480.955000000002</v>
      </c>
      <c r="H715" s="226">
        <f t="shared" si="72"/>
        <v>0.63332843722362753</v>
      </c>
    </row>
    <row r="716" spans="1:10" s="65" customFormat="1" ht="11.25" x14ac:dyDescent="0.2">
      <c r="A716" s="63" t="s">
        <v>159</v>
      </c>
      <c r="B716" s="61" t="s">
        <v>149</v>
      </c>
      <c r="C716" s="61" t="s">
        <v>126</v>
      </c>
      <c r="D716" s="61" t="s">
        <v>165</v>
      </c>
      <c r="E716" s="61" t="s">
        <v>160</v>
      </c>
      <c r="F716" s="128">
        <f>F718</f>
        <v>32338.6</v>
      </c>
      <c r="G716" s="128">
        <f>G718</f>
        <v>20480.955000000002</v>
      </c>
      <c r="H716" s="226">
        <f t="shared" si="72"/>
        <v>0.63332843722362753</v>
      </c>
    </row>
    <row r="717" spans="1:10" s="65" customFormat="1" ht="11.25" x14ac:dyDescent="0.2">
      <c r="A717" s="63" t="s">
        <v>161</v>
      </c>
      <c r="B717" s="61" t="s">
        <v>149</v>
      </c>
      <c r="C717" s="61" t="s">
        <v>126</v>
      </c>
      <c r="D717" s="61" t="s">
        <v>165</v>
      </c>
      <c r="E717" s="64">
        <v>310</v>
      </c>
      <c r="F717" s="128">
        <f>F718</f>
        <v>32338.6</v>
      </c>
      <c r="G717" s="128">
        <f>G718</f>
        <v>20480.955000000002</v>
      </c>
      <c r="H717" s="226">
        <f t="shared" si="72"/>
        <v>0.63332843722362753</v>
      </c>
    </row>
    <row r="718" spans="1:10" s="65" customFormat="1" ht="22.5" x14ac:dyDescent="0.2">
      <c r="A718" s="59" t="s">
        <v>162</v>
      </c>
      <c r="B718" s="61" t="s">
        <v>149</v>
      </c>
      <c r="C718" s="61" t="s">
        <v>126</v>
      </c>
      <c r="D718" s="61" t="s">
        <v>165</v>
      </c>
      <c r="E718" s="64">
        <v>313</v>
      </c>
      <c r="F718" s="128">
        <f>'Пр 3 вед'!G167</f>
        <v>32338.6</v>
      </c>
      <c r="G718" s="128">
        <f>'Пр 3 вед'!H167</f>
        <v>20480.955000000002</v>
      </c>
      <c r="H718" s="226">
        <f t="shared" si="72"/>
        <v>0.63332843722362753</v>
      </c>
    </row>
    <row r="719" spans="1:10" s="65" customFormat="1" ht="78.75" x14ac:dyDescent="0.2">
      <c r="A719" s="58" t="s">
        <v>768</v>
      </c>
      <c r="B719" s="61" t="s">
        <v>149</v>
      </c>
      <c r="C719" s="61" t="s">
        <v>126</v>
      </c>
      <c r="D719" s="61" t="s">
        <v>769</v>
      </c>
      <c r="E719" s="64"/>
      <c r="F719" s="128">
        <f t="shared" ref="F719:G721" si="80">F720</f>
        <v>2000</v>
      </c>
      <c r="G719" s="128">
        <f t="shared" si="80"/>
        <v>992.54399999999998</v>
      </c>
      <c r="H719" s="226">
        <f t="shared" si="72"/>
        <v>0.49627199999999999</v>
      </c>
    </row>
    <row r="720" spans="1:10" s="65" customFormat="1" ht="11.25" x14ac:dyDescent="0.2">
      <c r="A720" s="63" t="s">
        <v>159</v>
      </c>
      <c r="B720" s="61" t="s">
        <v>149</v>
      </c>
      <c r="C720" s="61" t="s">
        <v>126</v>
      </c>
      <c r="D720" s="61" t="s">
        <v>769</v>
      </c>
      <c r="E720" s="61" t="s">
        <v>160</v>
      </c>
      <c r="F720" s="128">
        <f t="shared" si="80"/>
        <v>2000</v>
      </c>
      <c r="G720" s="128">
        <f t="shared" si="80"/>
        <v>992.54399999999998</v>
      </c>
      <c r="H720" s="226">
        <f t="shared" si="72"/>
        <v>0.49627199999999999</v>
      </c>
    </row>
    <row r="721" spans="1:8" s="65" customFormat="1" ht="11.25" x14ac:dyDescent="0.2">
      <c r="A721" s="63" t="s">
        <v>161</v>
      </c>
      <c r="B721" s="61" t="s">
        <v>149</v>
      </c>
      <c r="C721" s="61" t="s">
        <v>126</v>
      </c>
      <c r="D721" s="61" t="s">
        <v>769</v>
      </c>
      <c r="E721" s="64">
        <v>310</v>
      </c>
      <c r="F721" s="128">
        <f t="shared" si="80"/>
        <v>2000</v>
      </c>
      <c r="G721" s="128">
        <f t="shared" si="80"/>
        <v>992.54399999999998</v>
      </c>
      <c r="H721" s="226">
        <f t="shared" si="72"/>
        <v>0.49627199999999999</v>
      </c>
    </row>
    <row r="722" spans="1:8" s="65" customFormat="1" ht="22.5" x14ac:dyDescent="0.2">
      <c r="A722" s="59" t="s">
        <v>162</v>
      </c>
      <c r="B722" s="61" t="s">
        <v>149</v>
      </c>
      <c r="C722" s="61" t="s">
        <v>126</v>
      </c>
      <c r="D722" s="61" t="s">
        <v>769</v>
      </c>
      <c r="E722" s="64">
        <v>313</v>
      </c>
      <c r="F722" s="128">
        <f>'Пр 3 вед'!G171</f>
        <v>2000</v>
      </c>
      <c r="G722" s="128">
        <f>'Пр 3 вед'!H171</f>
        <v>992.54399999999998</v>
      </c>
      <c r="H722" s="226">
        <f t="shared" si="72"/>
        <v>0.49627199999999999</v>
      </c>
    </row>
    <row r="723" spans="1:8" s="65" customFormat="1" ht="33.75" x14ac:dyDescent="0.2">
      <c r="A723" s="59" t="s">
        <v>804</v>
      </c>
      <c r="B723" s="61" t="s">
        <v>149</v>
      </c>
      <c r="C723" s="61" t="s">
        <v>126</v>
      </c>
      <c r="D723" s="61" t="s">
        <v>803</v>
      </c>
      <c r="E723" s="64"/>
      <c r="F723" s="128">
        <f t="shared" ref="F723:G725" si="81">F724</f>
        <v>48630.578000000001</v>
      </c>
      <c r="G723" s="128">
        <f t="shared" si="81"/>
        <v>18276.728999999999</v>
      </c>
      <c r="H723" s="226">
        <f t="shared" si="72"/>
        <v>0.37582792044955743</v>
      </c>
    </row>
    <row r="724" spans="1:8" s="65" customFormat="1" ht="11.25" x14ac:dyDescent="0.2">
      <c r="A724" s="63" t="s">
        <v>159</v>
      </c>
      <c r="B724" s="61" t="s">
        <v>149</v>
      </c>
      <c r="C724" s="61" t="s">
        <v>126</v>
      </c>
      <c r="D724" s="61" t="s">
        <v>803</v>
      </c>
      <c r="E724" s="64">
        <v>300</v>
      </c>
      <c r="F724" s="128">
        <f t="shared" si="81"/>
        <v>48630.578000000001</v>
      </c>
      <c r="G724" s="128">
        <f t="shared" si="81"/>
        <v>18276.728999999999</v>
      </c>
      <c r="H724" s="226">
        <f t="shared" si="72"/>
        <v>0.37582792044955743</v>
      </c>
    </row>
    <row r="725" spans="1:8" s="65" customFormat="1" ht="11.25" x14ac:dyDescent="0.2">
      <c r="A725" s="63" t="s">
        <v>161</v>
      </c>
      <c r="B725" s="61" t="s">
        <v>149</v>
      </c>
      <c r="C725" s="61" t="s">
        <v>126</v>
      </c>
      <c r="D725" s="61" t="s">
        <v>803</v>
      </c>
      <c r="E725" s="64">
        <v>310</v>
      </c>
      <c r="F725" s="128">
        <f t="shared" si="81"/>
        <v>48630.578000000001</v>
      </c>
      <c r="G725" s="128">
        <f t="shared" si="81"/>
        <v>18276.728999999999</v>
      </c>
      <c r="H725" s="226">
        <f t="shared" si="72"/>
        <v>0.37582792044955743</v>
      </c>
    </row>
    <row r="726" spans="1:8" s="65" customFormat="1" ht="22.5" x14ac:dyDescent="0.2">
      <c r="A726" s="59" t="s">
        <v>162</v>
      </c>
      <c r="B726" s="61" t="s">
        <v>149</v>
      </c>
      <c r="C726" s="61" t="s">
        <v>126</v>
      </c>
      <c r="D726" s="61" t="s">
        <v>803</v>
      </c>
      <c r="E726" s="64">
        <v>313</v>
      </c>
      <c r="F726" s="128">
        <f>'Пр 3 вед'!G175</f>
        <v>48630.578000000001</v>
      </c>
      <c r="G726" s="128">
        <f>'Пр 3 вед'!H175</f>
        <v>18276.728999999999</v>
      </c>
      <c r="H726" s="226">
        <f t="shared" si="72"/>
        <v>0.37582792044955743</v>
      </c>
    </row>
    <row r="727" spans="1:8" s="65" customFormat="1" ht="22.5" x14ac:dyDescent="0.2">
      <c r="A727" s="59" t="s">
        <v>761</v>
      </c>
      <c r="B727" s="61" t="s">
        <v>149</v>
      </c>
      <c r="C727" s="61" t="s">
        <v>126</v>
      </c>
      <c r="D727" s="61" t="s">
        <v>762</v>
      </c>
      <c r="E727" s="64"/>
      <c r="F727" s="282">
        <f t="shared" ref="F727:G727" si="82">F728</f>
        <v>37423.550999999999</v>
      </c>
      <c r="G727" s="282">
        <f t="shared" si="82"/>
        <v>34911.305</v>
      </c>
      <c r="H727" s="226">
        <f t="shared" si="72"/>
        <v>0.93286991926554486</v>
      </c>
    </row>
    <row r="728" spans="1:8" s="65" customFormat="1" ht="11.25" x14ac:dyDescent="0.2">
      <c r="A728" s="63" t="s">
        <v>159</v>
      </c>
      <c r="B728" s="61" t="s">
        <v>149</v>
      </c>
      <c r="C728" s="61" t="s">
        <v>126</v>
      </c>
      <c r="D728" s="61" t="s">
        <v>762</v>
      </c>
      <c r="E728" s="61" t="s">
        <v>160</v>
      </c>
      <c r="F728" s="282">
        <f>F730</f>
        <v>37423.550999999999</v>
      </c>
      <c r="G728" s="282">
        <f>G730</f>
        <v>34911.305</v>
      </c>
      <c r="H728" s="226">
        <f t="shared" si="72"/>
        <v>0.93286991926554486</v>
      </c>
    </row>
    <row r="729" spans="1:8" s="65" customFormat="1" ht="11.25" x14ac:dyDescent="0.2">
      <c r="A729" s="63" t="s">
        <v>161</v>
      </c>
      <c r="B729" s="61" t="s">
        <v>149</v>
      </c>
      <c r="C729" s="61" t="s">
        <v>126</v>
      </c>
      <c r="D729" s="61" t="s">
        <v>762</v>
      </c>
      <c r="E729" s="64">
        <v>310</v>
      </c>
      <c r="F729" s="282">
        <f>F730</f>
        <v>37423.550999999999</v>
      </c>
      <c r="G729" s="282">
        <f>G730</f>
        <v>34911.305</v>
      </c>
      <c r="H729" s="226">
        <f t="shared" si="72"/>
        <v>0.93286991926554486</v>
      </c>
    </row>
    <row r="730" spans="1:8" s="65" customFormat="1" ht="22.5" x14ac:dyDescent="0.2">
      <c r="A730" s="59" t="s">
        <v>162</v>
      </c>
      <c r="B730" s="61" t="s">
        <v>149</v>
      </c>
      <c r="C730" s="61" t="s">
        <v>126</v>
      </c>
      <c r="D730" s="61" t="s">
        <v>762</v>
      </c>
      <c r="E730" s="64">
        <v>313</v>
      </c>
      <c r="F730" s="125">
        <f>'Пр 3 вед'!G179</f>
        <v>37423.550999999999</v>
      </c>
      <c r="G730" s="125">
        <f>'Пр 3 вед'!H179</f>
        <v>34911.305</v>
      </c>
      <c r="H730" s="226">
        <f t="shared" si="72"/>
        <v>0.93286991926554486</v>
      </c>
    </row>
    <row r="731" spans="1:8" s="65" customFormat="1" ht="33.75" x14ac:dyDescent="0.2">
      <c r="A731" s="59" t="s">
        <v>504</v>
      </c>
      <c r="B731" s="61" t="s">
        <v>149</v>
      </c>
      <c r="C731" s="61" t="s">
        <v>126</v>
      </c>
      <c r="D731" s="61" t="s">
        <v>739</v>
      </c>
      <c r="E731" s="64"/>
      <c r="F731" s="128">
        <f t="shared" ref="F731:G733" si="83">F732</f>
        <v>6085.9</v>
      </c>
      <c r="G731" s="128">
        <f t="shared" si="83"/>
        <v>3371.9920000000002</v>
      </c>
      <c r="H731" s="228">
        <f t="shared" si="72"/>
        <v>0.55406628436221439</v>
      </c>
    </row>
    <row r="732" spans="1:8" s="65" customFormat="1" x14ac:dyDescent="0.2">
      <c r="A732" s="63" t="s">
        <v>159</v>
      </c>
      <c r="B732" s="61" t="s">
        <v>149</v>
      </c>
      <c r="C732" s="61" t="s">
        <v>126</v>
      </c>
      <c r="D732" s="61" t="s">
        <v>739</v>
      </c>
      <c r="E732" s="61" t="s">
        <v>160</v>
      </c>
      <c r="F732" s="128">
        <f t="shared" si="83"/>
        <v>6085.9</v>
      </c>
      <c r="G732" s="128">
        <f t="shared" si="83"/>
        <v>3371.9920000000002</v>
      </c>
      <c r="H732" s="228">
        <f t="shared" si="72"/>
        <v>0.55406628436221439</v>
      </c>
    </row>
    <row r="733" spans="1:8" s="65" customFormat="1" x14ac:dyDescent="0.2">
      <c r="A733" s="63" t="s">
        <v>161</v>
      </c>
      <c r="B733" s="61" t="s">
        <v>149</v>
      </c>
      <c r="C733" s="61" t="s">
        <v>126</v>
      </c>
      <c r="D733" s="61" t="s">
        <v>739</v>
      </c>
      <c r="E733" s="64">
        <v>310</v>
      </c>
      <c r="F733" s="128">
        <f t="shared" si="83"/>
        <v>6085.9</v>
      </c>
      <c r="G733" s="128">
        <f t="shared" si="83"/>
        <v>3371.9920000000002</v>
      </c>
      <c r="H733" s="228">
        <f t="shared" si="72"/>
        <v>0.55406628436221439</v>
      </c>
    </row>
    <row r="734" spans="1:8" s="65" customFormat="1" ht="22.5" x14ac:dyDescent="0.2">
      <c r="A734" s="59" t="s">
        <v>162</v>
      </c>
      <c r="B734" s="61" t="s">
        <v>149</v>
      </c>
      <c r="C734" s="61" t="s">
        <v>126</v>
      </c>
      <c r="D734" s="61" t="s">
        <v>739</v>
      </c>
      <c r="E734" s="64">
        <v>313</v>
      </c>
      <c r="F734" s="128">
        <f>'Пр 3 вед'!G183</f>
        <v>6085.9</v>
      </c>
      <c r="G734" s="128">
        <f>'Пр 3 вед'!H183</f>
        <v>3371.9920000000002</v>
      </c>
      <c r="H734" s="228">
        <f t="shared" si="72"/>
        <v>0.55406628436221439</v>
      </c>
    </row>
    <row r="735" spans="1:8" s="65" customFormat="1" ht="22.5" x14ac:dyDescent="0.2">
      <c r="A735" s="156" t="s">
        <v>509</v>
      </c>
      <c r="B735" s="61" t="s">
        <v>149</v>
      </c>
      <c r="C735" s="61" t="s">
        <v>126</v>
      </c>
      <c r="D735" s="61" t="s">
        <v>649</v>
      </c>
      <c r="E735" s="64"/>
      <c r="F735" s="128">
        <f>F736</f>
        <v>30047.1</v>
      </c>
      <c r="G735" s="128">
        <f>G736</f>
        <v>15903.356</v>
      </c>
      <c r="H735" s="226">
        <f t="shared" si="72"/>
        <v>0.52928089566047976</v>
      </c>
    </row>
    <row r="736" spans="1:8" s="65" customFormat="1" ht="32.25" customHeight="1" x14ac:dyDescent="0.2">
      <c r="A736" s="59" t="s">
        <v>504</v>
      </c>
      <c r="B736" s="61" t="s">
        <v>149</v>
      </c>
      <c r="C736" s="61" t="s">
        <v>126</v>
      </c>
      <c r="D736" s="61" t="s">
        <v>650</v>
      </c>
      <c r="E736" s="64"/>
      <c r="F736" s="128">
        <f>F737</f>
        <v>30047.1</v>
      </c>
      <c r="G736" s="128">
        <f>G737</f>
        <v>15903.356</v>
      </c>
      <c r="H736" s="226">
        <f t="shared" si="72"/>
        <v>0.52928089566047976</v>
      </c>
    </row>
    <row r="737" spans="1:8" s="65" customFormat="1" ht="11.25" x14ac:dyDescent="0.2">
      <c r="A737" s="63" t="s">
        <v>159</v>
      </c>
      <c r="B737" s="61" t="s">
        <v>149</v>
      </c>
      <c r="C737" s="61" t="s">
        <v>126</v>
      </c>
      <c r="D737" s="61" t="s">
        <v>650</v>
      </c>
      <c r="E737" s="61" t="s">
        <v>160</v>
      </c>
      <c r="F737" s="128">
        <f>F739</f>
        <v>30047.1</v>
      </c>
      <c r="G737" s="128">
        <f>G739</f>
        <v>15903.356</v>
      </c>
      <c r="H737" s="226">
        <f t="shared" si="72"/>
        <v>0.52928089566047976</v>
      </c>
    </row>
    <row r="738" spans="1:8" s="65" customFormat="1" ht="11.25" x14ac:dyDescent="0.2">
      <c r="A738" s="63" t="s">
        <v>161</v>
      </c>
      <c r="B738" s="61" t="s">
        <v>149</v>
      </c>
      <c r="C738" s="61" t="s">
        <v>126</v>
      </c>
      <c r="D738" s="61" t="s">
        <v>650</v>
      </c>
      <c r="E738" s="64">
        <v>310</v>
      </c>
      <c r="F738" s="128">
        <f>F739</f>
        <v>30047.1</v>
      </c>
      <c r="G738" s="128">
        <f>G739</f>
        <v>15903.356</v>
      </c>
      <c r="H738" s="226">
        <f t="shared" si="72"/>
        <v>0.52928089566047976</v>
      </c>
    </row>
    <row r="739" spans="1:8" s="65" customFormat="1" ht="22.5" x14ac:dyDescent="0.2">
      <c r="A739" s="59" t="s">
        <v>162</v>
      </c>
      <c r="B739" s="61" t="s">
        <v>149</v>
      </c>
      <c r="C739" s="61" t="s">
        <v>126</v>
      </c>
      <c r="D739" s="61" t="s">
        <v>650</v>
      </c>
      <c r="E739" s="64">
        <v>313</v>
      </c>
      <c r="F739" s="128">
        <f>'Пр 3 вед'!G188</f>
        <v>30047.1</v>
      </c>
      <c r="G739" s="128">
        <f>'Пр 3 вед'!H188</f>
        <v>15903.356</v>
      </c>
      <c r="H739" s="226">
        <f t="shared" si="72"/>
        <v>0.52928089566047976</v>
      </c>
    </row>
    <row r="740" spans="1:8" ht="29.25" customHeight="1" x14ac:dyDescent="0.2">
      <c r="A740" s="55" t="s">
        <v>477</v>
      </c>
      <c r="B740" s="57">
        <v>10</v>
      </c>
      <c r="C740" s="56" t="s">
        <v>126</v>
      </c>
      <c r="D740" s="56" t="s">
        <v>206</v>
      </c>
      <c r="E740" s="57"/>
      <c r="F740" s="130">
        <f>F741</f>
        <v>3045.3</v>
      </c>
      <c r="G740" s="130">
        <f>G741</f>
        <v>2091.9119999999998</v>
      </c>
      <c r="H740" s="226">
        <f t="shared" si="72"/>
        <v>0.6869313368141069</v>
      </c>
    </row>
    <row r="741" spans="1:8" ht="15" customHeight="1" x14ac:dyDescent="0.2">
      <c r="A741" s="55" t="s">
        <v>207</v>
      </c>
      <c r="B741" s="57">
        <v>10</v>
      </c>
      <c r="C741" s="56" t="s">
        <v>232</v>
      </c>
      <c r="D741" s="72" t="s">
        <v>208</v>
      </c>
      <c r="E741" s="57"/>
      <c r="F741" s="130">
        <f>F742</f>
        <v>3045.3</v>
      </c>
      <c r="G741" s="130">
        <f>G742</f>
        <v>2091.9119999999998</v>
      </c>
      <c r="H741" s="226">
        <f t="shared" si="72"/>
        <v>0.6869313368141069</v>
      </c>
    </row>
    <row r="742" spans="1:8" ht="33.75" customHeight="1" x14ac:dyDescent="0.2">
      <c r="A742" s="55" t="s">
        <v>492</v>
      </c>
      <c r="B742" s="57" t="s">
        <v>149</v>
      </c>
      <c r="C742" s="56" t="s">
        <v>126</v>
      </c>
      <c r="D742" s="56" t="s">
        <v>233</v>
      </c>
      <c r="E742" s="57" t="s">
        <v>147</v>
      </c>
      <c r="F742" s="125">
        <f>F744</f>
        <v>3045.3</v>
      </c>
      <c r="G742" s="125">
        <f>G744</f>
        <v>2091.9119999999998</v>
      </c>
      <c r="H742" s="226">
        <f t="shared" si="72"/>
        <v>0.6869313368141069</v>
      </c>
    </row>
    <row r="743" spans="1:8" ht="45" x14ac:dyDescent="0.2">
      <c r="A743" s="55" t="s">
        <v>234</v>
      </c>
      <c r="B743" s="57" t="s">
        <v>149</v>
      </c>
      <c r="C743" s="56" t="s">
        <v>126</v>
      </c>
      <c r="D743" s="56" t="s">
        <v>235</v>
      </c>
      <c r="E743" s="57"/>
      <c r="F743" s="125">
        <f t="shared" ref="F743:G745" si="84">F744</f>
        <v>3045.3</v>
      </c>
      <c r="G743" s="125">
        <f t="shared" si="84"/>
        <v>2091.9119999999998</v>
      </c>
      <c r="H743" s="226">
        <f t="shared" si="72"/>
        <v>0.6869313368141069</v>
      </c>
    </row>
    <row r="744" spans="1:8" x14ac:dyDescent="0.2">
      <c r="A744" s="63" t="s">
        <v>159</v>
      </c>
      <c r="B744" s="57" t="s">
        <v>149</v>
      </c>
      <c r="C744" s="56" t="s">
        <v>126</v>
      </c>
      <c r="D744" s="56" t="s">
        <v>235</v>
      </c>
      <c r="E744" s="61" t="s">
        <v>160</v>
      </c>
      <c r="F744" s="128">
        <f t="shared" si="84"/>
        <v>3045.3</v>
      </c>
      <c r="G744" s="128">
        <f t="shared" si="84"/>
        <v>2091.9119999999998</v>
      </c>
      <c r="H744" s="226">
        <f t="shared" si="72"/>
        <v>0.6869313368141069</v>
      </c>
    </row>
    <row r="745" spans="1:8" x14ac:dyDescent="0.2">
      <c r="A745" s="63" t="s">
        <v>161</v>
      </c>
      <c r="B745" s="57" t="s">
        <v>149</v>
      </c>
      <c r="C745" s="56" t="s">
        <v>126</v>
      </c>
      <c r="D745" s="56" t="s">
        <v>235</v>
      </c>
      <c r="E745" s="64">
        <v>310</v>
      </c>
      <c r="F745" s="128">
        <f t="shared" si="84"/>
        <v>3045.3</v>
      </c>
      <c r="G745" s="128">
        <f t="shared" si="84"/>
        <v>2091.9119999999998</v>
      </c>
      <c r="H745" s="226">
        <f t="shared" si="72"/>
        <v>0.6869313368141069</v>
      </c>
    </row>
    <row r="746" spans="1:8" ht="22.5" x14ac:dyDescent="0.2">
      <c r="A746" s="59" t="s">
        <v>162</v>
      </c>
      <c r="B746" s="57" t="s">
        <v>149</v>
      </c>
      <c r="C746" s="56" t="s">
        <v>126</v>
      </c>
      <c r="D746" s="56" t="s">
        <v>235</v>
      </c>
      <c r="E746" s="64">
        <v>313</v>
      </c>
      <c r="F746" s="128">
        <f>'Пр 3 вед'!G377</f>
        <v>3045.3</v>
      </c>
      <c r="G746" s="128">
        <f>'Пр 3 вед'!H377</f>
        <v>2091.9119999999998</v>
      </c>
      <c r="H746" s="226">
        <f t="shared" si="72"/>
        <v>0.6869313368141069</v>
      </c>
    </row>
    <row r="747" spans="1:8" s="65" customFormat="1" ht="11.25" x14ac:dyDescent="0.2">
      <c r="A747" s="53" t="s">
        <v>183</v>
      </c>
      <c r="B747" s="80" t="s">
        <v>149</v>
      </c>
      <c r="C747" s="78" t="s">
        <v>184</v>
      </c>
      <c r="D747" s="78" t="s">
        <v>146</v>
      </c>
      <c r="E747" s="80" t="s">
        <v>147</v>
      </c>
      <c r="F747" s="123">
        <f>F748+F756</f>
        <v>4527.9790000000003</v>
      </c>
      <c r="G747" s="123">
        <f>G748+G756</f>
        <v>3592.4959999999996</v>
      </c>
      <c r="H747" s="226">
        <f t="shared" ref="H747:H810" si="85">G747/F747*1</f>
        <v>0.79339943935252333</v>
      </c>
    </row>
    <row r="748" spans="1:8" s="65" customFormat="1" ht="22.5" x14ac:dyDescent="0.2">
      <c r="A748" s="55" t="s">
        <v>474</v>
      </c>
      <c r="B748" s="57">
        <v>10</v>
      </c>
      <c r="C748" s="56" t="s">
        <v>184</v>
      </c>
      <c r="D748" s="56" t="s">
        <v>152</v>
      </c>
      <c r="E748" s="57"/>
      <c r="F748" s="125">
        <f t="shared" ref="F748:G752" si="86">F749</f>
        <v>862.3</v>
      </c>
      <c r="G748" s="125">
        <f t="shared" si="86"/>
        <v>608.9</v>
      </c>
      <c r="H748" s="226">
        <f t="shared" si="85"/>
        <v>0.70613475588542274</v>
      </c>
    </row>
    <row r="749" spans="1:8" s="65" customFormat="1" ht="22.5" x14ac:dyDescent="0.2">
      <c r="A749" s="55" t="s">
        <v>153</v>
      </c>
      <c r="B749" s="57" t="s">
        <v>149</v>
      </c>
      <c r="C749" s="56" t="s">
        <v>184</v>
      </c>
      <c r="D749" s="56" t="s">
        <v>154</v>
      </c>
      <c r="E749" s="57"/>
      <c r="F749" s="125">
        <f t="shared" si="86"/>
        <v>862.3</v>
      </c>
      <c r="G749" s="125">
        <f t="shared" si="86"/>
        <v>608.9</v>
      </c>
      <c r="H749" s="226">
        <f t="shared" si="85"/>
        <v>0.70613475588542274</v>
      </c>
    </row>
    <row r="750" spans="1:8" s="65" customFormat="1" ht="33.75" x14ac:dyDescent="0.2">
      <c r="A750" s="55" t="s">
        <v>185</v>
      </c>
      <c r="B750" s="57" t="s">
        <v>149</v>
      </c>
      <c r="C750" s="56" t="s">
        <v>184</v>
      </c>
      <c r="D750" s="56" t="s">
        <v>186</v>
      </c>
      <c r="E750" s="57" t="s">
        <v>147</v>
      </c>
      <c r="F750" s="125">
        <f t="shared" si="86"/>
        <v>862.3</v>
      </c>
      <c r="G750" s="125">
        <f t="shared" si="86"/>
        <v>608.9</v>
      </c>
      <c r="H750" s="226">
        <f t="shared" si="85"/>
        <v>0.70613475588542274</v>
      </c>
    </row>
    <row r="751" spans="1:8" s="65" customFormat="1" ht="22.5" x14ac:dyDescent="0.2">
      <c r="A751" s="55" t="s">
        <v>451</v>
      </c>
      <c r="B751" s="57" t="s">
        <v>149</v>
      </c>
      <c r="C751" s="56" t="s">
        <v>184</v>
      </c>
      <c r="D751" s="56" t="s">
        <v>187</v>
      </c>
      <c r="E751" s="57" t="s">
        <v>147</v>
      </c>
      <c r="F751" s="125">
        <f t="shared" si="86"/>
        <v>862.3</v>
      </c>
      <c r="G751" s="125">
        <f t="shared" si="86"/>
        <v>608.9</v>
      </c>
      <c r="H751" s="226">
        <f t="shared" si="85"/>
        <v>0.70613475588542274</v>
      </c>
    </row>
    <row r="752" spans="1:8" s="65" customFormat="1" ht="11.25" x14ac:dyDescent="0.2">
      <c r="A752" s="68" t="s">
        <v>446</v>
      </c>
      <c r="B752" s="57" t="s">
        <v>149</v>
      </c>
      <c r="C752" s="56" t="s">
        <v>184</v>
      </c>
      <c r="D752" s="56" t="s">
        <v>187</v>
      </c>
      <c r="E752" s="57" t="s">
        <v>118</v>
      </c>
      <c r="F752" s="125">
        <f t="shared" si="86"/>
        <v>862.3</v>
      </c>
      <c r="G752" s="125">
        <f t="shared" si="86"/>
        <v>608.9</v>
      </c>
      <c r="H752" s="226">
        <f t="shared" si="85"/>
        <v>0.70613475588542274</v>
      </c>
    </row>
    <row r="753" spans="1:8" ht="22.5" x14ac:dyDescent="0.2">
      <c r="A753" s="68" t="s">
        <v>119</v>
      </c>
      <c r="B753" s="57" t="s">
        <v>149</v>
      </c>
      <c r="C753" s="56" t="s">
        <v>184</v>
      </c>
      <c r="D753" s="56" t="s">
        <v>187</v>
      </c>
      <c r="E753" s="57" t="s">
        <v>120</v>
      </c>
      <c r="F753" s="125">
        <f>F755+F754</f>
        <v>862.3</v>
      </c>
      <c r="G753" s="125">
        <f>G755+G754</f>
        <v>608.9</v>
      </c>
      <c r="H753" s="226">
        <f t="shared" si="85"/>
        <v>0.70613475588542274</v>
      </c>
    </row>
    <row r="754" spans="1:8" ht="22.5" x14ac:dyDescent="0.2">
      <c r="A754" s="95" t="s">
        <v>134</v>
      </c>
      <c r="B754" s="57" t="s">
        <v>149</v>
      </c>
      <c r="C754" s="56" t="s">
        <v>184</v>
      </c>
      <c r="D754" s="56" t="s">
        <v>187</v>
      </c>
      <c r="E754" s="57">
        <v>242</v>
      </c>
      <c r="F754" s="125">
        <f>'Пр 3 вед'!G196</f>
        <v>27.8</v>
      </c>
      <c r="G754" s="125">
        <f>'Пр 3 вед'!H196</f>
        <v>27.8</v>
      </c>
      <c r="H754" s="226">
        <f t="shared" si="85"/>
        <v>1</v>
      </c>
    </row>
    <row r="755" spans="1:8" x14ac:dyDescent="0.2">
      <c r="A755" s="95" t="s">
        <v>466</v>
      </c>
      <c r="B755" s="57" t="s">
        <v>149</v>
      </c>
      <c r="C755" s="56" t="s">
        <v>184</v>
      </c>
      <c r="D755" s="56" t="s">
        <v>187</v>
      </c>
      <c r="E755" s="57" t="s">
        <v>122</v>
      </c>
      <c r="F755" s="125">
        <f>'Пр 3 вед'!G197</f>
        <v>834.5</v>
      </c>
      <c r="G755" s="125">
        <f>'Пр 3 вед'!H197</f>
        <v>581.1</v>
      </c>
      <c r="H755" s="226">
        <f t="shared" si="85"/>
        <v>0.69634511683642908</v>
      </c>
    </row>
    <row r="756" spans="1:8" x14ac:dyDescent="0.2">
      <c r="A756" s="55" t="s">
        <v>188</v>
      </c>
      <c r="B756" s="57" t="s">
        <v>149</v>
      </c>
      <c r="C756" s="56" t="s">
        <v>184</v>
      </c>
      <c r="D756" s="56" t="s">
        <v>189</v>
      </c>
      <c r="E756" s="57"/>
      <c r="F756" s="125">
        <f>F757+F773</f>
        <v>3665.6790000000001</v>
      </c>
      <c r="G756" s="125">
        <f>G757+G773</f>
        <v>2983.5959999999995</v>
      </c>
      <c r="H756" s="226">
        <f t="shared" si="85"/>
        <v>0.81392724240174863</v>
      </c>
    </row>
    <row r="757" spans="1:8" ht="22.5" x14ac:dyDescent="0.2">
      <c r="A757" s="55" t="s">
        <v>190</v>
      </c>
      <c r="B757" s="57" t="s">
        <v>149</v>
      </c>
      <c r="C757" s="56" t="s">
        <v>184</v>
      </c>
      <c r="D757" s="56" t="s">
        <v>191</v>
      </c>
      <c r="E757" s="57" t="s">
        <v>147</v>
      </c>
      <c r="F757" s="125">
        <f>F758+F763+F767</f>
        <v>3555.6790000000001</v>
      </c>
      <c r="G757" s="125">
        <f>G758+G763+G767</f>
        <v>2929.4959999999996</v>
      </c>
      <c r="H757" s="226">
        <f t="shared" si="85"/>
        <v>0.82389214549457346</v>
      </c>
    </row>
    <row r="758" spans="1:8" ht="22.5" x14ac:dyDescent="0.2">
      <c r="A758" s="67" t="s">
        <v>192</v>
      </c>
      <c r="B758" s="57">
        <v>10</v>
      </c>
      <c r="C758" s="56" t="s">
        <v>184</v>
      </c>
      <c r="D758" s="56" t="s">
        <v>193</v>
      </c>
      <c r="E758" s="57" t="s">
        <v>147</v>
      </c>
      <c r="F758" s="125">
        <f>F759</f>
        <v>3218.9789999999998</v>
      </c>
      <c r="G758" s="125">
        <f>G759</f>
        <v>2781.5649999999996</v>
      </c>
      <c r="H758" s="226">
        <f t="shared" si="85"/>
        <v>0.86411405604075076</v>
      </c>
    </row>
    <row r="759" spans="1:8" ht="33.75" x14ac:dyDescent="0.2">
      <c r="A759" s="68" t="s">
        <v>109</v>
      </c>
      <c r="B759" s="57">
        <v>10</v>
      </c>
      <c r="C759" s="56" t="s">
        <v>184</v>
      </c>
      <c r="D759" s="56" t="s">
        <v>193</v>
      </c>
      <c r="E759" s="57" t="s">
        <v>110</v>
      </c>
      <c r="F759" s="125">
        <f>F760</f>
        <v>3218.9789999999998</v>
      </c>
      <c r="G759" s="125">
        <f>G760</f>
        <v>2781.5649999999996</v>
      </c>
      <c r="H759" s="226">
        <f t="shared" si="85"/>
        <v>0.86411405604075076</v>
      </c>
    </row>
    <row r="760" spans="1:8" x14ac:dyDescent="0.2">
      <c r="A760" s="68" t="s">
        <v>131</v>
      </c>
      <c r="B760" s="57">
        <v>10</v>
      </c>
      <c r="C760" s="56" t="s">
        <v>184</v>
      </c>
      <c r="D760" s="56" t="s">
        <v>193</v>
      </c>
      <c r="E760" s="57" t="s">
        <v>194</v>
      </c>
      <c r="F760" s="125">
        <f>F761+F762</f>
        <v>3218.9789999999998</v>
      </c>
      <c r="G760" s="125">
        <f>G761+G762</f>
        <v>2781.5649999999996</v>
      </c>
      <c r="H760" s="226">
        <f t="shared" si="85"/>
        <v>0.86411405604075076</v>
      </c>
    </row>
    <row r="761" spans="1:8" s="74" customFormat="1" x14ac:dyDescent="0.2">
      <c r="A761" s="94" t="s">
        <v>132</v>
      </c>
      <c r="B761" s="57">
        <v>10</v>
      </c>
      <c r="C761" s="56" t="s">
        <v>184</v>
      </c>
      <c r="D761" s="56" t="s">
        <v>193</v>
      </c>
      <c r="E761" s="57" t="s">
        <v>195</v>
      </c>
      <c r="F761" s="125">
        <f>'Пр 3 вед'!G203</f>
        <v>2458.4409999999998</v>
      </c>
      <c r="G761" s="125">
        <f>'Пр 3 вед'!H203</f>
        <v>2123.0659999999998</v>
      </c>
      <c r="H761" s="226">
        <f t="shared" si="85"/>
        <v>0.86358224582164056</v>
      </c>
    </row>
    <row r="762" spans="1:8" s="74" customFormat="1" ht="33.75" x14ac:dyDescent="0.2">
      <c r="A762" s="94" t="s">
        <v>133</v>
      </c>
      <c r="B762" s="57">
        <v>10</v>
      </c>
      <c r="C762" s="56" t="s">
        <v>184</v>
      </c>
      <c r="D762" s="56" t="s">
        <v>193</v>
      </c>
      <c r="E762" s="57">
        <v>129</v>
      </c>
      <c r="F762" s="125">
        <f>'Пр 3 вед'!G204</f>
        <v>760.53800000000001</v>
      </c>
      <c r="G762" s="125">
        <f>'Пр 3 вед'!H204</f>
        <v>658.49900000000002</v>
      </c>
      <c r="H762" s="226">
        <f t="shared" si="85"/>
        <v>0.86583313391309835</v>
      </c>
    </row>
    <row r="763" spans="1:8" s="74" customFormat="1" x14ac:dyDescent="0.2">
      <c r="A763" s="68" t="s">
        <v>446</v>
      </c>
      <c r="B763" s="57">
        <v>10</v>
      </c>
      <c r="C763" s="56" t="s">
        <v>184</v>
      </c>
      <c r="D763" s="56" t="s">
        <v>196</v>
      </c>
      <c r="E763" s="57" t="s">
        <v>118</v>
      </c>
      <c r="F763" s="125">
        <f>F764</f>
        <v>330.3</v>
      </c>
      <c r="G763" s="125">
        <f>G764</f>
        <v>144.93100000000001</v>
      </c>
      <c r="H763" s="226">
        <f t="shared" si="85"/>
        <v>0.43878595216469879</v>
      </c>
    </row>
    <row r="764" spans="1:8" s="74" customFormat="1" ht="22.5" x14ac:dyDescent="0.2">
      <c r="A764" s="68" t="s">
        <v>119</v>
      </c>
      <c r="B764" s="57">
        <v>10</v>
      </c>
      <c r="C764" s="56" t="s">
        <v>184</v>
      </c>
      <c r="D764" s="56" t="s">
        <v>196</v>
      </c>
      <c r="E764" s="57" t="s">
        <v>120</v>
      </c>
      <c r="F764" s="125">
        <f>F766+F765</f>
        <v>330.3</v>
      </c>
      <c r="G764" s="125">
        <f>G766+G765</f>
        <v>144.93100000000001</v>
      </c>
      <c r="H764" s="226">
        <f t="shared" si="85"/>
        <v>0.43878595216469879</v>
      </c>
    </row>
    <row r="765" spans="1:8" s="74" customFormat="1" ht="22.5" x14ac:dyDescent="0.2">
      <c r="A765" s="95" t="s">
        <v>134</v>
      </c>
      <c r="B765" s="57">
        <v>10</v>
      </c>
      <c r="C765" s="56" t="s">
        <v>184</v>
      </c>
      <c r="D765" s="56" t="s">
        <v>196</v>
      </c>
      <c r="E765" s="57">
        <v>242</v>
      </c>
      <c r="F765" s="125">
        <f>'Пр 3 вед'!G207</f>
        <v>33.799999999999997</v>
      </c>
      <c r="G765" s="125">
        <f>'Пр 3 вед'!H207</f>
        <v>24.821000000000002</v>
      </c>
      <c r="H765" s="226">
        <f t="shared" si="85"/>
        <v>0.73434911242603562</v>
      </c>
    </row>
    <row r="766" spans="1:8" s="74" customFormat="1" x14ac:dyDescent="0.2">
      <c r="A766" s="95" t="s">
        <v>466</v>
      </c>
      <c r="B766" s="57">
        <v>10</v>
      </c>
      <c r="C766" s="56" t="s">
        <v>184</v>
      </c>
      <c r="D766" s="56" t="s">
        <v>196</v>
      </c>
      <c r="E766" s="57" t="s">
        <v>122</v>
      </c>
      <c r="F766" s="125">
        <f>'Пр 3 вед'!G208</f>
        <v>296.5</v>
      </c>
      <c r="G766" s="125">
        <f>'Пр 3 вед'!H208</f>
        <v>120.11</v>
      </c>
      <c r="H766" s="226">
        <f t="shared" si="85"/>
        <v>0.40509274873524453</v>
      </c>
    </row>
    <row r="767" spans="1:8" s="74" customFormat="1" x14ac:dyDescent="0.2">
      <c r="A767" s="59" t="s">
        <v>135</v>
      </c>
      <c r="B767" s="57">
        <v>10</v>
      </c>
      <c r="C767" s="56" t="s">
        <v>184</v>
      </c>
      <c r="D767" s="56" t="s">
        <v>196</v>
      </c>
      <c r="E767" s="57" t="s">
        <v>197</v>
      </c>
      <c r="F767" s="125">
        <f>F770+F768</f>
        <v>6.4</v>
      </c>
      <c r="G767" s="125">
        <f>G770+G768</f>
        <v>3</v>
      </c>
      <c r="H767" s="226">
        <f t="shared" si="85"/>
        <v>0.46875</v>
      </c>
    </row>
    <row r="768" spans="1:8" s="74" customFormat="1" x14ac:dyDescent="0.2">
      <c r="A768" s="59" t="s">
        <v>801</v>
      </c>
      <c r="B768" s="57">
        <v>10</v>
      </c>
      <c r="C768" s="56" t="s">
        <v>184</v>
      </c>
      <c r="D768" s="56" t="s">
        <v>196</v>
      </c>
      <c r="E768" s="57">
        <v>830</v>
      </c>
      <c r="F768" s="125">
        <f>F769</f>
        <v>3</v>
      </c>
      <c r="G768" s="125">
        <f>G769</f>
        <v>3</v>
      </c>
      <c r="H768" s="226">
        <f t="shared" si="85"/>
        <v>1</v>
      </c>
    </row>
    <row r="769" spans="1:8" s="74" customFormat="1" ht="22.5" x14ac:dyDescent="0.2">
      <c r="A769" s="59" t="s">
        <v>802</v>
      </c>
      <c r="B769" s="57">
        <v>10</v>
      </c>
      <c r="C769" s="56" t="s">
        <v>184</v>
      </c>
      <c r="D769" s="56" t="s">
        <v>196</v>
      </c>
      <c r="E769" s="57">
        <v>831</v>
      </c>
      <c r="F769" s="125">
        <f>'Пр 3 вед'!G211</f>
        <v>3</v>
      </c>
      <c r="G769" s="125">
        <f>'Пр 3 вед'!H211</f>
        <v>3</v>
      </c>
      <c r="H769" s="226">
        <f t="shared" si="85"/>
        <v>1</v>
      </c>
    </row>
    <row r="770" spans="1:8" s="74" customFormat="1" x14ac:dyDescent="0.2">
      <c r="A770" s="59" t="s">
        <v>136</v>
      </c>
      <c r="B770" s="57">
        <v>10</v>
      </c>
      <c r="C770" s="56" t="s">
        <v>184</v>
      </c>
      <c r="D770" s="56" t="s">
        <v>196</v>
      </c>
      <c r="E770" s="57" t="s">
        <v>137</v>
      </c>
      <c r="F770" s="125">
        <f>F771+F772</f>
        <v>3.4</v>
      </c>
      <c r="G770" s="125">
        <f>G771+G772</f>
        <v>0</v>
      </c>
      <c r="H770" s="226">
        <f t="shared" si="85"/>
        <v>0</v>
      </c>
    </row>
    <row r="771" spans="1:8" s="74" customFormat="1" x14ac:dyDescent="0.2">
      <c r="A771" s="63" t="s">
        <v>138</v>
      </c>
      <c r="B771" s="57">
        <v>10</v>
      </c>
      <c r="C771" s="56" t="s">
        <v>184</v>
      </c>
      <c r="D771" s="56" t="s">
        <v>196</v>
      </c>
      <c r="E771" s="57" t="s">
        <v>139</v>
      </c>
      <c r="F771" s="125">
        <f>'Пр 3 вед'!G213</f>
        <v>3.4</v>
      </c>
      <c r="G771" s="125">
        <f>'Пр 3 вед'!H213</f>
        <v>0</v>
      </c>
      <c r="H771" s="226">
        <f t="shared" si="85"/>
        <v>0</v>
      </c>
    </row>
    <row r="772" spans="1:8" s="74" customFormat="1" x14ac:dyDescent="0.2">
      <c r="A772" s="59" t="s">
        <v>440</v>
      </c>
      <c r="B772" s="57">
        <v>10</v>
      </c>
      <c r="C772" s="56" t="s">
        <v>184</v>
      </c>
      <c r="D772" s="56" t="s">
        <v>196</v>
      </c>
      <c r="E772" s="57">
        <v>853</v>
      </c>
      <c r="F772" s="125">
        <f>'Пр 3 вед'!G214</f>
        <v>0</v>
      </c>
      <c r="G772" s="125">
        <f>'Пр 3 вед'!H214</f>
        <v>0</v>
      </c>
      <c r="H772" s="226" t="e">
        <f t="shared" si="85"/>
        <v>#DIV/0!</v>
      </c>
    </row>
    <row r="773" spans="1:8" s="74" customFormat="1" ht="22.5" x14ac:dyDescent="0.2">
      <c r="A773" s="68" t="s">
        <v>199</v>
      </c>
      <c r="B773" s="57">
        <v>10</v>
      </c>
      <c r="C773" s="56" t="s">
        <v>184</v>
      </c>
      <c r="D773" s="56" t="s">
        <v>200</v>
      </c>
      <c r="E773" s="57"/>
      <c r="F773" s="125">
        <f>F774+F777</f>
        <v>110</v>
      </c>
      <c r="G773" s="125">
        <f>G774+G777</f>
        <v>54.1</v>
      </c>
      <c r="H773" s="226">
        <f t="shared" si="85"/>
        <v>0.49181818181818182</v>
      </c>
    </row>
    <row r="774" spans="1:8" s="74" customFormat="1" x14ac:dyDescent="0.2">
      <c r="A774" s="68" t="s">
        <v>446</v>
      </c>
      <c r="B774" s="57">
        <v>10</v>
      </c>
      <c r="C774" s="56" t="s">
        <v>184</v>
      </c>
      <c r="D774" s="56" t="s">
        <v>200</v>
      </c>
      <c r="E774" s="57" t="s">
        <v>118</v>
      </c>
      <c r="F774" s="125">
        <f>F775</f>
        <v>95</v>
      </c>
      <c r="G774" s="125">
        <f>G775</f>
        <v>54.1</v>
      </c>
      <c r="H774" s="226">
        <f t="shared" si="85"/>
        <v>0.56947368421052635</v>
      </c>
    </row>
    <row r="775" spans="1:8" s="74" customFormat="1" ht="22.5" x14ac:dyDescent="0.2">
      <c r="A775" s="68" t="s">
        <v>119</v>
      </c>
      <c r="B775" s="57">
        <v>10</v>
      </c>
      <c r="C775" s="56" t="s">
        <v>184</v>
      </c>
      <c r="D775" s="56" t="s">
        <v>200</v>
      </c>
      <c r="E775" s="57" t="s">
        <v>120</v>
      </c>
      <c r="F775" s="125">
        <f>F776</f>
        <v>95</v>
      </c>
      <c r="G775" s="125">
        <f>G776</f>
        <v>54.1</v>
      </c>
      <c r="H775" s="226">
        <f t="shared" si="85"/>
        <v>0.56947368421052635</v>
      </c>
    </row>
    <row r="776" spans="1:8" s="74" customFormat="1" x14ac:dyDescent="0.2">
      <c r="A776" s="95" t="s">
        <v>466</v>
      </c>
      <c r="B776" s="57">
        <v>10</v>
      </c>
      <c r="C776" s="56" t="s">
        <v>184</v>
      </c>
      <c r="D776" s="56" t="s">
        <v>200</v>
      </c>
      <c r="E776" s="57" t="s">
        <v>122</v>
      </c>
      <c r="F776" s="125">
        <f>'Пр 3 вед'!G218</f>
        <v>95</v>
      </c>
      <c r="G776" s="125">
        <f>'Пр 3 вед'!H218</f>
        <v>54.1</v>
      </c>
      <c r="H776" s="226">
        <f t="shared" si="85"/>
        <v>0.56947368421052635</v>
      </c>
    </row>
    <row r="777" spans="1:8" s="65" customFormat="1" ht="11.25" x14ac:dyDescent="0.2">
      <c r="A777" s="63" t="s">
        <v>159</v>
      </c>
      <c r="B777" s="57">
        <v>10</v>
      </c>
      <c r="C777" s="56" t="s">
        <v>184</v>
      </c>
      <c r="D777" s="56" t="s">
        <v>200</v>
      </c>
      <c r="E777" s="61" t="s">
        <v>160</v>
      </c>
      <c r="F777" s="128">
        <f>F778</f>
        <v>15</v>
      </c>
      <c r="G777" s="128">
        <f>G778</f>
        <v>0</v>
      </c>
      <c r="H777" s="226">
        <f t="shared" si="85"/>
        <v>0</v>
      </c>
    </row>
    <row r="778" spans="1:8" ht="33.75" x14ac:dyDescent="0.2">
      <c r="A778" s="68" t="s">
        <v>445</v>
      </c>
      <c r="B778" s="57">
        <v>10</v>
      </c>
      <c r="C778" s="56" t="s">
        <v>184</v>
      </c>
      <c r="D778" s="56" t="s">
        <v>200</v>
      </c>
      <c r="E778" s="64">
        <v>320</v>
      </c>
      <c r="F778" s="128">
        <f>F779</f>
        <v>15</v>
      </c>
      <c r="G778" s="128">
        <f>G779</f>
        <v>0</v>
      </c>
      <c r="H778" s="226">
        <f t="shared" si="85"/>
        <v>0</v>
      </c>
    </row>
    <row r="779" spans="1:8" ht="22.5" x14ac:dyDescent="0.2">
      <c r="A779" s="59" t="s">
        <v>630</v>
      </c>
      <c r="B779" s="57">
        <v>10</v>
      </c>
      <c r="C779" s="56" t="s">
        <v>184</v>
      </c>
      <c r="D779" s="56" t="s">
        <v>200</v>
      </c>
      <c r="E779" s="64">
        <v>321</v>
      </c>
      <c r="F779" s="128">
        <f>'Пр 3 вед'!G221</f>
        <v>15</v>
      </c>
      <c r="G779" s="128">
        <f>'Пр 3 вед'!H221</f>
        <v>0</v>
      </c>
      <c r="H779" s="226">
        <f t="shared" si="85"/>
        <v>0</v>
      </c>
    </row>
    <row r="780" spans="1:8" x14ac:dyDescent="0.2">
      <c r="A780" s="82" t="s">
        <v>387</v>
      </c>
      <c r="B780" s="81" t="s">
        <v>388</v>
      </c>
      <c r="C780" s="83" t="s">
        <v>145</v>
      </c>
      <c r="D780" s="83" t="s">
        <v>146</v>
      </c>
      <c r="E780" s="81" t="s">
        <v>147</v>
      </c>
      <c r="F780" s="129">
        <f>F781</f>
        <v>230</v>
      </c>
      <c r="G780" s="129">
        <f>G781</f>
        <v>78.986999999999995</v>
      </c>
      <c r="H780" s="226">
        <f t="shared" si="85"/>
        <v>0.34342173913043478</v>
      </c>
    </row>
    <row r="781" spans="1:8" x14ac:dyDescent="0.2">
      <c r="A781" s="82" t="s">
        <v>389</v>
      </c>
      <c r="B781" s="81" t="s">
        <v>388</v>
      </c>
      <c r="C781" s="83" t="s">
        <v>240</v>
      </c>
      <c r="D781" s="83" t="s">
        <v>146</v>
      </c>
      <c r="E781" s="81" t="s">
        <v>147</v>
      </c>
      <c r="F781" s="129">
        <f>F782+F795</f>
        <v>230</v>
      </c>
      <c r="G781" s="129">
        <f>G782+G795</f>
        <v>78.986999999999995</v>
      </c>
      <c r="H781" s="226">
        <f t="shared" si="85"/>
        <v>0.34342173913043478</v>
      </c>
    </row>
    <row r="782" spans="1:8" ht="31.5" x14ac:dyDescent="0.2">
      <c r="A782" s="82" t="s">
        <v>503</v>
      </c>
      <c r="B782" s="81" t="s">
        <v>388</v>
      </c>
      <c r="C782" s="83" t="s">
        <v>240</v>
      </c>
      <c r="D782" s="83" t="s">
        <v>390</v>
      </c>
      <c r="E782" s="81"/>
      <c r="F782" s="129">
        <f>F783+F787+F791</f>
        <v>230</v>
      </c>
      <c r="G782" s="129">
        <f>G783+G787+G791</f>
        <v>78.986999999999995</v>
      </c>
      <c r="H782" s="226">
        <f t="shared" si="85"/>
        <v>0.34342173913043478</v>
      </c>
    </row>
    <row r="783" spans="1:8" ht="22.5" x14ac:dyDescent="0.2">
      <c r="A783" s="84" t="s">
        <v>391</v>
      </c>
      <c r="B783" s="86" t="s">
        <v>388</v>
      </c>
      <c r="C783" s="88" t="s">
        <v>240</v>
      </c>
      <c r="D783" s="88" t="s">
        <v>392</v>
      </c>
      <c r="E783" s="86"/>
      <c r="F783" s="131">
        <f t="shared" ref="F783:G793" si="87">F784</f>
        <v>140</v>
      </c>
      <c r="G783" s="131">
        <f t="shared" si="87"/>
        <v>35.552</v>
      </c>
      <c r="H783" s="226">
        <f t="shared" si="85"/>
        <v>0.25394285714285714</v>
      </c>
    </row>
    <row r="784" spans="1:8" x14ac:dyDescent="0.2">
      <c r="A784" s="68" t="s">
        <v>446</v>
      </c>
      <c r="B784" s="69" t="s">
        <v>388</v>
      </c>
      <c r="C784" s="72" t="s">
        <v>240</v>
      </c>
      <c r="D784" s="72" t="s">
        <v>392</v>
      </c>
      <c r="E784" s="69">
        <v>200</v>
      </c>
      <c r="F784" s="130">
        <f t="shared" si="87"/>
        <v>140</v>
      </c>
      <c r="G784" s="130">
        <f t="shared" si="87"/>
        <v>35.552</v>
      </c>
      <c r="H784" s="226">
        <f t="shared" si="85"/>
        <v>0.25394285714285714</v>
      </c>
    </row>
    <row r="785" spans="1:8" ht="22.5" x14ac:dyDescent="0.2">
      <c r="A785" s="68" t="s">
        <v>119</v>
      </c>
      <c r="B785" s="69" t="s">
        <v>388</v>
      </c>
      <c r="C785" s="72" t="s">
        <v>240</v>
      </c>
      <c r="D785" s="72" t="s">
        <v>392</v>
      </c>
      <c r="E785" s="69">
        <v>240</v>
      </c>
      <c r="F785" s="130">
        <f t="shared" si="87"/>
        <v>140</v>
      </c>
      <c r="G785" s="130">
        <f t="shared" si="87"/>
        <v>35.552</v>
      </c>
      <c r="H785" s="226">
        <f t="shared" si="85"/>
        <v>0.25394285714285714</v>
      </c>
    </row>
    <row r="786" spans="1:8" x14ac:dyDescent="0.2">
      <c r="A786" s="95" t="s">
        <v>466</v>
      </c>
      <c r="B786" s="69" t="s">
        <v>388</v>
      </c>
      <c r="C786" s="72" t="s">
        <v>240</v>
      </c>
      <c r="D786" s="72" t="s">
        <v>392</v>
      </c>
      <c r="E786" s="69">
        <v>244</v>
      </c>
      <c r="F786" s="130">
        <f>'Пр 3 вед'!G819</f>
        <v>140</v>
      </c>
      <c r="G786" s="130">
        <f>'Пр 3 вед'!H819</f>
        <v>35.552</v>
      </c>
      <c r="H786" s="226">
        <f t="shared" si="85"/>
        <v>0.25394285714285714</v>
      </c>
    </row>
    <row r="787" spans="1:8" s="74" customFormat="1" ht="22.5" x14ac:dyDescent="0.2">
      <c r="A787" s="154" t="s">
        <v>539</v>
      </c>
      <c r="B787" s="69" t="s">
        <v>388</v>
      </c>
      <c r="C787" s="72" t="s">
        <v>240</v>
      </c>
      <c r="D787" s="72" t="s">
        <v>537</v>
      </c>
      <c r="E787" s="69"/>
      <c r="F787" s="130">
        <f>F788</f>
        <v>90</v>
      </c>
      <c r="G787" s="130">
        <f>G788</f>
        <v>43.435000000000002</v>
      </c>
      <c r="H787" s="226">
        <f t="shared" si="85"/>
        <v>0.48261111111111116</v>
      </c>
    </row>
    <row r="788" spans="1:8" s="74" customFormat="1" x14ac:dyDescent="0.2">
      <c r="A788" s="68" t="s">
        <v>446</v>
      </c>
      <c r="B788" s="69" t="s">
        <v>388</v>
      </c>
      <c r="C788" s="72" t="s">
        <v>240</v>
      </c>
      <c r="D788" s="72" t="s">
        <v>537</v>
      </c>
      <c r="E788" s="69">
        <v>200</v>
      </c>
      <c r="F788" s="130">
        <f t="shared" si="87"/>
        <v>90</v>
      </c>
      <c r="G788" s="130">
        <f t="shared" si="87"/>
        <v>43.435000000000002</v>
      </c>
      <c r="H788" s="226">
        <f t="shared" si="85"/>
        <v>0.48261111111111116</v>
      </c>
    </row>
    <row r="789" spans="1:8" s="74" customFormat="1" ht="22.5" x14ac:dyDescent="0.2">
      <c r="A789" s="68" t="s">
        <v>119</v>
      </c>
      <c r="B789" s="69" t="s">
        <v>388</v>
      </c>
      <c r="C789" s="72" t="s">
        <v>240</v>
      </c>
      <c r="D789" s="72" t="s">
        <v>537</v>
      </c>
      <c r="E789" s="69">
        <v>240</v>
      </c>
      <c r="F789" s="130">
        <f t="shared" si="87"/>
        <v>90</v>
      </c>
      <c r="G789" s="130">
        <f t="shared" si="87"/>
        <v>43.435000000000002</v>
      </c>
      <c r="H789" s="226">
        <f t="shared" si="85"/>
        <v>0.48261111111111116</v>
      </c>
    </row>
    <row r="790" spans="1:8" s="74" customFormat="1" x14ac:dyDescent="0.2">
      <c r="A790" s="95" t="s">
        <v>466</v>
      </c>
      <c r="B790" s="69" t="s">
        <v>388</v>
      </c>
      <c r="C790" s="72" t="s">
        <v>240</v>
      </c>
      <c r="D790" s="72" t="s">
        <v>537</v>
      </c>
      <c r="E790" s="69">
        <v>244</v>
      </c>
      <c r="F790" s="130">
        <f>'Пр 3 вед'!G823</f>
        <v>90</v>
      </c>
      <c r="G790" s="130">
        <f>'Пр 3 вед'!H823</f>
        <v>43.435000000000002</v>
      </c>
      <c r="H790" s="226">
        <f t="shared" si="85"/>
        <v>0.48261111111111116</v>
      </c>
    </row>
    <row r="791" spans="1:8" s="74" customFormat="1" ht="22.5" x14ac:dyDescent="0.2">
      <c r="A791" s="156" t="s">
        <v>540</v>
      </c>
      <c r="B791" s="69" t="s">
        <v>388</v>
      </c>
      <c r="C791" s="72" t="s">
        <v>240</v>
      </c>
      <c r="D791" s="72" t="s">
        <v>538</v>
      </c>
      <c r="E791" s="69"/>
      <c r="F791" s="130">
        <f>F792</f>
        <v>0</v>
      </c>
      <c r="G791" s="130">
        <f>G792</f>
        <v>0</v>
      </c>
      <c r="H791" s="226" t="e">
        <f t="shared" si="85"/>
        <v>#DIV/0!</v>
      </c>
    </row>
    <row r="792" spans="1:8" s="74" customFormat="1" x14ac:dyDescent="0.2">
      <c r="A792" s="68" t="s">
        <v>446</v>
      </c>
      <c r="B792" s="69" t="s">
        <v>388</v>
      </c>
      <c r="C792" s="72" t="s">
        <v>240</v>
      </c>
      <c r="D792" s="72" t="s">
        <v>538</v>
      </c>
      <c r="E792" s="69">
        <v>200</v>
      </c>
      <c r="F792" s="130">
        <f t="shared" si="87"/>
        <v>0</v>
      </c>
      <c r="G792" s="130">
        <f t="shared" si="87"/>
        <v>0</v>
      </c>
      <c r="H792" s="226" t="e">
        <f t="shared" si="85"/>
        <v>#DIV/0!</v>
      </c>
    </row>
    <row r="793" spans="1:8" s="74" customFormat="1" ht="22.5" x14ac:dyDescent="0.2">
      <c r="A793" s="68" t="s">
        <v>119</v>
      </c>
      <c r="B793" s="69" t="s">
        <v>388</v>
      </c>
      <c r="C793" s="72" t="s">
        <v>240</v>
      </c>
      <c r="D793" s="72" t="s">
        <v>538</v>
      </c>
      <c r="E793" s="69">
        <v>240</v>
      </c>
      <c r="F793" s="130">
        <f t="shared" si="87"/>
        <v>0</v>
      </c>
      <c r="G793" s="130">
        <f t="shared" si="87"/>
        <v>0</v>
      </c>
      <c r="H793" s="226" t="e">
        <f t="shared" si="85"/>
        <v>#DIV/0!</v>
      </c>
    </row>
    <row r="794" spans="1:8" s="74" customFormat="1" x14ac:dyDescent="0.2">
      <c r="A794" s="95" t="s">
        <v>466</v>
      </c>
      <c r="B794" s="69" t="s">
        <v>388</v>
      </c>
      <c r="C794" s="72" t="s">
        <v>240</v>
      </c>
      <c r="D794" s="72" t="s">
        <v>538</v>
      </c>
      <c r="E794" s="69">
        <v>244</v>
      </c>
      <c r="F794" s="130">
        <f>'Пр 3 вед'!G827</f>
        <v>0</v>
      </c>
      <c r="G794" s="130">
        <f>'Пр 3 вед'!H827</f>
        <v>0</v>
      </c>
      <c r="H794" s="226" t="e">
        <f t="shared" si="85"/>
        <v>#DIV/0!</v>
      </c>
    </row>
    <row r="795" spans="1:8" s="74" customFormat="1" x14ac:dyDescent="0.2">
      <c r="A795" s="155" t="s">
        <v>541</v>
      </c>
      <c r="B795" s="69" t="s">
        <v>388</v>
      </c>
      <c r="C795" s="72" t="s">
        <v>240</v>
      </c>
      <c r="D795" s="72" t="s">
        <v>617</v>
      </c>
      <c r="E795" s="69"/>
      <c r="F795" s="130">
        <f>F797</f>
        <v>0</v>
      </c>
      <c r="G795" s="130">
        <f>G797</f>
        <v>0</v>
      </c>
      <c r="H795" s="226" t="e">
        <f t="shared" si="85"/>
        <v>#DIV/0!</v>
      </c>
    </row>
    <row r="796" spans="1:8" s="74" customFormat="1" x14ac:dyDescent="0.2">
      <c r="A796" s="155" t="s">
        <v>547</v>
      </c>
      <c r="B796" s="69" t="s">
        <v>388</v>
      </c>
      <c r="C796" s="72" t="s">
        <v>240</v>
      </c>
      <c r="D796" s="72" t="s">
        <v>618</v>
      </c>
      <c r="E796" s="69"/>
      <c r="F796" s="130">
        <f>F797</f>
        <v>0</v>
      </c>
      <c r="G796" s="130">
        <f>G797</f>
        <v>0</v>
      </c>
      <c r="H796" s="226" t="e">
        <f t="shared" si="85"/>
        <v>#DIV/0!</v>
      </c>
    </row>
    <row r="797" spans="1:8" s="74" customFormat="1" x14ac:dyDescent="0.2">
      <c r="A797" s="68" t="s">
        <v>446</v>
      </c>
      <c r="B797" s="69" t="s">
        <v>388</v>
      </c>
      <c r="C797" s="72" t="s">
        <v>240</v>
      </c>
      <c r="D797" s="72" t="s">
        <v>618</v>
      </c>
      <c r="E797" s="69">
        <v>200</v>
      </c>
      <c r="F797" s="130">
        <f t="shared" ref="F797:G798" si="88">F798</f>
        <v>0</v>
      </c>
      <c r="G797" s="130">
        <f t="shared" si="88"/>
        <v>0</v>
      </c>
      <c r="H797" s="226" t="e">
        <f t="shared" si="85"/>
        <v>#DIV/0!</v>
      </c>
    </row>
    <row r="798" spans="1:8" s="74" customFormat="1" ht="22.5" x14ac:dyDescent="0.2">
      <c r="A798" s="68" t="s">
        <v>119</v>
      </c>
      <c r="B798" s="69" t="s">
        <v>388</v>
      </c>
      <c r="C798" s="72" t="s">
        <v>240</v>
      </c>
      <c r="D798" s="72" t="s">
        <v>618</v>
      </c>
      <c r="E798" s="69">
        <v>240</v>
      </c>
      <c r="F798" s="130">
        <f t="shared" si="88"/>
        <v>0</v>
      </c>
      <c r="G798" s="130">
        <f t="shared" si="88"/>
        <v>0</v>
      </c>
      <c r="H798" s="226" t="e">
        <f t="shared" si="85"/>
        <v>#DIV/0!</v>
      </c>
    </row>
    <row r="799" spans="1:8" s="74" customFormat="1" x14ac:dyDescent="0.2">
      <c r="A799" s="95" t="s">
        <v>466</v>
      </c>
      <c r="B799" s="69" t="s">
        <v>388</v>
      </c>
      <c r="C799" s="72" t="s">
        <v>240</v>
      </c>
      <c r="D799" s="72" t="s">
        <v>618</v>
      </c>
      <c r="E799" s="69">
        <v>244</v>
      </c>
      <c r="F799" s="130">
        <f>'Пр 3 вед'!G832</f>
        <v>0</v>
      </c>
      <c r="G799" s="130">
        <f>'Пр 3 вед'!H832</f>
        <v>0</v>
      </c>
      <c r="H799" s="226" t="e">
        <f t="shared" si="85"/>
        <v>#DIV/0!</v>
      </c>
    </row>
    <row r="800" spans="1:8" x14ac:dyDescent="0.2">
      <c r="A800" s="82" t="s">
        <v>393</v>
      </c>
      <c r="B800" s="81">
        <v>12</v>
      </c>
      <c r="C800" s="83"/>
      <c r="D800" s="83"/>
      <c r="E800" s="81"/>
      <c r="F800" s="129">
        <f t="shared" ref="F800:G803" si="89">F801</f>
        <v>100</v>
      </c>
      <c r="G800" s="129">
        <f t="shared" si="89"/>
        <v>84.861999999999995</v>
      </c>
      <c r="H800" s="226">
        <f t="shared" si="85"/>
        <v>0.84861999999999993</v>
      </c>
    </row>
    <row r="801" spans="1:8" x14ac:dyDescent="0.2">
      <c r="A801" s="82" t="s">
        <v>394</v>
      </c>
      <c r="B801" s="81">
        <v>12</v>
      </c>
      <c r="C801" s="83" t="s">
        <v>215</v>
      </c>
      <c r="D801" s="83"/>
      <c r="E801" s="81"/>
      <c r="F801" s="129">
        <f t="shared" si="89"/>
        <v>100</v>
      </c>
      <c r="G801" s="129">
        <f t="shared" si="89"/>
        <v>84.861999999999995</v>
      </c>
      <c r="H801" s="226">
        <f t="shared" si="85"/>
        <v>0.84861999999999993</v>
      </c>
    </row>
    <row r="802" spans="1:8" s="147" customFormat="1" x14ac:dyDescent="0.2">
      <c r="A802" s="84" t="s">
        <v>513</v>
      </c>
      <c r="B802" s="86">
        <v>12</v>
      </c>
      <c r="C802" s="88" t="s">
        <v>215</v>
      </c>
      <c r="D802" s="88" t="s">
        <v>520</v>
      </c>
      <c r="E802" s="86"/>
      <c r="F802" s="131">
        <f>F803+F806</f>
        <v>100</v>
      </c>
      <c r="G802" s="131">
        <f>G803+G806</f>
        <v>84.861999999999995</v>
      </c>
      <c r="H802" s="226">
        <f t="shared" si="85"/>
        <v>0.84861999999999993</v>
      </c>
    </row>
    <row r="803" spans="1:8" x14ac:dyDescent="0.2">
      <c r="A803" s="68" t="s">
        <v>446</v>
      </c>
      <c r="B803" s="69">
        <v>12</v>
      </c>
      <c r="C803" s="72" t="s">
        <v>215</v>
      </c>
      <c r="D803" s="88" t="s">
        <v>520</v>
      </c>
      <c r="E803" s="69">
        <v>200</v>
      </c>
      <c r="F803" s="130">
        <f t="shared" si="89"/>
        <v>100</v>
      </c>
      <c r="G803" s="130">
        <f t="shared" si="89"/>
        <v>84.861999999999995</v>
      </c>
      <c r="H803" s="226">
        <f t="shared" si="85"/>
        <v>0.84861999999999993</v>
      </c>
    </row>
    <row r="804" spans="1:8" ht="22.5" x14ac:dyDescent="0.2">
      <c r="A804" s="68" t="s">
        <v>119</v>
      </c>
      <c r="B804" s="69">
        <v>12</v>
      </c>
      <c r="C804" s="72" t="s">
        <v>215</v>
      </c>
      <c r="D804" s="88" t="s">
        <v>520</v>
      </c>
      <c r="E804" s="69">
        <v>240</v>
      </c>
      <c r="F804" s="130">
        <f>F805</f>
        <v>100</v>
      </c>
      <c r="G804" s="130">
        <f>G805</f>
        <v>84.861999999999995</v>
      </c>
      <c r="H804" s="226">
        <f t="shared" si="85"/>
        <v>0.84861999999999993</v>
      </c>
    </row>
    <row r="805" spans="1:8" x14ac:dyDescent="0.2">
      <c r="A805" s="95" t="s">
        <v>466</v>
      </c>
      <c r="B805" s="69">
        <v>12</v>
      </c>
      <c r="C805" s="72" t="s">
        <v>215</v>
      </c>
      <c r="D805" s="88" t="s">
        <v>520</v>
      </c>
      <c r="E805" s="69">
        <v>244</v>
      </c>
      <c r="F805" s="130">
        <f>'Пр 3 вед'!G102</f>
        <v>100</v>
      </c>
      <c r="G805" s="130">
        <f>'Пр 3 вед'!H102</f>
        <v>84.861999999999995</v>
      </c>
      <c r="H805" s="226">
        <f t="shared" si="85"/>
        <v>0.84861999999999993</v>
      </c>
    </row>
    <row r="806" spans="1:8" x14ac:dyDescent="0.2">
      <c r="A806" s="68" t="s">
        <v>446</v>
      </c>
      <c r="B806" s="69">
        <v>12</v>
      </c>
      <c r="C806" s="72" t="s">
        <v>215</v>
      </c>
      <c r="D806" s="88" t="s">
        <v>521</v>
      </c>
      <c r="E806" s="69" t="s">
        <v>118</v>
      </c>
      <c r="F806" s="125">
        <f>SUM(F807)</f>
        <v>0</v>
      </c>
      <c r="G806" s="125">
        <f>SUM(G807)</f>
        <v>0</v>
      </c>
      <c r="H806" s="226" t="e">
        <f t="shared" si="85"/>
        <v>#DIV/0!</v>
      </c>
    </row>
    <row r="807" spans="1:8" ht="22.5" x14ac:dyDescent="0.2">
      <c r="A807" s="68" t="s">
        <v>119</v>
      </c>
      <c r="B807" s="69">
        <v>12</v>
      </c>
      <c r="C807" s="72" t="s">
        <v>215</v>
      </c>
      <c r="D807" s="88" t="s">
        <v>521</v>
      </c>
      <c r="E807" s="69" t="s">
        <v>120</v>
      </c>
      <c r="F807" s="125">
        <f>F809+F808</f>
        <v>0</v>
      </c>
      <c r="G807" s="125">
        <f>G809+G808</f>
        <v>0</v>
      </c>
      <c r="H807" s="226" t="e">
        <f t="shared" si="85"/>
        <v>#DIV/0!</v>
      </c>
    </row>
    <row r="808" spans="1:8" ht="22.5" x14ac:dyDescent="0.2">
      <c r="A808" s="95" t="s">
        <v>134</v>
      </c>
      <c r="B808" s="69">
        <v>12</v>
      </c>
      <c r="C808" s="72" t="s">
        <v>215</v>
      </c>
      <c r="D808" s="88" t="s">
        <v>521</v>
      </c>
      <c r="E808" s="69">
        <v>242</v>
      </c>
      <c r="F808" s="130">
        <f>'Пр 3 вед'!G106</f>
        <v>0</v>
      </c>
      <c r="G808" s="130">
        <f>'Пр 3 вед'!H106</f>
        <v>0</v>
      </c>
      <c r="H808" s="226" t="e">
        <f t="shared" si="85"/>
        <v>#DIV/0!</v>
      </c>
    </row>
    <row r="809" spans="1:8" x14ac:dyDescent="0.2">
      <c r="A809" s="95" t="s">
        <v>466</v>
      </c>
      <c r="B809" s="69">
        <v>12</v>
      </c>
      <c r="C809" s="72" t="s">
        <v>215</v>
      </c>
      <c r="D809" s="88" t="s">
        <v>521</v>
      </c>
      <c r="E809" s="69" t="s">
        <v>122</v>
      </c>
      <c r="F809" s="130">
        <f>'Пр 3 вед'!G107</f>
        <v>0</v>
      </c>
      <c r="G809" s="130">
        <f>'Пр 3 вед'!H107</f>
        <v>0</v>
      </c>
      <c r="H809" s="226" t="e">
        <f t="shared" si="85"/>
        <v>#DIV/0!</v>
      </c>
    </row>
    <row r="810" spans="1:8" s="51" customFormat="1" ht="21" x14ac:dyDescent="0.2">
      <c r="A810" s="96" t="s">
        <v>292</v>
      </c>
      <c r="B810" s="81" t="s">
        <v>293</v>
      </c>
      <c r="C810" s="83" t="s">
        <v>145</v>
      </c>
      <c r="D810" s="83" t="s">
        <v>146</v>
      </c>
      <c r="E810" s="81" t="s">
        <v>147</v>
      </c>
      <c r="F810" s="123">
        <f>F811+F821+F817</f>
        <v>23101</v>
      </c>
      <c r="G810" s="123">
        <f>G811+G821+G817</f>
        <v>18531.046999999999</v>
      </c>
      <c r="H810" s="226">
        <f t="shared" si="85"/>
        <v>0.80217510064499364</v>
      </c>
    </row>
    <row r="811" spans="1:8" s="51" customFormat="1" ht="21" x14ac:dyDescent="0.2">
      <c r="A811" s="82" t="s">
        <v>294</v>
      </c>
      <c r="B811" s="81" t="s">
        <v>293</v>
      </c>
      <c r="C811" s="83" t="s">
        <v>96</v>
      </c>
      <c r="D811" s="83" t="s">
        <v>146</v>
      </c>
      <c r="E811" s="81" t="s">
        <v>147</v>
      </c>
      <c r="F811" s="123">
        <f t="shared" ref="F811:G815" si="90">F812</f>
        <v>21650.3</v>
      </c>
      <c r="G811" s="123">
        <f t="shared" si="90"/>
        <v>17701.241999999998</v>
      </c>
      <c r="H811" s="226">
        <f t="shared" ref="H811:H826" si="91">G811/F811*1</f>
        <v>0.81759800095148794</v>
      </c>
    </row>
    <row r="812" spans="1:8" s="51" customFormat="1" ht="11.25" x14ac:dyDescent="0.2">
      <c r="A812" s="68" t="s">
        <v>295</v>
      </c>
      <c r="B812" s="69" t="s">
        <v>293</v>
      </c>
      <c r="C812" s="72" t="s">
        <v>96</v>
      </c>
      <c r="D812" s="72" t="s">
        <v>296</v>
      </c>
      <c r="E812" s="69" t="s">
        <v>147</v>
      </c>
      <c r="F812" s="125">
        <f t="shared" si="90"/>
        <v>21650.3</v>
      </c>
      <c r="G812" s="125">
        <f t="shared" si="90"/>
        <v>17701.241999999998</v>
      </c>
      <c r="H812" s="226">
        <f t="shared" si="91"/>
        <v>0.81759800095148794</v>
      </c>
    </row>
    <row r="813" spans="1:8" s="51" customFormat="1" ht="29.25" customHeight="1" x14ac:dyDescent="0.2">
      <c r="A813" s="68" t="s">
        <v>297</v>
      </c>
      <c r="B813" s="69" t="s">
        <v>293</v>
      </c>
      <c r="C813" s="72" t="s">
        <v>96</v>
      </c>
      <c r="D813" s="72" t="s">
        <v>298</v>
      </c>
      <c r="E813" s="69" t="s">
        <v>147</v>
      </c>
      <c r="F813" s="125">
        <f t="shared" si="90"/>
        <v>21650.3</v>
      </c>
      <c r="G813" s="125">
        <f t="shared" si="90"/>
        <v>17701.241999999998</v>
      </c>
      <c r="H813" s="226">
        <f t="shared" si="91"/>
        <v>0.81759800095148794</v>
      </c>
    </row>
    <row r="814" spans="1:8" s="51" customFormat="1" ht="11.25" x14ac:dyDescent="0.2">
      <c r="A814" s="68" t="s">
        <v>285</v>
      </c>
      <c r="B814" s="69" t="s">
        <v>293</v>
      </c>
      <c r="C814" s="72" t="s">
        <v>96</v>
      </c>
      <c r="D814" s="72" t="s">
        <v>298</v>
      </c>
      <c r="E814" s="69" t="s">
        <v>290</v>
      </c>
      <c r="F814" s="125">
        <f t="shared" si="90"/>
        <v>21650.3</v>
      </c>
      <c r="G814" s="125">
        <f t="shared" si="90"/>
        <v>17701.241999999998</v>
      </c>
      <c r="H814" s="226">
        <f t="shared" si="91"/>
        <v>0.81759800095148794</v>
      </c>
    </row>
    <row r="815" spans="1:8" s="51" customFormat="1" ht="11.25" x14ac:dyDescent="0.2">
      <c r="A815" s="68" t="s">
        <v>299</v>
      </c>
      <c r="B815" s="69" t="s">
        <v>293</v>
      </c>
      <c r="C815" s="72" t="s">
        <v>96</v>
      </c>
      <c r="D815" s="72" t="s">
        <v>298</v>
      </c>
      <c r="E815" s="69" t="s">
        <v>300</v>
      </c>
      <c r="F815" s="125">
        <f t="shared" si="90"/>
        <v>21650.3</v>
      </c>
      <c r="G815" s="125">
        <f t="shared" si="90"/>
        <v>17701.241999999998</v>
      </c>
      <c r="H815" s="226">
        <f t="shared" si="91"/>
        <v>0.81759800095148794</v>
      </c>
    </row>
    <row r="816" spans="1:8" s="74" customFormat="1" ht="15.75" customHeight="1" x14ac:dyDescent="0.2">
      <c r="A816" s="95" t="s">
        <v>301</v>
      </c>
      <c r="B816" s="69" t="s">
        <v>293</v>
      </c>
      <c r="C816" s="72" t="s">
        <v>96</v>
      </c>
      <c r="D816" s="72" t="s">
        <v>298</v>
      </c>
      <c r="E816" s="69" t="s">
        <v>302</v>
      </c>
      <c r="F816" s="125">
        <f>'Пр 3 вед'!G488</f>
        <v>21650.3</v>
      </c>
      <c r="G816" s="125">
        <f>'Пр 3 вед'!H488</f>
        <v>17701.241999999998</v>
      </c>
      <c r="H816" s="226">
        <f t="shared" si="91"/>
        <v>0.81759800095148794</v>
      </c>
    </row>
    <row r="817" spans="1:8" s="74" customFormat="1" x14ac:dyDescent="0.2">
      <c r="A817" s="82" t="s">
        <v>303</v>
      </c>
      <c r="B817" s="81" t="s">
        <v>293</v>
      </c>
      <c r="C817" s="83" t="s">
        <v>215</v>
      </c>
      <c r="D817" s="83"/>
      <c r="E817" s="81"/>
      <c r="F817" s="123">
        <f t="shared" ref="F817:G819" si="92">F818</f>
        <v>1376.8</v>
      </c>
      <c r="G817" s="123">
        <f t="shared" si="92"/>
        <v>755.90499999999997</v>
      </c>
      <c r="H817" s="226">
        <f t="shared" si="91"/>
        <v>0.54903036025566532</v>
      </c>
    </row>
    <row r="818" spans="1:8" s="74" customFormat="1" x14ac:dyDescent="0.2">
      <c r="A818" s="68" t="s">
        <v>285</v>
      </c>
      <c r="B818" s="69" t="s">
        <v>293</v>
      </c>
      <c r="C818" s="72" t="s">
        <v>215</v>
      </c>
      <c r="D818" s="72" t="s">
        <v>296</v>
      </c>
      <c r="E818" s="69" t="s">
        <v>290</v>
      </c>
      <c r="F818" s="125">
        <f t="shared" si="92"/>
        <v>1376.8</v>
      </c>
      <c r="G818" s="125">
        <f t="shared" si="92"/>
        <v>755.90499999999997</v>
      </c>
      <c r="H818" s="226">
        <f t="shared" si="91"/>
        <v>0.54903036025566532</v>
      </c>
    </row>
    <row r="819" spans="1:8" s="74" customFormat="1" x14ac:dyDescent="0.2">
      <c r="A819" s="68" t="s">
        <v>299</v>
      </c>
      <c r="B819" s="69" t="s">
        <v>293</v>
      </c>
      <c r="C819" s="72" t="s">
        <v>215</v>
      </c>
      <c r="D819" s="72" t="s">
        <v>304</v>
      </c>
      <c r="E819" s="69" t="s">
        <v>300</v>
      </c>
      <c r="F819" s="125">
        <f t="shared" si="92"/>
        <v>1376.8</v>
      </c>
      <c r="G819" s="125">
        <f t="shared" si="92"/>
        <v>755.90499999999997</v>
      </c>
      <c r="H819" s="226">
        <f t="shared" si="91"/>
        <v>0.54903036025566532</v>
      </c>
    </row>
    <row r="820" spans="1:8" s="74" customFormat="1" x14ac:dyDescent="0.2">
      <c r="A820" s="95" t="s">
        <v>303</v>
      </c>
      <c r="B820" s="69" t="s">
        <v>293</v>
      </c>
      <c r="C820" s="72" t="s">
        <v>215</v>
      </c>
      <c r="D820" s="72" t="s">
        <v>304</v>
      </c>
      <c r="E820" s="69">
        <v>512</v>
      </c>
      <c r="F820" s="125">
        <f>'Пр 3 вед'!G492</f>
        <v>1376.8</v>
      </c>
      <c r="G820" s="125">
        <f>'Пр 3 вед'!H492</f>
        <v>755.90499999999997</v>
      </c>
      <c r="H820" s="226">
        <f t="shared" si="91"/>
        <v>0.54903036025566532</v>
      </c>
    </row>
    <row r="821" spans="1:8" s="74" customFormat="1" x14ac:dyDescent="0.2">
      <c r="A821" s="82" t="s">
        <v>305</v>
      </c>
      <c r="B821" s="81">
        <v>14</v>
      </c>
      <c r="C821" s="83" t="s">
        <v>151</v>
      </c>
      <c r="D821" s="83"/>
      <c r="E821" s="81"/>
      <c r="F821" s="123">
        <f>F822</f>
        <v>73.900000000000006</v>
      </c>
      <c r="G821" s="123">
        <f>G822</f>
        <v>73.900000000000006</v>
      </c>
      <c r="H821" s="226">
        <f t="shared" si="91"/>
        <v>1</v>
      </c>
    </row>
    <row r="822" spans="1:8" s="74" customFormat="1" x14ac:dyDescent="0.2">
      <c r="A822" s="68" t="s">
        <v>285</v>
      </c>
      <c r="B822" s="69" t="s">
        <v>293</v>
      </c>
      <c r="C822" s="69" t="s">
        <v>151</v>
      </c>
      <c r="D822" s="72" t="s">
        <v>296</v>
      </c>
      <c r="E822" s="69" t="s">
        <v>147</v>
      </c>
      <c r="F822" s="125">
        <f t="shared" ref="F822:G824" si="93">+F823</f>
        <v>73.900000000000006</v>
      </c>
      <c r="G822" s="125">
        <f t="shared" si="93"/>
        <v>73.900000000000006</v>
      </c>
      <c r="H822" s="226">
        <f t="shared" si="91"/>
        <v>1</v>
      </c>
    </row>
    <row r="823" spans="1:8" s="74" customFormat="1" ht="33.75" x14ac:dyDescent="0.2">
      <c r="A823" s="68" t="s">
        <v>306</v>
      </c>
      <c r="B823" s="69" t="s">
        <v>293</v>
      </c>
      <c r="C823" s="69" t="s">
        <v>151</v>
      </c>
      <c r="D823" s="72" t="s">
        <v>307</v>
      </c>
      <c r="E823" s="69" t="s">
        <v>147</v>
      </c>
      <c r="F823" s="125">
        <f t="shared" si="93"/>
        <v>73.900000000000006</v>
      </c>
      <c r="G823" s="125">
        <f t="shared" si="93"/>
        <v>73.900000000000006</v>
      </c>
      <c r="H823" s="226">
        <f t="shared" si="91"/>
        <v>1</v>
      </c>
    </row>
    <row r="824" spans="1:8" s="74" customFormat="1" ht="24" customHeight="1" x14ac:dyDescent="0.2">
      <c r="A824" s="193" t="s">
        <v>60</v>
      </c>
      <c r="B824" s="69" t="s">
        <v>293</v>
      </c>
      <c r="C824" s="69" t="s">
        <v>151</v>
      </c>
      <c r="D824" s="72" t="s">
        <v>307</v>
      </c>
      <c r="E824" s="69" t="s">
        <v>147</v>
      </c>
      <c r="F824" s="125">
        <f t="shared" si="93"/>
        <v>73.900000000000006</v>
      </c>
      <c r="G824" s="125">
        <f t="shared" si="93"/>
        <v>73.900000000000006</v>
      </c>
      <c r="H824" s="226">
        <f t="shared" si="91"/>
        <v>1</v>
      </c>
    </row>
    <row r="825" spans="1:8" s="74" customFormat="1" x14ac:dyDescent="0.2">
      <c r="A825" s="68" t="s">
        <v>285</v>
      </c>
      <c r="B825" s="69" t="s">
        <v>293</v>
      </c>
      <c r="C825" s="69" t="s">
        <v>151</v>
      </c>
      <c r="D825" s="72" t="s">
        <v>307</v>
      </c>
      <c r="E825" s="69" t="s">
        <v>290</v>
      </c>
      <c r="F825" s="125">
        <f>F826</f>
        <v>73.900000000000006</v>
      </c>
      <c r="G825" s="125">
        <f>G826</f>
        <v>73.900000000000006</v>
      </c>
      <c r="H825" s="226">
        <f t="shared" si="91"/>
        <v>1</v>
      </c>
    </row>
    <row r="826" spans="1:8" s="74" customFormat="1" x14ac:dyDescent="0.2">
      <c r="A826" s="95" t="s">
        <v>75</v>
      </c>
      <c r="B826" s="69" t="s">
        <v>293</v>
      </c>
      <c r="C826" s="69" t="s">
        <v>151</v>
      </c>
      <c r="D826" s="72" t="s">
        <v>307</v>
      </c>
      <c r="E826" s="69">
        <v>540</v>
      </c>
      <c r="F826" s="125">
        <f>'Пр 3 вед'!G498</f>
        <v>73.900000000000006</v>
      </c>
      <c r="G826" s="125">
        <f>'Пр 3 вед'!H498</f>
        <v>73.900000000000006</v>
      </c>
      <c r="H826" s="226">
        <f t="shared" si="91"/>
        <v>1</v>
      </c>
    </row>
    <row r="829" spans="1:8" s="51" customFormat="1" ht="11.25" x14ac:dyDescent="0.2">
      <c r="A829" s="47"/>
      <c r="B829" s="52"/>
      <c r="C829" s="48"/>
      <c r="D829" s="48"/>
      <c r="E829" s="52"/>
      <c r="F829" s="45"/>
    </row>
    <row r="830" spans="1:8" s="51" customFormat="1" ht="11.25" x14ac:dyDescent="0.2">
      <c r="A830" s="47"/>
      <c r="B830" s="52"/>
      <c r="C830" s="48"/>
      <c r="D830" s="48"/>
      <c r="E830" s="52"/>
      <c r="F830" s="45"/>
    </row>
    <row r="831" spans="1:8" s="51" customFormat="1" ht="11.25" x14ac:dyDescent="0.2">
      <c r="A831" s="47"/>
      <c r="B831" s="52"/>
      <c r="C831" s="48"/>
      <c r="D831" s="48"/>
      <c r="E831" s="52"/>
      <c r="F831" s="45"/>
    </row>
    <row r="836" spans="1:6" s="51" customFormat="1" ht="11.25" x14ac:dyDescent="0.2">
      <c r="A836" s="47"/>
      <c r="B836" s="52"/>
      <c r="C836" s="48"/>
      <c r="D836" s="48"/>
      <c r="E836" s="52"/>
      <c r="F836" s="45"/>
    </row>
    <row r="837" spans="1:6" s="51" customFormat="1" ht="11.25" x14ac:dyDescent="0.2">
      <c r="A837" s="47"/>
      <c r="B837" s="52"/>
      <c r="C837" s="48"/>
      <c r="D837" s="48"/>
      <c r="E837" s="52"/>
      <c r="F837" s="45"/>
    </row>
    <row r="838" spans="1:6" s="51" customFormat="1" ht="11.25" x14ac:dyDescent="0.2">
      <c r="A838" s="47"/>
      <c r="B838" s="52"/>
      <c r="C838" s="48"/>
      <c r="D838" s="48"/>
      <c r="E838" s="52"/>
      <c r="F838" s="45"/>
    </row>
    <row r="839" spans="1:6" s="51" customFormat="1" ht="11.25" x14ac:dyDescent="0.2">
      <c r="A839" s="47"/>
      <c r="B839" s="52"/>
      <c r="C839" s="48"/>
      <c r="D839" s="48"/>
      <c r="E839" s="52"/>
      <c r="F839" s="45"/>
    </row>
  </sheetData>
  <autoFilter ref="B13:E826"/>
  <mergeCells count="11">
    <mergeCell ref="A10:H10"/>
    <mergeCell ref="A11:H11"/>
    <mergeCell ref="A1:H1"/>
    <mergeCell ref="A3:H3"/>
    <mergeCell ref="A4:H4"/>
    <mergeCell ref="A5:H5"/>
    <mergeCell ref="A6:H6"/>
    <mergeCell ref="A7:H7"/>
    <mergeCell ref="A8:H8"/>
    <mergeCell ref="A2:D2"/>
    <mergeCell ref="E2:H2"/>
  </mergeCells>
  <hyperlinks>
    <hyperlink ref="A280" r:id="rId1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270" r:id="rId2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288" r:id="rId3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</hyperlinks>
  <pageMargins left="0.70866141732283472" right="0.70866141732283472" top="0.74803149606299213" bottom="0.74803149606299213" header="0.31496062992125984" footer="0.31496062992125984"/>
  <pageSetup paperSize="9" scale="7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88"/>
  <sheetViews>
    <sheetView view="pageBreakPreview" zoomScaleNormal="100" zoomScaleSheetLayoutView="100" workbookViewId="0">
      <selection activeCell="H23" sqref="H23"/>
    </sheetView>
  </sheetViews>
  <sheetFormatPr defaultRowHeight="12.75" x14ac:dyDescent="0.2"/>
  <cols>
    <col min="1" max="1" width="57.140625" style="47" customWidth="1"/>
    <col min="2" max="2" width="4.7109375" style="48" customWidth="1"/>
    <col min="3" max="3" width="5.28515625" style="52" customWidth="1"/>
    <col min="4" max="4" width="3.7109375" style="48" customWidth="1"/>
    <col min="5" max="5" width="13.5703125" style="48" customWidth="1"/>
    <col min="6" max="6" width="7.5703125" style="52" bestFit="1" customWidth="1"/>
    <col min="7" max="7" width="14.5703125" style="45" customWidth="1"/>
    <col min="8" max="8" width="11.85546875" style="44" customWidth="1"/>
    <col min="9" max="9" width="11.7109375" style="44" customWidth="1"/>
    <col min="10" max="10" width="13.5703125" style="44" customWidth="1"/>
    <col min="11" max="11" width="13" style="44" customWidth="1"/>
    <col min="12" max="236" width="9.140625" style="44"/>
    <col min="237" max="237" width="57.140625" style="44" customWidth="1"/>
    <col min="238" max="238" width="4.7109375" style="44" customWidth="1"/>
    <col min="239" max="239" width="5.28515625" style="44" customWidth="1"/>
    <col min="240" max="240" width="3.7109375" style="44" customWidth="1"/>
    <col min="241" max="241" width="13.5703125" style="44" customWidth="1"/>
    <col min="242" max="242" width="7.42578125" style="44" bestFit="1" customWidth="1"/>
    <col min="243" max="243" width="10.28515625" style="44" bestFit="1" customWidth="1"/>
    <col min="244" max="244" width="8.28515625" style="44" customWidth="1"/>
    <col min="245" max="245" width="9.42578125" style="44" bestFit="1" customWidth="1"/>
    <col min="246" max="492" width="9.140625" style="44"/>
    <col min="493" max="493" width="57.140625" style="44" customWidth="1"/>
    <col min="494" max="494" width="4.7109375" style="44" customWidth="1"/>
    <col min="495" max="495" width="5.28515625" style="44" customWidth="1"/>
    <col min="496" max="496" width="3.7109375" style="44" customWidth="1"/>
    <col min="497" max="497" width="13.5703125" style="44" customWidth="1"/>
    <col min="498" max="498" width="7.42578125" style="44" bestFit="1" customWidth="1"/>
    <col min="499" max="499" width="10.28515625" style="44" bestFit="1" customWidth="1"/>
    <col min="500" max="500" width="8.28515625" style="44" customWidth="1"/>
    <col min="501" max="501" width="9.42578125" style="44" bestFit="1" customWidth="1"/>
    <col min="502" max="748" width="9.140625" style="44"/>
    <col min="749" max="749" width="57.140625" style="44" customWidth="1"/>
    <col min="750" max="750" width="4.7109375" style="44" customWidth="1"/>
    <col min="751" max="751" width="5.28515625" style="44" customWidth="1"/>
    <col min="752" max="752" width="3.7109375" style="44" customWidth="1"/>
    <col min="753" max="753" width="13.5703125" style="44" customWidth="1"/>
    <col min="754" max="754" width="7.42578125" style="44" bestFit="1" customWidth="1"/>
    <col min="755" max="755" width="10.28515625" style="44" bestFit="1" customWidth="1"/>
    <col min="756" max="756" width="8.28515625" style="44" customWidth="1"/>
    <col min="757" max="757" width="9.42578125" style="44" bestFit="1" customWidth="1"/>
    <col min="758" max="1004" width="9.140625" style="44"/>
    <col min="1005" max="1005" width="57.140625" style="44" customWidth="1"/>
    <col min="1006" max="1006" width="4.7109375" style="44" customWidth="1"/>
    <col min="1007" max="1007" width="5.28515625" style="44" customWidth="1"/>
    <col min="1008" max="1008" width="3.7109375" style="44" customWidth="1"/>
    <col min="1009" max="1009" width="13.5703125" style="44" customWidth="1"/>
    <col min="1010" max="1010" width="7.42578125" style="44" bestFit="1" customWidth="1"/>
    <col min="1011" max="1011" width="10.28515625" style="44" bestFit="1" customWidth="1"/>
    <col min="1012" max="1012" width="8.28515625" style="44" customWidth="1"/>
    <col min="1013" max="1013" width="9.42578125" style="44" bestFit="1" customWidth="1"/>
    <col min="1014" max="1260" width="9.140625" style="44"/>
    <col min="1261" max="1261" width="57.140625" style="44" customWidth="1"/>
    <col min="1262" max="1262" width="4.7109375" style="44" customWidth="1"/>
    <col min="1263" max="1263" width="5.28515625" style="44" customWidth="1"/>
    <col min="1264" max="1264" width="3.7109375" style="44" customWidth="1"/>
    <col min="1265" max="1265" width="13.5703125" style="44" customWidth="1"/>
    <col min="1266" max="1266" width="7.42578125" style="44" bestFit="1" customWidth="1"/>
    <col min="1267" max="1267" width="10.28515625" style="44" bestFit="1" customWidth="1"/>
    <col min="1268" max="1268" width="8.28515625" style="44" customWidth="1"/>
    <col min="1269" max="1269" width="9.42578125" style="44" bestFit="1" customWidth="1"/>
    <col min="1270" max="1516" width="9.140625" style="44"/>
    <col min="1517" max="1517" width="57.140625" style="44" customWidth="1"/>
    <col min="1518" max="1518" width="4.7109375" style="44" customWidth="1"/>
    <col min="1519" max="1519" width="5.28515625" style="44" customWidth="1"/>
    <col min="1520" max="1520" width="3.7109375" style="44" customWidth="1"/>
    <col min="1521" max="1521" width="13.5703125" style="44" customWidth="1"/>
    <col min="1522" max="1522" width="7.42578125" style="44" bestFit="1" customWidth="1"/>
    <col min="1523" max="1523" width="10.28515625" style="44" bestFit="1" customWidth="1"/>
    <col min="1524" max="1524" width="8.28515625" style="44" customWidth="1"/>
    <col min="1525" max="1525" width="9.42578125" style="44" bestFit="1" customWidth="1"/>
    <col min="1526" max="1772" width="9.140625" style="44"/>
    <col min="1773" max="1773" width="57.140625" style="44" customWidth="1"/>
    <col min="1774" max="1774" width="4.7109375" style="44" customWidth="1"/>
    <col min="1775" max="1775" width="5.28515625" style="44" customWidth="1"/>
    <col min="1776" max="1776" width="3.7109375" style="44" customWidth="1"/>
    <col min="1777" max="1777" width="13.5703125" style="44" customWidth="1"/>
    <col min="1778" max="1778" width="7.42578125" style="44" bestFit="1" customWidth="1"/>
    <col min="1779" max="1779" width="10.28515625" style="44" bestFit="1" customWidth="1"/>
    <col min="1780" max="1780" width="8.28515625" style="44" customWidth="1"/>
    <col min="1781" max="1781" width="9.42578125" style="44" bestFit="1" customWidth="1"/>
    <col min="1782" max="2028" width="9.140625" style="44"/>
    <col min="2029" max="2029" width="57.140625" style="44" customWidth="1"/>
    <col min="2030" max="2030" width="4.7109375" style="44" customWidth="1"/>
    <col min="2031" max="2031" width="5.28515625" style="44" customWidth="1"/>
    <col min="2032" max="2032" width="3.7109375" style="44" customWidth="1"/>
    <col min="2033" max="2033" width="13.5703125" style="44" customWidth="1"/>
    <col min="2034" max="2034" width="7.42578125" style="44" bestFit="1" customWidth="1"/>
    <col min="2035" max="2035" width="10.28515625" style="44" bestFit="1" customWidth="1"/>
    <col min="2036" max="2036" width="8.28515625" style="44" customWidth="1"/>
    <col min="2037" max="2037" width="9.42578125" style="44" bestFit="1" customWidth="1"/>
    <col min="2038" max="2284" width="9.140625" style="44"/>
    <col min="2285" max="2285" width="57.140625" style="44" customWidth="1"/>
    <col min="2286" max="2286" width="4.7109375" style="44" customWidth="1"/>
    <col min="2287" max="2287" width="5.28515625" style="44" customWidth="1"/>
    <col min="2288" max="2288" width="3.7109375" style="44" customWidth="1"/>
    <col min="2289" max="2289" width="13.5703125" style="44" customWidth="1"/>
    <col min="2290" max="2290" width="7.42578125" style="44" bestFit="1" customWidth="1"/>
    <col min="2291" max="2291" width="10.28515625" style="44" bestFit="1" customWidth="1"/>
    <col min="2292" max="2292" width="8.28515625" style="44" customWidth="1"/>
    <col min="2293" max="2293" width="9.42578125" style="44" bestFit="1" customWidth="1"/>
    <col min="2294" max="2540" width="9.140625" style="44"/>
    <col min="2541" max="2541" width="57.140625" style="44" customWidth="1"/>
    <col min="2542" max="2542" width="4.7109375" style="44" customWidth="1"/>
    <col min="2543" max="2543" width="5.28515625" style="44" customWidth="1"/>
    <col min="2544" max="2544" width="3.7109375" style="44" customWidth="1"/>
    <col min="2545" max="2545" width="13.5703125" style="44" customWidth="1"/>
    <col min="2546" max="2546" width="7.42578125" style="44" bestFit="1" customWidth="1"/>
    <col min="2547" max="2547" width="10.28515625" style="44" bestFit="1" customWidth="1"/>
    <col min="2548" max="2548" width="8.28515625" style="44" customWidth="1"/>
    <col min="2549" max="2549" width="9.42578125" style="44" bestFit="1" customWidth="1"/>
    <col min="2550" max="2796" width="9.140625" style="44"/>
    <col min="2797" max="2797" width="57.140625" style="44" customWidth="1"/>
    <col min="2798" max="2798" width="4.7109375" style="44" customWidth="1"/>
    <col min="2799" max="2799" width="5.28515625" style="44" customWidth="1"/>
    <col min="2800" max="2800" width="3.7109375" style="44" customWidth="1"/>
    <col min="2801" max="2801" width="13.5703125" style="44" customWidth="1"/>
    <col min="2802" max="2802" width="7.42578125" style="44" bestFit="1" customWidth="1"/>
    <col min="2803" max="2803" width="10.28515625" style="44" bestFit="1" customWidth="1"/>
    <col min="2804" max="2804" width="8.28515625" style="44" customWidth="1"/>
    <col min="2805" max="2805" width="9.42578125" style="44" bestFit="1" customWidth="1"/>
    <col min="2806" max="3052" width="9.140625" style="44"/>
    <col min="3053" max="3053" width="57.140625" style="44" customWidth="1"/>
    <col min="3054" max="3054" width="4.7109375" style="44" customWidth="1"/>
    <col min="3055" max="3055" width="5.28515625" style="44" customWidth="1"/>
    <col min="3056" max="3056" width="3.7109375" style="44" customWidth="1"/>
    <col min="3057" max="3057" width="13.5703125" style="44" customWidth="1"/>
    <col min="3058" max="3058" width="7.42578125" style="44" bestFit="1" customWidth="1"/>
    <col min="3059" max="3059" width="10.28515625" style="44" bestFit="1" customWidth="1"/>
    <col min="3060" max="3060" width="8.28515625" style="44" customWidth="1"/>
    <col min="3061" max="3061" width="9.42578125" style="44" bestFit="1" customWidth="1"/>
    <col min="3062" max="3308" width="9.140625" style="44"/>
    <col min="3309" max="3309" width="57.140625" style="44" customWidth="1"/>
    <col min="3310" max="3310" width="4.7109375" style="44" customWidth="1"/>
    <col min="3311" max="3311" width="5.28515625" style="44" customWidth="1"/>
    <col min="3312" max="3312" width="3.7109375" style="44" customWidth="1"/>
    <col min="3313" max="3313" width="13.5703125" style="44" customWidth="1"/>
    <col min="3314" max="3314" width="7.42578125" style="44" bestFit="1" customWidth="1"/>
    <col min="3315" max="3315" width="10.28515625" style="44" bestFit="1" customWidth="1"/>
    <col min="3316" max="3316" width="8.28515625" style="44" customWidth="1"/>
    <col min="3317" max="3317" width="9.42578125" style="44" bestFit="1" customWidth="1"/>
    <col min="3318" max="3564" width="9.140625" style="44"/>
    <col min="3565" max="3565" width="57.140625" style="44" customWidth="1"/>
    <col min="3566" max="3566" width="4.7109375" style="44" customWidth="1"/>
    <col min="3567" max="3567" width="5.28515625" style="44" customWidth="1"/>
    <col min="3568" max="3568" width="3.7109375" style="44" customWidth="1"/>
    <col min="3569" max="3569" width="13.5703125" style="44" customWidth="1"/>
    <col min="3570" max="3570" width="7.42578125" style="44" bestFit="1" customWidth="1"/>
    <col min="3571" max="3571" width="10.28515625" style="44" bestFit="1" customWidth="1"/>
    <col min="3572" max="3572" width="8.28515625" style="44" customWidth="1"/>
    <col min="3573" max="3573" width="9.42578125" style="44" bestFit="1" customWidth="1"/>
    <col min="3574" max="3820" width="9.140625" style="44"/>
    <col min="3821" max="3821" width="57.140625" style="44" customWidth="1"/>
    <col min="3822" max="3822" width="4.7109375" style="44" customWidth="1"/>
    <col min="3823" max="3823" width="5.28515625" style="44" customWidth="1"/>
    <col min="3824" max="3824" width="3.7109375" style="44" customWidth="1"/>
    <col min="3825" max="3825" width="13.5703125" style="44" customWidth="1"/>
    <col min="3826" max="3826" width="7.42578125" style="44" bestFit="1" customWidth="1"/>
    <col min="3827" max="3827" width="10.28515625" style="44" bestFit="1" customWidth="1"/>
    <col min="3828" max="3828" width="8.28515625" style="44" customWidth="1"/>
    <col min="3829" max="3829" width="9.42578125" style="44" bestFit="1" customWidth="1"/>
    <col min="3830" max="4076" width="9.140625" style="44"/>
    <col min="4077" max="4077" width="57.140625" style="44" customWidth="1"/>
    <col min="4078" max="4078" width="4.7109375" style="44" customWidth="1"/>
    <col min="4079" max="4079" width="5.28515625" style="44" customWidth="1"/>
    <col min="4080" max="4080" width="3.7109375" style="44" customWidth="1"/>
    <col min="4081" max="4081" width="13.5703125" style="44" customWidth="1"/>
    <col min="4082" max="4082" width="7.42578125" style="44" bestFit="1" customWidth="1"/>
    <col min="4083" max="4083" width="10.28515625" style="44" bestFit="1" customWidth="1"/>
    <col min="4084" max="4084" width="8.28515625" style="44" customWidth="1"/>
    <col min="4085" max="4085" width="9.42578125" style="44" bestFit="1" customWidth="1"/>
    <col min="4086" max="4332" width="9.140625" style="44"/>
    <col min="4333" max="4333" width="57.140625" style="44" customWidth="1"/>
    <col min="4334" max="4334" width="4.7109375" style="44" customWidth="1"/>
    <col min="4335" max="4335" width="5.28515625" style="44" customWidth="1"/>
    <col min="4336" max="4336" width="3.7109375" style="44" customWidth="1"/>
    <col min="4337" max="4337" width="13.5703125" style="44" customWidth="1"/>
    <col min="4338" max="4338" width="7.42578125" style="44" bestFit="1" customWidth="1"/>
    <col min="4339" max="4339" width="10.28515625" style="44" bestFit="1" customWidth="1"/>
    <col min="4340" max="4340" width="8.28515625" style="44" customWidth="1"/>
    <col min="4341" max="4341" width="9.42578125" style="44" bestFit="1" customWidth="1"/>
    <col min="4342" max="4588" width="9.140625" style="44"/>
    <col min="4589" max="4589" width="57.140625" style="44" customWidth="1"/>
    <col min="4590" max="4590" width="4.7109375" style="44" customWidth="1"/>
    <col min="4591" max="4591" width="5.28515625" style="44" customWidth="1"/>
    <col min="4592" max="4592" width="3.7109375" style="44" customWidth="1"/>
    <col min="4593" max="4593" width="13.5703125" style="44" customWidth="1"/>
    <col min="4594" max="4594" width="7.42578125" style="44" bestFit="1" customWidth="1"/>
    <col min="4595" max="4595" width="10.28515625" style="44" bestFit="1" customWidth="1"/>
    <col min="4596" max="4596" width="8.28515625" style="44" customWidth="1"/>
    <col min="4597" max="4597" width="9.42578125" style="44" bestFit="1" customWidth="1"/>
    <col min="4598" max="4844" width="9.140625" style="44"/>
    <col min="4845" max="4845" width="57.140625" style="44" customWidth="1"/>
    <col min="4846" max="4846" width="4.7109375" style="44" customWidth="1"/>
    <col min="4847" max="4847" width="5.28515625" style="44" customWidth="1"/>
    <col min="4848" max="4848" width="3.7109375" style="44" customWidth="1"/>
    <col min="4849" max="4849" width="13.5703125" style="44" customWidth="1"/>
    <col min="4850" max="4850" width="7.42578125" style="44" bestFit="1" customWidth="1"/>
    <col min="4851" max="4851" width="10.28515625" style="44" bestFit="1" customWidth="1"/>
    <col min="4852" max="4852" width="8.28515625" style="44" customWidth="1"/>
    <col min="4853" max="4853" width="9.42578125" style="44" bestFit="1" customWidth="1"/>
    <col min="4854" max="5100" width="9.140625" style="44"/>
    <col min="5101" max="5101" width="57.140625" style="44" customWidth="1"/>
    <col min="5102" max="5102" width="4.7109375" style="44" customWidth="1"/>
    <col min="5103" max="5103" width="5.28515625" style="44" customWidth="1"/>
    <col min="5104" max="5104" width="3.7109375" style="44" customWidth="1"/>
    <col min="5105" max="5105" width="13.5703125" style="44" customWidth="1"/>
    <col min="5106" max="5106" width="7.42578125" style="44" bestFit="1" customWidth="1"/>
    <col min="5107" max="5107" width="10.28515625" style="44" bestFit="1" customWidth="1"/>
    <col min="5108" max="5108" width="8.28515625" style="44" customWidth="1"/>
    <col min="5109" max="5109" width="9.42578125" style="44" bestFit="1" customWidth="1"/>
    <col min="5110" max="5356" width="9.140625" style="44"/>
    <col min="5357" max="5357" width="57.140625" style="44" customWidth="1"/>
    <col min="5358" max="5358" width="4.7109375" style="44" customWidth="1"/>
    <col min="5359" max="5359" width="5.28515625" style="44" customWidth="1"/>
    <col min="5360" max="5360" width="3.7109375" style="44" customWidth="1"/>
    <col min="5361" max="5361" width="13.5703125" style="44" customWidth="1"/>
    <col min="5362" max="5362" width="7.42578125" style="44" bestFit="1" customWidth="1"/>
    <col min="5363" max="5363" width="10.28515625" style="44" bestFit="1" customWidth="1"/>
    <col min="5364" max="5364" width="8.28515625" style="44" customWidth="1"/>
    <col min="5365" max="5365" width="9.42578125" style="44" bestFit="1" customWidth="1"/>
    <col min="5366" max="5612" width="9.140625" style="44"/>
    <col min="5613" max="5613" width="57.140625" style="44" customWidth="1"/>
    <col min="5614" max="5614" width="4.7109375" style="44" customWidth="1"/>
    <col min="5615" max="5615" width="5.28515625" style="44" customWidth="1"/>
    <col min="5616" max="5616" width="3.7109375" style="44" customWidth="1"/>
    <col min="5617" max="5617" width="13.5703125" style="44" customWidth="1"/>
    <col min="5618" max="5618" width="7.42578125" style="44" bestFit="1" customWidth="1"/>
    <col min="5619" max="5619" width="10.28515625" style="44" bestFit="1" customWidth="1"/>
    <col min="5620" max="5620" width="8.28515625" style="44" customWidth="1"/>
    <col min="5621" max="5621" width="9.42578125" style="44" bestFit="1" customWidth="1"/>
    <col min="5622" max="5868" width="9.140625" style="44"/>
    <col min="5869" max="5869" width="57.140625" style="44" customWidth="1"/>
    <col min="5870" max="5870" width="4.7109375" style="44" customWidth="1"/>
    <col min="5871" max="5871" width="5.28515625" style="44" customWidth="1"/>
    <col min="5872" max="5872" width="3.7109375" style="44" customWidth="1"/>
    <col min="5873" max="5873" width="13.5703125" style="44" customWidth="1"/>
    <col min="5874" max="5874" width="7.42578125" style="44" bestFit="1" customWidth="1"/>
    <col min="5875" max="5875" width="10.28515625" style="44" bestFit="1" customWidth="1"/>
    <col min="5876" max="5876" width="8.28515625" style="44" customWidth="1"/>
    <col min="5877" max="5877" width="9.42578125" style="44" bestFit="1" customWidth="1"/>
    <col min="5878" max="6124" width="9.140625" style="44"/>
    <col min="6125" max="6125" width="57.140625" style="44" customWidth="1"/>
    <col min="6126" max="6126" width="4.7109375" style="44" customWidth="1"/>
    <col min="6127" max="6127" width="5.28515625" style="44" customWidth="1"/>
    <col min="6128" max="6128" width="3.7109375" style="44" customWidth="1"/>
    <col min="6129" max="6129" width="13.5703125" style="44" customWidth="1"/>
    <col min="6130" max="6130" width="7.42578125" style="44" bestFit="1" customWidth="1"/>
    <col min="6131" max="6131" width="10.28515625" style="44" bestFit="1" customWidth="1"/>
    <col min="6132" max="6132" width="8.28515625" style="44" customWidth="1"/>
    <col min="6133" max="6133" width="9.42578125" style="44" bestFit="1" customWidth="1"/>
    <col min="6134" max="6380" width="9.140625" style="44"/>
    <col min="6381" max="6381" width="57.140625" style="44" customWidth="1"/>
    <col min="6382" max="6382" width="4.7109375" style="44" customWidth="1"/>
    <col min="6383" max="6383" width="5.28515625" style="44" customWidth="1"/>
    <col min="6384" max="6384" width="3.7109375" style="44" customWidth="1"/>
    <col min="6385" max="6385" width="13.5703125" style="44" customWidth="1"/>
    <col min="6386" max="6386" width="7.42578125" style="44" bestFit="1" customWidth="1"/>
    <col min="6387" max="6387" width="10.28515625" style="44" bestFit="1" customWidth="1"/>
    <col min="6388" max="6388" width="8.28515625" style="44" customWidth="1"/>
    <col min="6389" max="6389" width="9.42578125" style="44" bestFit="1" customWidth="1"/>
    <col min="6390" max="6636" width="9.140625" style="44"/>
    <col min="6637" max="6637" width="57.140625" style="44" customWidth="1"/>
    <col min="6638" max="6638" width="4.7109375" style="44" customWidth="1"/>
    <col min="6639" max="6639" width="5.28515625" style="44" customWidth="1"/>
    <col min="6640" max="6640" width="3.7109375" style="44" customWidth="1"/>
    <col min="6641" max="6641" width="13.5703125" style="44" customWidth="1"/>
    <col min="6642" max="6642" width="7.42578125" style="44" bestFit="1" customWidth="1"/>
    <col min="6643" max="6643" width="10.28515625" style="44" bestFit="1" customWidth="1"/>
    <col min="6644" max="6644" width="8.28515625" style="44" customWidth="1"/>
    <col min="6645" max="6645" width="9.42578125" style="44" bestFit="1" customWidth="1"/>
    <col min="6646" max="6892" width="9.140625" style="44"/>
    <col min="6893" max="6893" width="57.140625" style="44" customWidth="1"/>
    <col min="6894" max="6894" width="4.7109375" style="44" customWidth="1"/>
    <col min="6895" max="6895" width="5.28515625" style="44" customWidth="1"/>
    <col min="6896" max="6896" width="3.7109375" style="44" customWidth="1"/>
    <col min="6897" max="6897" width="13.5703125" style="44" customWidth="1"/>
    <col min="6898" max="6898" width="7.42578125" style="44" bestFit="1" customWidth="1"/>
    <col min="6899" max="6899" width="10.28515625" style="44" bestFit="1" customWidth="1"/>
    <col min="6900" max="6900" width="8.28515625" style="44" customWidth="1"/>
    <col min="6901" max="6901" width="9.42578125" style="44" bestFit="1" customWidth="1"/>
    <col min="6902" max="7148" width="9.140625" style="44"/>
    <col min="7149" max="7149" width="57.140625" style="44" customWidth="1"/>
    <col min="7150" max="7150" width="4.7109375" style="44" customWidth="1"/>
    <col min="7151" max="7151" width="5.28515625" style="44" customWidth="1"/>
    <col min="7152" max="7152" width="3.7109375" style="44" customWidth="1"/>
    <col min="7153" max="7153" width="13.5703125" style="44" customWidth="1"/>
    <col min="7154" max="7154" width="7.42578125" style="44" bestFit="1" customWidth="1"/>
    <col min="7155" max="7155" width="10.28515625" style="44" bestFit="1" customWidth="1"/>
    <col min="7156" max="7156" width="8.28515625" style="44" customWidth="1"/>
    <col min="7157" max="7157" width="9.42578125" style="44" bestFit="1" customWidth="1"/>
    <col min="7158" max="7404" width="9.140625" style="44"/>
    <col min="7405" max="7405" width="57.140625" style="44" customWidth="1"/>
    <col min="7406" max="7406" width="4.7109375" style="44" customWidth="1"/>
    <col min="7407" max="7407" width="5.28515625" style="44" customWidth="1"/>
    <col min="7408" max="7408" width="3.7109375" style="44" customWidth="1"/>
    <col min="7409" max="7409" width="13.5703125" style="44" customWidth="1"/>
    <col min="7410" max="7410" width="7.42578125" style="44" bestFit="1" customWidth="1"/>
    <col min="7411" max="7411" width="10.28515625" style="44" bestFit="1" customWidth="1"/>
    <col min="7412" max="7412" width="8.28515625" style="44" customWidth="1"/>
    <col min="7413" max="7413" width="9.42578125" style="44" bestFit="1" customWidth="1"/>
    <col min="7414" max="7660" width="9.140625" style="44"/>
    <col min="7661" max="7661" width="57.140625" style="44" customWidth="1"/>
    <col min="7662" max="7662" width="4.7109375" style="44" customWidth="1"/>
    <col min="7663" max="7663" width="5.28515625" style="44" customWidth="1"/>
    <col min="7664" max="7664" width="3.7109375" style="44" customWidth="1"/>
    <col min="7665" max="7665" width="13.5703125" style="44" customWidth="1"/>
    <col min="7666" max="7666" width="7.42578125" style="44" bestFit="1" customWidth="1"/>
    <col min="7667" max="7667" width="10.28515625" style="44" bestFit="1" customWidth="1"/>
    <col min="7668" max="7668" width="8.28515625" style="44" customWidth="1"/>
    <col min="7669" max="7669" width="9.42578125" style="44" bestFit="1" customWidth="1"/>
    <col min="7670" max="7916" width="9.140625" style="44"/>
    <col min="7917" max="7917" width="57.140625" style="44" customWidth="1"/>
    <col min="7918" max="7918" width="4.7109375" style="44" customWidth="1"/>
    <col min="7919" max="7919" width="5.28515625" style="44" customWidth="1"/>
    <col min="7920" max="7920" width="3.7109375" style="44" customWidth="1"/>
    <col min="7921" max="7921" width="13.5703125" style="44" customWidth="1"/>
    <col min="7922" max="7922" width="7.42578125" style="44" bestFit="1" customWidth="1"/>
    <col min="7923" max="7923" width="10.28515625" style="44" bestFit="1" customWidth="1"/>
    <col min="7924" max="7924" width="8.28515625" style="44" customWidth="1"/>
    <col min="7925" max="7925" width="9.42578125" style="44" bestFit="1" customWidth="1"/>
    <col min="7926" max="8172" width="9.140625" style="44"/>
    <col min="8173" max="8173" width="57.140625" style="44" customWidth="1"/>
    <col min="8174" max="8174" width="4.7109375" style="44" customWidth="1"/>
    <col min="8175" max="8175" width="5.28515625" style="44" customWidth="1"/>
    <col min="8176" max="8176" width="3.7109375" style="44" customWidth="1"/>
    <col min="8177" max="8177" width="13.5703125" style="44" customWidth="1"/>
    <col min="8178" max="8178" width="7.42578125" style="44" bestFit="1" customWidth="1"/>
    <col min="8179" max="8179" width="10.28515625" style="44" bestFit="1" customWidth="1"/>
    <col min="8180" max="8180" width="8.28515625" style="44" customWidth="1"/>
    <col min="8181" max="8181" width="9.42578125" style="44" bestFit="1" customWidth="1"/>
    <col min="8182" max="8428" width="9.140625" style="44"/>
    <col min="8429" max="8429" width="57.140625" style="44" customWidth="1"/>
    <col min="8430" max="8430" width="4.7109375" style="44" customWidth="1"/>
    <col min="8431" max="8431" width="5.28515625" style="44" customWidth="1"/>
    <col min="8432" max="8432" width="3.7109375" style="44" customWidth="1"/>
    <col min="8433" max="8433" width="13.5703125" style="44" customWidth="1"/>
    <col min="8434" max="8434" width="7.42578125" style="44" bestFit="1" customWidth="1"/>
    <col min="8435" max="8435" width="10.28515625" style="44" bestFit="1" customWidth="1"/>
    <col min="8436" max="8436" width="8.28515625" style="44" customWidth="1"/>
    <col min="8437" max="8437" width="9.42578125" style="44" bestFit="1" customWidth="1"/>
    <col min="8438" max="8684" width="9.140625" style="44"/>
    <col min="8685" max="8685" width="57.140625" style="44" customWidth="1"/>
    <col min="8686" max="8686" width="4.7109375" style="44" customWidth="1"/>
    <col min="8687" max="8687" width="5.28515625" style="44" customWidth="1"/>
    <col min="8688" max="8688" width="3.7109375" style="44" customWidth="1"/>
    <col min="8689" max="8689" width="13.5703125" style="44" customWidth="1"/>
    <col min="8690" max="8690" width="7.42578125" style="44" bestFit="1" customWidth="1"/>
    <col min="8691" max="8691" width="10.28515625" style="44" bestFit="1" customWidth="1"/>
    <col min="8692" max="8692" width="8.28515625" style="44" customWidth="1"/>
    <col min="8693" max="8693" width="9.42578125" style="44" bestFit="1" customWidth="1"/>
    <col min="8694" max="8940" width="9.140625" style="44"/>
    <col min="8941" max="8941" width="57.140625" style="44" customWidth="1"/>
    <col min="8942" max="8942" width="4.7109375" style="44" customWidth="1"/>
    <col min="8943" max="8943" width="5.28515625" style="44" customWidth="1"/>
    <col min="8944" max="8944" width="3.7109375" style="44" customWidth="1"/>
    <col min="8945" max="8945" width="13.5703125" style="44" customWidth="1"/>
    <col min="8946" max="8946" width="7.42578125" style="44" bestFit="1" customWidth="1"/>
    <col min="8947" max="8947" width="10.28515625" style="44" bestFit="1" customWidth="1"/>
    <col min="8948" max="8948" width="8.28515625" style="44" customWidth="1"/>
    <col min="8949" max="8949" width="9.42578125" style="44" bestFit="1" customWidth="1"/>
    <col min="8950" max="9196" width="9.140625" style="44"/>
    <col min="9197" max="9197" width="57.140625" style="44" customWidth="1"/>
    <col min="9198" max="9198" width="4.7109375" style="44" customWidth="1"/>
    <col min="9199" max="9199" width="5.28515625" style="44" customWidth="1"/>
    <col min="9200" max="9200" width="3.7109375" style="44" customWidth="1"/>
    <col min="9201" max="9201" width="13.5703125" style="44" customWidth="1"/>
    <col min="9202" max="9202" width="7.42578125" style="44" bestFit="1" customWidth="1"/>
    <col min="9203" max="9203" width="10.28515625" style="44" bestFit="1" customWidth="1"/>
    <col min="9204" max="9204" width="8.28515625" style="44" customWidth="1"/>
    <col min="9205" max="9205" width="9.42578125" style="44" bestFit="1" customWidth="1"/>
    <col min="9206" max="9452" width="9.140625" style="44"/>
    <col min="9453" max="9453" width="57.140625" style="44" customWidth="1"/>
    <col min="9454" max="9454" width="4.7109375" style="44" customWidth="1"/>
    <col min="9455" max="9455" width="5.28515625" style="44" customWidth="1"/>
    <col min="9456" max="9456" width="3.7109375" style="44" customWidth="1"/>
    <col min="9457" max="9457" width="13.5703125" style="44" customWidth="1"/>
    <col min="9458" max="9458" width="7.42578125" style="44" bestFit="1" customWidth="1"/>
    <col min="9459" max="9459" width="10.28515625" style="44" bestFit="1" customWidth="1"/>
    <col min="9460" max="9460" width="8.28515625" style="44" customWidth="1"/>
    <col min="9461" max="9461" width="9.42578125" style="44" bestFit="1" customWidth="1"/>
    <col min="9462" max="9708" width="9.140625" style="44"/>
    <col min="9709" max="9709" width="57.140625" style="44" customWidth="1"/>
    <col min="9710" max="9710" width="4.7109375" style="44" customWidth="1"/>
    <col min="9711" max="9711" width="5.28515625" style="44" customWidth="1"/>
    <col min="9712" max="9712" width="3.7109375" style="44" customWidth="1"/>
    <col min="9713" max="9713" width="13.5703125" style="44" customWidth="1"/>
    <col min="9714" max="9714" width="7.42578125" style="44" bestFit="1" customWidth="1"/>
    <col min="9715" max="9715" width="10.28515625" style="44" bestFit="1" customWidth="1"/>
    <col min="9716" max="9716" width="8.28515625" style="44" customWidth="1"/>
    <col min="9717" max="9717" width="9.42578125" style="44" bestFit="1" customWidth="1"/>
    <col min="9718" max="9964" width="9.140625" style="44"/>
    <col min="9965" max="9965" width="57.140625" style="44" customWidth="1"/>
    <col min="9966" max="9966" width="4.7109375" style="44" customWidth="1"/>
    <col min="9967" max="9967" width="5.28515625" style="44" customWidth="1"/>
    <col min="9968" max="9968" width="3.7109375" style="44" customWidth="1"/>
    <col min="9969" max="9969" width="13.5703125" style="44" customWidth="1"/>
    <col min="9970" max="9970" width="7.42578125" style="44" bestFit="1" customWidth="1"/>
    <col min="9971" max="9971" width="10.28515625" style="44" bestFit="1" customWidth="1"/>
    <col min="9972" max="9972" width="8.28515625" style="44" customWidth="1"/>
    <col min="9973" max="9973" width="9.42578125" style="44" bestFit="1" customWidth="1"/>
    <col min="9974" max="10220" width="9.140625" style="44"/>
    <col min="10221" max="10221" width="57.140625" style="44" customWidth="1"/>
    <col min="10222" max="10222" width="4.7109375" style="44" customWidth="1"/>
    <col min="10223" max="10223" width="5.28515625" style="44" customWidth="1"/>
    <col min="10224" max="10224" width="3.7109375" style="44" customWidth="1"/>
    <col min="10225" max="10225" width="13.5703125" style="44" customWidth="1"/>
    <col min="10226" max="10226" width="7.42578125" style="44" bestFit="1" customWidth="1"/>
    <col min="10227" max="10227" width="10.28515625" style="44" bestFit="1" customWidth="1"/>
    <col min="10228" max="10228" width="8.28515625" style="44" customWidth="1"/>
    <col min="10229" max="10229" width="9.42578125" style="44" bestFit="1" customWidth="1"/>
    <col min="10230" max="10476" width="9.140625" style="44"/>
    <col min="10477" max="10477" width="57.140625" style="44" customWidth="1"/>
    <col min="10478" max="10478" width="4.7109375" style="44" customWidth="1"/>
    <col min="10479" max="10479" width="5.28515625" style="44" customWidth="1"/>
    <col min="10480" max="10480" width="3.7109375" style="44" customWidth="1"/>
    <col min="10481" max="10481" width="13.5703125" style="44" customWidth="1"/>
    <col min="10482" max="10482" width="7.42578125" style="44" bestFit="1" customWidth="1"/>
    <col min="10483" max="10483" width="10.28515625" style="44" bestFit="1" customWidth="1"/>
    <col min="10484" max="10484" width="8.28515625" style="44" customWidth="1"/>
    <col min="10485" max="10485" width="9.42578125" style="44" bestFit="1" customWidth="1"/>
    <col min="10486" max="10732" width="9.140625" style="44"/>
    <col min="10733" max="10733" width="57.140625" style="44" customWidth="1"/>
    <col min="10734" max="10734" width="4.7109375" style="44" customWidth="1"/>
    <col min="10735" max="10735" width="5.28515625" style="44" customWidth="1"/>
    <col min="10736" max="10736" width="3.7109375" style="44" customWidth="1"/>
    <col min="10737" max="10737" width="13.5703125" style="44" customWidth="1"/>
    <col min="10738" max="10738" width="7.42578125" style="44" bestFit="1" customWidth="1"/>
    <col min="10739" max="10739" width="10.28515625" style="44" bestFit="1" customWidth="1"/>
    <col min="10740" max="10740" width="8.28515625" style="44" customWidth="1"/>
    <col min="10741" max="10741" width="9.42578125" style="44" bestFit="1" customWidth="1"/>
    <col min="10742" max="10988" width="9.140625" style="44"/>
    <col min="10989" max="10989" width="57.140625" style="44" customWidth="1"/>
    <col min="10990" max="10990" width="4.7109375" style="44" customWidth="1"/>
    <col min="10991" max="10991" width="5.28515625" style="44" customWidth="1"/>
    <col min="10992" max="10992" width="3.7109375" style="44" customWidth="1"/>
    <col min="10993" max="10993" width="13.5703125" style="44" customWidth="1"/>
    <col min="10994" max="10994" width="7.42578125" style="44" bestFit="1" customWidth="1"/>
    <col min="10995" max="10995" width="10.28515625" style="44" bestFit="1" customWidth="1"/>
    <col min="10996" max="10996" width="8.28515625" style="44" customWidth="1"/>
    <col min="10997" max="10997" width="9.42578125" style="44" bestFit="1" customWidth="1"/>
    <col min="10998" max="11244" width="9.140625" style="44"/>
    <col min="11245" max="11245" width="57.140625" style="44" customWidth="1"/>
    <col min="11246" max="11246" width="4.7109375" style="44" customWidth="1"/>
    <col min="11247" max="11247" width="5.28515625" style="44" customWidth="1"/>
    <col min="11248" max="11248" width="3.7109375" style="44" customWidth="1"/>
    <col min="11249" max="11249" width="13.5703125" style="44" customWidth="1"/>
    <col min="11250" max="11250" width="7.42578125" style="44" bestFit="1" customWidth="1"/>
    <col min="11251" max="11251" width="10.28515625" style="44" bestFit="1" customWidth="1"/>
    <col min="11252" max="11252" width="8.28515625" style="44" customWidth="1"/>
    <col min="11253" max="11253" width="9.42578125" style="44" bestFit="1" customWidth="1"/>
    <col min="11254" max="11500" width="9.140625" style="44"/>
    <col min="11501" max="11501" width="57.140625" style="44" customWidth="1"/>
    <col min="11502" max="11502" width="4.7109375" style="44" customWidth="1"/>
    <col min="11503" max="11503" width="5.28515625" style="44" customWidth="1"/>
    <col min="11504" max="11504" width="3.7109375" style="44" customWidth="1"/>
    <col min="11505" max="11505" width="13.5703125" style="44" customWidth="1"/>
    <col min="11506" max="11506" width="7.42578125" style="44" bestFit="1" customWidth="1"/>
    <col min="11507" max="11507" width="10.28515625" style="44" bestFit="1" customWidth="1"/>
    <col min="11508" max="11508" width="8.28515625" style="44" customWidth="1"/>
    <col min="11509" max="11509" width="9.42578125" style="44" bestFit="1" customWidth="1"/>
    <col min="11510" max="11756" width="9.140625" style="44"/>
    <col min="11757" max="11757" width="57.140625" style="44" customWidth="1"/>
    <col min="11758" max="11758" width="4.7109375" style="44" customWidth="1"/>
    <col min="11759" max="11759" width="5.28515625" style="44" customWidth="1"/>
    <col min="11760" max="11760" width="3.7109375" style="44" customWidth="1"/>
    <col min="11761" max="11761" width="13.5703125" style="44" customWidth="1"/>
    <col min="11762" max="11762" width="7.42578125" style="44" bestFit="1" customWidth="1"/>
    <col min="11763" max="11763" width="10.28515625" style="44" bestFit="1" customWidth="1"/>
    <col min="11764" max="11764" width="8.28515625" style="44" customWidth="1"/>
    <col min="11765" max="11765" width="9.42578125" style="44" bestFit="1" customWidth="1"/>
    <col min="11766" max="12012" width="9.140625" style="44"/>
    <col min="12013" max="12013" width="57.140625" style="44" customWidth="1"/>
    <col min="12014" max="12014" width="4.7109375" style="44" customWidth="1"/>
    <col min="12015" max="12015" width="5.28515625" style="44" customWidth="1"/>
    <col min="12016" max="12016" width="3.7109375" style="44" customWidth="1"/>
    <col min="12017" max="12017" width="13.5703125" style="44" customWidth="1"/>
    <col min="12018" max="12018" width="7.42578125" style="44" bestFit="1" customWidth="1"/>
    <col min="12019" max="12019" width="10.28515625" style="44" bestFit="1" customWidth="1"/>
    <col min="12020" max="12020" width="8.28515625" style="44" customWidth="1"/>
    <col min="12021" max="12021" width="9.42578125" style="44" bestFit="1" customWidth="1"/>
    <col min="12022" max="12268" width="9.140625" style="44"/>
    <col min="12269" max="12269" width="57.140625" style="44" customWidth="1"/>
    <col min="12270" max="12270" width="4.7109375" style="44" customWidth="1"/>
    <col min="12271" max="12271" width="5.28515625" style="44" customWidth="1"/>
    <col min="12272" max="12272" width="3.7109375" style="44" customWidth="1"/>
    <col min="12273" max="12273" width="13.5703125" style="44" customWidth="1"/>
    <col min="12274" max="12274" width="7.42578125" style="44" bestFit="1" customWidth="1"/>
    <col min="12275" max="12275" width="10.28515625" style="44" bestFit="1" customWidth="1"/>
    <col min="12276" max="12276" width="8.28515625" style="44" customWidth="1"/>
    <col min="12277" max="12277" width="9.42578125" style="44" bestFit="1" customWidth="1"/>
    <col min="12278" max="12524" width="9.140625" style="44"/>
    <col min="12525" max="12525" width="57.140625" style="44" customWidth="1"/>
    <col min="12526" max="12526" width="4.7109375" style="44" customWidth="1"/>
    <col min="12527" max="12527" width="5.28515625" style="44" customWidth="1"/>
    <col min="12528" max="12528" width="3.7109375" style="44" customWidth="1"/>
    <col min="12529" max="12529" width="13.5703125" style="44" customWidth="1"/>
    <col min="12530" max="12530" width="7.42578125" style="44" bestFit="1" customWidth="1"/>
    <col min="12531" max="12531" width="10.28515625" style="44" bestFit="1" customWidth="1"/>
    <col min="12532" max="12532" width="8.28515625" style="44" customWidth="1"/>
    <col min="12533" max="12533" width="9.42578125" style="44" bestFit="1" customWidth="1"/>
    <col min="12534" max="12780" width="9.140625" style="44"/>
    <col min="12781" max="12781" width="57.140625" style="44" customWidth="1"/>
    <col min="12782" max="12782" width="4.7109375" style="44" customWidth="1"/>
    <col min="12783" max="12783" width="5.28515625" style="44" customWidth="1"/>
    <col min="12784" max="12784" width="3.7109375" style="44" customWidth="1"/>
    <col min="12785" max="12785" width="13.5703125" style="44" customWidth="1"/>
    <col min="12786" max="12786" width="7.42578125" style="44" bestFit="1" customWidth="1"/>
    <col min="12787" max="12787" width="10.28515625" style="44" bestFit="1" customWidth="1"/>
    <col min="12788" max="12788" width="8.28515625" style="44" customWidth="1"/>
    <col min="12789" max="12789" width="9.42578125" style="44" bestFit="1" customWidth="1"/>
    <col min="12790" max="13036" width="9.140625" style="44"/>
    <col min="13037" max="13037" width="57.140625" style="44" customWidth="1"/>
    <col min="13038" max="13038" width="4.7109375" style="44" customWidth="1"/>
    <col min="13039" max="13039" width="5.28515625" style="44" customWidth="1"/>
    <col min="13040" max="13040" width="3.7109375" style="44" customWidth="1"/>
    <col min="13041" max="13041" width="13.5703125" style="44" customWidth="1"/>
    <col min="13042" max="13042" width="7.42578125" style="44" bestFit="1" customWidth="1"/>
    <col min="13043" max="13043" width="10.28515625" style="44" bestFit="1" customWidth="1"/>
    <col min="13044" max="13044" width="8.28515625" style="44" customWidth="1"/>
    <col min="13045" max="13045" width="9.42578125" style="44" bestFit="1" customWidth="1"/>
    <col min="13046" max="13292" width="9.140625" style="44"/>
    <col min="13293" max="13293" width="57.140625" style="44" customWidth="1"/>
    <col min="13294" max="13294" width="4.7109375" style="44" customWidth="1"/>
    <col min="13295" max="13295" width="5.28515625" style="44" customWidth="1"/>
    <col min="13296" max="13296" width="3.7109375" style="44" customWidth="1"/>
    <col min="13297" max="13297" width="13.5703125" style="44" customWidth="1"/>
    <col min="13298" max="13298" width="7.42578125" style="44" bestFit="1" customWidth="1"/>
    <col min="13299" max="13299" width="10.28515625" style="44" bestFit="1" customWidth="1"/>
    <col min="13300" max="13300" width="8.28515625" style="44" customWidth="1"/>
    <col min="13301" max="13301" width="9.42578125" style="44" bestFit="1" customWidth="1"/>
    <col min="13302" max="13548" width="9.140625" style="44"/>
    <col min="13549" max="13549" width="57.140625" style="44" customWidth="1"/>
    <col min="13550" max="13550" width="4.7109375" style="44" customWidth="1"/>
    <col min="13551" max="13551" width="5.28515625" style="44" customWidth="1"/>
    <col min="13552" max="13552" width="3.7109375" style="44" customWidth="1"/>
    <col min="13553" max="13553" width="13.5703125" style="44" customWidth="1"/>
    <col min="13554" max="13554" width="7.42578125" style="44" bestFit="1" customWidth="1"/>
    <col min="13555" max="13555" width="10.28515625" style="44" bestFit="1" customWidth="1"/>
    <col min="13556" max="13556" width="8.28515625" style="44" customWidth="1"/>
    <col min="13557" max="13557" width="9.42578125" style="44" bestFit="1" customWidth="1"/>
    <col min="13558" max="13804" width="9.140625" style="44"/>
    <col min="13805" max="13805" width="57.140625" style="44" customWidth="1"/>
    <col min="13806" max="13806" width="4.7109375" style="44" customWidth="1"/>
    <col min="13807" max="13807" width="5.28515625" style="44" customWidth="1"/>
    <col min="13808" max="13808" width="3.7109375" style="44" customWidth="1"/>
    <col min="13809" max="13809" width="13.5703125" style="44" customWidth="1"/>
    <col min="13810" max="13810" width="7.42578125" style="44" bestFit="1" customWidth="1"/>
    <col min="13811" max="13811" width="10.28515625" style="44" bestFit="1" customWidth="1"/>
    <col min="13812" max="13812" width="8.28515625" style="44" customWidth="1"/>
    <col min="13813" max="13813" width="9.42578125" style="44" bestFit="1" customWidth="1"/>
    <col min="13814" max="14060" width="9.140625" style="44"/>
    <col min="14061" max="14061" width="57.140625" style="44" customWidth="1"/>
    <col min="14062" max="14062" width="4.7109375" style="44" customWidth="1"/>
    <col min="14063" max="14063" width="5.28515625" style="44" customWidth="1"/>
    <col min="14064" max="14064" width="3.7109375" style="44" customWidth="1"/>
    <col min="14065" max="14065" width="13.5703125" style="44" customWidth="1"/>
    <col min="14066" max="14066" width="7.42578125" style="44" bestFit="1" customWidth="1"/>
    <col min="14067" max="14067" width="10.28515625" style="44" bestFit="1" customWidth="1"/>
    <col min="14068" max="14068" width="8.28515625" style="44" customWidth="1"/>
    <col min="14069" max="14069" width="9.42578125" style="44" bestFit="1" customWidth="1"/>
    <col min="14070" max="14316" width="9.140625" style="44"/>
    <col min="14317" max="14317" width="57.140625" style="44" customWidth="1"/>
    <col min="14318" max="14318" width="4.7109375" style="44" customWidth="1"/>
    <col min="14319" max="14319" width="5.28515625" style="44" customWidth="1"/>
    <col min="14320" max="14320" width="3.7109375" style="44" customWidth="1"/>
    <col min="14321" max="14321" width="13.5703125" style="44" customWidth="1"/>
    <col min="14322" max="14322" width="7.42578125" style="44" bestFit="1" customWidth="1"/>
    <col min="14323" max="14323" width="10.28515625" style="44" bestFit="1" customWidth="1"/>
    <col min="14324" max="14324" width="8.28515625" style="44" customWidth="1"/>
    <col min="14325" max="14325" width="9.42578125" style="44" bestFit="1" customWidth="1"/>
    <col min="14326" max="14572" width="9.140625" style="44"/>
    <col min="14573" max="14573" width="57.140625" style="44" customWidth="1"/>
    <col min="14574" max="14574" width="4.7109375" style="44" customWidth="1"/>
    <col min="14575" max="14575" width="5.28515625" style="44" customWidth="1"/>
    <col min="14576" max="14576" width="3.7109375" style="44" customWidth="1"/>
    <col min="14577" max="14577" width="13.5703125" style="44" customWidth="1"/>
    <col min="14578" max="14578" width="7.42578125" style="44" bestFit="1" customWidth="1"/>
    <col min="14579" max="14579" width="10.28515625" style="44" bestFit="1" customWidth="1"/>
    <col min="14580" max="14580" width="8.28515625" style="44" customWidth="1"/>
    <col min="14581" max="14581" width="9.42578125" style="44" bestFit="1" customWidth="1"/>
    <col min="14582" max="14828" width="9.140625" style="44"/>
    <col min="14829" max="14829" width="57.140625" style="44" customWidth="1"/>
    <col min="14830" max="14830" width="4.7109375" style="44" customWidth="1"/>
    <col min="14831" max="14831" width="5.28515625" style="44" customWidth="1"/>
    <col min="14832" max="14832" width="3.7109375" style="44" customWidth="1"/>
    <col min="14833" max="14833" width="13.5703125" style="44" customWidth="1"/>
    <col min="14834" max="14834" width="7.42578125" style="44" bestFit="1" customWidth="1"/>
    <col min="14835" max="14835" width="10.28515625" style="44" bestFit="1" customWidth="1"/>
    <col min="14836" max="14836" width="8.28515625" style="44" customWidth="1"/>
    <col min="14837" max="14837" width="9.42578125" style="44" bestFit="1" customWidth="1"/>
    <col min="14838" max="15084" width="9.140625" style="44"/>
    <col min="15085" max="15085" width="57.140625" style="44" customWidth="1"/>
    <col min="15086" max="15086" width="4.7109375" style="44" customWidth="1"/>
    <col min="15087" max="15087" width="5.28515625" style="44" customWidth="1"/>
    <col min="15088" max="15088" width="3.7109375" style="44" customWidth="1"/>
    <col min="15089" max="15089" width="13.5703125" style="44" customWidth="1"/>
    <col min="15090" max="15090" width="7.42578125" style="44" bestFit="1" customWidth="1"/>
    <col min="15091" max="15091" width="10.28515625" style="44" bestFit="1" customWidth="1"/>
    <col min="15092" max="15092" width="8.28515625" style="44" customWidth="1"/>
    <col min="15093" max="15093" width="9.42578125" style="44" bestFit="1" customWidth="1"/>
    <col min="15094" max="15340" width="9.140625" style="44"/>
    <col min="15341" max="15341" width="57.140625" style="44" customWidth="1"/>
    <col min="15342" max="15342" width="4.7109375" style="44" customWidth="1"/>
    <col min="15343" max="15343" width="5.28515625" style="44" customWidth="1"/>
    <col min="15344" max="15344" width="3.7109375" style="44" customWidth="1"/>
    <col min="15345" max="15345" width="13.5703125" style="44" customWidth="1"/>
    <col min="15346" max="15346" width="7.42578125" style="44" bestFit="1" customWidth="1"/>
    <col min="15347" max="15347" width="10.28515625" style="44" bestFit="1" customWidth="1"/>
    <col min="15348" max="15348" width="8.28515625" style="44" customWidth="1"/>
    <col min="15349" max="15349" width="9.42578125" style="44" bestFit="1" customWidth="1"/>
    <col min="15350" max="15596" width="9.140625" style="44"/>
    <col min="15597" max="15597" width="57.140625" style="44" customWidth="1"/>
    <col min="15598" max="15598" width="4.7109375" style="44" customWidth="1"/>
    <col min="15599" max="15599" width="5.28515625" style="44" customWidth="1"/>
    <col min="15600" max="15600" width="3.7109375" style="44" customWidth="1"/>
    <col min="15601" max="15601" width="13.5703125" style="44" customWidth="1"/>
    <col min="15602" max="15602" width="7.42578125" style="44" bestFit="1" customWidth="1"/>
    <col min="15603" max="15603" width="10.28515625" style="44" bestFit="1" customWidth="1"/>
    <col min="15604" max="15604" width="8.28515625" style="44" customWidth="1"/>
    <col min="15605" max="15605" width="9.42578125" style="44" bestFit="1" customWidth="1"/>
    <col min="15606" max="15852" width="9.140625" style="44"/>
    <col min="15853" max="15853" width="57.140625" style="44" customWidth="1"/>
    <col min="15854" max="15854" width="4.7109375" style="44" customWidth="1"/>
    <col min="15855" max="15855" width="5.28515625" style="44" customWidth="1"/>
    <col min="15856" max="15856" width="3.7109375" style="44" customWidth="1"/>
    <col min="15857" max="15857" width="13.5703125" style="44" customWidth="1"/>
    <col min="15858" max="15858" width="7.42578125" style="44" bestFit="1" customWidth="1"/>
    <col min="15859" max="15859" width="10.28515625" style="44" bestFit="1" customWidth="1"/>
    <col min="15860" max="15860" width="8.28515625" style="44" customWidth="1"/>
    <col min="15861" max="15861" width="9.42578125" style="44" bestFit="1" customWidth="1"/>
    <col min="15862" max="16108" width="9.140625" style="44"/>
    <col min="16109" max="16109" width="57.140625" style="44" customWidth="1"/>
    <col min="16110" max="16110" width="4.7109375" style="44" customWidth="1"/>
    <col min="16111" max="16111" width="5.28515625" style="44" customWidth="1"/>
    <col min="16112" max="16112" width="3.7109375" style="44" customWidth="1"/>
    <col min="16113" max="16113" width="13.5703125" style="44" customWidth="1"/>
    <col min="16114" max="16114" width="7.42578125" style="44" bestFit="1" customWidth="1"/>
    <col min="16115" max="16115" width="10.28515625" style="44" bestFit="1" customWidth="1"/>
    <col min="16116" max="16116" width="8.28515625" style="44" customWidth="1"/>
    <col min="16117" max="16117" width="9.42578125" style="44" bestFit="1" customWidth="1"/>
    <col min="16118" max="16384" width="9.140625" style="44"/>
  </cols>
  <sheetData>
    <row r="1" spans="1:11" ht="12.75" customHeight="1" x14ac:dyDescent="0.2">
      <c r="A1" s="43"/>
      <c r="B1" s="296" t="s">
        <v>727</v>
      </c>
      <c r="C1" s="296"/>
      <c r="D1" s="296"/>
      <c r="E1" s="296"/>
      <c r="F1" s="296"/>
      <c r="G1" s="296"/>
      <c r="H1" s="296"/>
    </row>
    <row r="2" spans="1:11" ht="12.75" customHeight="1" x14ac:dyDescent="0.2">
      <c r="A2" s="43"/>
      <c r="B2" s="297" t="s">
        <v>815</v>
      </c>
      <c r="C2" s="297"/>
      <c r="D2" s="297"/>
      <c r="E2" s="297"/>
      <c r="F2" s="297"/>
      <c r="G2" s="297"/>
      <c r="H2" s="297"/>
    </row>
    <row r="3" spans="1:11" ht="12.75" customHeight="1" x14ac:dyDescent="0.2">
      <c r="A3" s="43"/>
      <c r="B3" s="297" t="s">
        <v>667</v>
      </c>
      <c r="C3" s="297"/>
      <c r="D3" s="297"/>
      <c r="E3" s="297"/>
      <c r="F3" s="297"/>
      <c r="G3" s="297"/>
      <c r="H3" s="297"/>
    </row>
    <row r="4" spans="1:11" ht="12.75" customHeight="1" x14ac:dyDescent="0.2">
      <c r="A4" s="43"/>
      <c r="B4" s="297" t="s">
        <v>665</v>
      </c>
      <c r="C4" s="297"/>
      <c r="D4" s="297"/>
      <c r="E4" s="297"/>
      <c r="F4" s="297"/>
      <c r="G4" s="297"/>
      <c r="H4" s="297"/>
    </row>
    <row r="5" spans="1:11" ht="12.75" customHeight="1" x14ac:dyDescent="0.2">
      <c r="A5" s="43"/>
      <c r="B5" s="297" t="s">
        <v>819</v>
      </c>
      <c r="C5" s="297"/>
      <c r="D5" s="297"/>
      <c r="E5" s="297"/>
      <c r="F5" s="297"/>
      <c r="G5" s="297"/>
      <c r="H5" s="297"/>
    </row>
    <row r="6" spans="1:11" ht="12.75" customHeight="1" x14ac:dyDescent="0.2">
      <c r="A6" s="43"/>
      <c r="B6" s="297" t="s">
        <v>713</v>
      </c>
      <c r="C6" s="297"/>
      <c r="D6" s="297"/>
      <c r="E6" s="297"/>
      <c r="F6" s="297"/>
      <c r="G6" s="297"/>
      <c r="H6" s="297"/>
    </row>
    <row r="7" spans="1:11" ht="12.75" customHeight="1" x14ac:dyDescent="0.2">
      <c r="A7" s="43"/>
      <c r="B7" s="298" t="s">
        <v>665</v>
      </c>
      <c r="C7" s="298"/>
      <c r="D7" s="298"/>
      <c r="E7" s="298"/>
      <c r="F7" s="298"/>
      <c r="G7" s="298"/>
      <c r="H7" s="298"/>
    </row>
    <row r="8" spans="1:11" ht="12.75" customHeight="1" x14ac:dyDescent="0.2">
      <c r="A8" s="43"/>
      <c r="B8" s="297" t="s">
        <v>785</v>
      </c>
      <c r="C8" s="297"/>
      <c r="D8" s="297"/>
      <c r="E8" s="297"/>
      <c r="F8" s="297"/>
      <c r="G8" s="297"/>
      <c r="H8" s="297"/>
    </row>
    <row r="9" spans="1:11" x14ac:dyDescent="0.2">
      <c r="A9" s="43"/>
      <c r="B9" s="299"/>
      <c r="C9" s="299"/>
      <c r="D9" s="299"/>
      <c r="E9" s="299"/>
      <c r="F9" s="299"/>
      <c r="G9" s="299"/>
    </row>
    <row r="10" spans="1:11" x14ac:dyDescent="0.2">
      <c r="C10" s="49"/>
      <c r="D10" s="50"/>
      <c r="E10" s="50"/>
      <c r="F10" s="49"/>
      <c r="G10" s="46"/>
    </row>
    <row r="11" spans="1:11" x14ac:dyDescent="0.2">
      <c r="A11" s="300" t="s">
        <v>799</v>
      </c>
      <c r="B11" s="300"/>
      <c r="C11" s="300"/>
      <c r="D11" s="300"/>
      <c r="E11" s="300"/>
      <c r="F11" s="300"/>
      <c r="G11" s="300"/>
    </row>
    <row r="12" spans="1:11" x14ac:dyDescent="0.2">
      <c r="A12" s="51"/>
      <c r="G12" s="46"/>
      <c r="I12" s="46" t="s">
        <v>84</v>
      </c>
    </row>
    <row r="13" spans="1:11" ht="40.5" customHeight="1" x14ac:dyDescent="0.2">
      <c r="A13" s="69" t="s">
        <v>85</v>
      </c>
      <c r="B13" s="56" t="s">
        <v>86</v>
      </c>
      <c r="C13" s="57" t="s">
        <v>87</v>
      </c>
      <c r="D13" s="56" t="s">
        <v>88</v>
      </c>
      <c r="E13" s="56" t="s">
        <v>89</v>
      </c>
      <c r="F13" s="57" t="s">
        <v>90</v>
      </c>
      <c r="G13" s="196" t="s">
        <v>719</v>
      </c>
      <c r="H13" s="225" t="s">
        <v>784</v>
      </c>
      <c r="I13" s="225" t="s">
        <v>716</v>
      </c>
      <c r="J13" s="44">
        <v>757441.674</v>
      </c>
      <c r="K13" s="44">
        <v>543897.97900000005</v>
      </c>
    </row>
    <row r="14" spans="1:11" ht="18.75" customHeight="1" x14ac:dyDescent="0.2">
      <c r="A14" s="53" t="s">
        <v>91</v>
      </c>
      <c r="B14" s="79"/>
      <c r="C14" s="114"/>
      <c r="D14" s="79"/>
      <c r="E14" s="79"/>
      <c r="F14" s="114"/>
      <c r="G14" s="123">
        <f>G15+G108+G222+G378+G444+G499+G833+G858</f>
        <v>757441.67200000002</v>
      </c>
      <c r="H14" s="123">
        <f>H15+H108+H222+H378+H444+H499+H833+H858</f>
        <v>543897.98899999994</v>
      </c>
      <c r="I14" s="226">
        <f>H14/G14*1</f>
        <v>0.71807243924651654</v>
      </c>
      <c r="J14" s="120">
        <f>J13-G14</f>
        <v>1.9999999785795808E-3</v>
      </c>
      <c r="K14" s="120">
        <f>K13-H14</f>
        <v>-9.9999998928979039E-3</v>
      </c>
    </row>
    <row r="15" spans="1:11" ht="32.25" customHeight="1" x14ac:dyDescent="0.2">
      <c r="A15" s="82" t="s">
        <v>642</v>
      </c>
      <c r="B15" s="90" t="s">
        <v>92</v>
      </c>
      <c r="C15" s="101"/>
      <c r="D15" s="90"/>
      <c r="E15" s="90"/>
      <c r="F15" s="101"/>
      <c r="G15" s="123">
        <f>G16+G29+G96</f>
        <v>61656.457999999999</v>
      </c>
      <c r="H15" s="123">
        <f>H16+H29+H96</f>
        <v>53742.012000000002</v>
      </c>
      <c r="I15" s="226">
        <f t="shared" ref="I15:I73" si="0">H15/G15*1</f>
        <v>0.87163638235592455</v>
      </c>
      <c r="J15" s="120">
        <v>61656.457999999999</v>
      </c>
      <c r="K15" s="120">
        <v>53742.012000000002</v>
      </c>
    </row>
    <row r="16" spans="1:11" ht="14.25" customHeight="1" x14ac:dyDescent="0.2">
      <c r="A16" s="82" t="s">
        <v>203</v>
      </c>
      <c r="B16" s="90" t="s">
        <v>92</v>
      </c>
      <c r="C16" s="83" t="s">
        <v>204</v>
      </c>
      <c r="D16" s="83"/>
      <c r="E16" s="90"/>
      <c r="F16" s="101"/>
      <c r="G16" s="123">
        <f>G17</f>
        <v>16463.253000000001</v>
      </c>
      <c r="H16" s="123">
        <f>H17</f>
        <v>14474.405000000001</v>
      </c>
      <c r="I16" s="226">
        <f t="shared" si="0"/>
        <v>0.87919471321979925</v>
      </c>
      <c r="J16" s="120">
        <f>J15-G15</f>
        <v>0</v>
      </c>
      <c r="K16" s="120">
        <f>K15-H15</f>
        <v>0</v>
      </c>
    </row>
    <row r="17" spans="1:9" ht="14.25" customHeight="1" x14ac:dyDescent="0.2">
      <c r="A17" s="96" t="s">
        <v>370</v>
      </c>
      <c r="B17" s="90" t="s">
        <v>92</v>
      </c>
      <c r="C17" s="81" t="s">
        <v>204</v>
      </c>
      <c r="D17" s="83" t="s">
        <v>151</v>
      </c>
      <c r="E17" s="83"/>
      <c r="F17" s="81"/>
      <c r="G17" s="123">
        <f>G19+G24</f>
        <v>16463.253000000001</v>
      </c>
      <c r="H17" s="123">
        <f>H19+H24</f>
        <v>14474.405000000001</v>
      </c>
      <c r="I17" s="226">
        <f t="shared" si="0"/>
        <v>0.87919471321979925</v>
      </c>
    </row>
    <row r="18" spans="1:9" ht="27" customHeight="1" x14ac:dyDescent="0.2">
      <c r="A18" s="158" t="s">
        <v>486</v>
      </c>
      <c r="B18" s="90" t="s">
        <v>92</v>
      </c>
      <c r="C18" s="81" t="s">
        <v>204</v>
      </c>
      <c r="D18" s="83" t="s">
        <v>151</v>
      </c>
      <c r="E18" s="83" t="s">
        <v>206</v>
      </c>
      <c r="F18" s="81" t="s">
        <v>27</v>
      </c>
      <c r="G18" s="123">
        <f t="shared" ref="G18:H22" si="1">G19</f>
        <v>16384.053</v>
      </c>
      <c r="H18" s="123">
        <f t="shared" si="1"/>
        <v>14474.405000000001</v>
      </c>
      <c r="I18" s="226">
        <f t="shared" si="0"/>
        <v>0.88344471297791827</v>
      </c>
    </row>
    <row r="19" spans="1:9" ht="14.25" customHeight="1" x14ac:dyDescent="0.2">
      <c r="A19" s="84" t="s">
        <v>371</v>
      </c>
      <c r="B19" s="92" t="s">
        <v>92</v>
      </c>
      <c r="C19" s="86" t="s">
        <v>204</v>
      </c>
      <c r="D19" s="88" t="s">
        <v>151</v>
      </c>
      <c r="E19" s="88" t="s">
        <v>372</v>
      </c>
      <c r="F19" s="86" t="s">
        <v>147</v>
      </c>
      <c r="G19" s="124">
        <f t="shared" si="1"/>
        <v>16384.053</v>
      </c>
      <c r="H19" s="124">
        <f t="shared" si="1"/>
        <v>14474.405000000001</v>
      </c>
      <c r="I19" s="226">
        <f t="shared" si="0"/>
        <v>0.88344471297791827</v>
      </c>
    </row>
    <row r="20" spans="1:9" ht="23.25" customHeight="1" x14ac:dyDescent="0.2">
      <c r="A20" s="154" t="s">
        <v>488</v>
      </c>
      <c r="B20" s="89" t="s">
        <v>92</v>
      </c>
      <c r="C20" s="69" t="s">
        <v>204</v>
      </c>
      <c r="D20" s="72" t="s">
        <v>151</v>
      </c>
      <c r="E20" s="72" t="s">
        <v>373</v>
      </c>
      <c r="F20" s="69" t="s">
        <v>147</v>
      </c>
      <c r="G20" s="125">
        <f t="shared" si="1"/>
        <v>16384.053</v>
      </c>
      <c r="H20" s="125">
        <f t="shared" si="1"/>
        <v>14474.405000000001</v>
      </c>
      <c r="I20" s="226">
        <f t="shared" si="0"/>
        <v>0.88344471297791827</v>
      </c>
    </row>
    <row r="21" spans="1:9" ht="24.75" customHeight="1" x14ac:dyDescent="0.2">
      <c r="A21" s="68" t="s">
        <v>100</v>
      </c>
      <c r="B21" s="89" t="s">
        <v>92</v>
      </c>
      <c r="C21" s="69" t="s">
        <v>204</v>
      </c>
      <c r="D21" s="72" t="s">
        <v>151</v>
      </c>
      <c r="E21" s="72" t="s">
        <v>373</v>
      </c>
      <c r="F21" s="69">
        <v>600</v>
      </c>
      <c r="G21" s="125">
        <f t="shared" si="1"/>
        <v>16384.053</v>
      </c>
      <c r="H21" s="125">
        <f t="shared" si="1"/>
        <v>14474.405000000001</v>
      </c>
      <c r="I21" s="226">
        <f t="shared" si="0"/>
        <v>0.88344471297791827</v>
      </c>
    </row>
    <row r="22" spans="1:9" ht="14.25" customHeight="1" x14ac:dyDescent="0.2">
      <c r="A22" s="68" t="s">
        <v>102</v>
      </c>
      <c r="B22" s="89" t="s">
        <v>92</v>
      </c>
      <c r="C22" s="69" t="s">
        <v>204</v>
      </c>
      <c r="D22" s="72" t="s">
        <v>151</v>
      </c>
      <c r="E22" s="72" t="s">
        <v>373</v>
      </c>
      <c r="F22" s="69">
        <v>610</v>
      </c>
      <c r="G22" s="125">
        <f t="shared" si="1"/>
        <v>16384.053</v>
      </c>
      <c r="H22" s="125">
        <f t="shared" si="1"/>
        <v>14474.405000000001</v>
      </c>
      <c r="I22" s="226">
        <f t="shared" si="0"/>
        <v>0.88344471297791827</v>
      </c>
    </row>
    <row r="23" spans="1:9" ht="33" customHeight="1" x14ac:dyDescent="0.2">
      <c r="A23" s="68" t="s">
        <v>104</v>
      </c>
      <c r="B23" s="89" t="s">
        <v>92</v>
      </c>
      <c r="C23" s="69" t="s">
        <v>204</v>
      </c>
      <c r="D23" s="72" t="s">
        <v>151</v>
      </c>
      <c r="E23" s="72" t="s">
        <v>373</v>
      </c>
      <c r="F23" s="69">
        <v>611</v>
      </c>
      <c r="G23" s="125">
        <v>16384.053</v>
      </c>
      <c r="H23" s="130">
        <v>14474.405000000001</v>
      </c>
      <c r="I23" s="226">
        <f t="shared" si="0"/>
        <v>0.88344471297791827</v>
      </c>
    </row>
    <row r="24" spans="1:9" ht="39.75" customHeight="1" x14ac:dyDescent="0.2">
      <c r="A24" s="68" t="s">
        <v>211</v>
      </c>
      <c r="B24" s="89" t="s">
        <v>92</v>
      </c>
      <c r="C24" s="69" t="s">
        <v>204</v>
      </c>
      <c r="D24" s="72" t="s">
        <v>151</v>
      </c>
      <c r="E24" s="72" t="s">
        <v>212</v>
      </c>
      <c r="F24" s="69"/>
      <c r="G24" s="125">
        <f>G25</f>
        <v>79.2</v>
      </c>
      <c r="H24" s="125">
        <f>H25</f>
        <v>0</v>
      </c>
      <c r="I24" s="226">
        <f t="shared" si="0"/>
        <v>0</v>
      </c>
    </row>
    <row r="25" spans="1:9" ht="32.25" customHeight="1" x14ac:dyDescent="0.2">
      <c r="A25" s="144" t="s">
        <v>456</v>
      </c>
      <c r="B25" s="89" t="s">
        <v>92</v>
      </c>
      <c r="C25" s="69" t="s">
        <v>204</v>
      </c>
      <c r="D25" s="72" t="s">
        <v>151</v>
      </c>
      <c r="E25" s="72" t="s">
        <v>213</v>
      </c>
      <c r="F25" s="69"/>
      <c r="G25" s="125">
        <f>G26</f>
        <v>79.2</v>
      </c>
      <c r="H25" s="125">
        <f>H26</f>
        <v>0</v>
      </c>
      <c r="I25" s="226">
        <f t="shared" si="0"/>
        <v>0</v>
      </c>
    </row>
    <row r="26" spans="1:9" ht="21" customHeight="1" x14ac:dyDescent="0.2">
      <c r="A26" s="68" t="s">
        <v>100</v>
      </c>
      <c r="B26" s="89" t="s">
        <v>92</v>
      </c>
      <c r="C26" s="69" t="s">
        <v>204</v>
      </c>
      <c r="D26" s="72" t="s">
        <v>151</v>
      </c>
      <c r="E26" s="72" t="s">
        <v>213</v>
      </c>
      <c r="F26" s="69">
        <v>600</v>
      </c>
      <c r="G26" s="125">
        <f>G28</f>
        <v>79.2</v>
      </c>
      <c r="H26" s="125">
        <f>H28</f>
        <v>0</v>
      </c>
      <c r="I26" s="226">
        <f t="shared" si="0"/>
        <v>0</v>
      </c>
    </row>
    <row r="27" spans="1:9" ht="17.25" customHeight="1" x14ac:dyDescent="0.2">
      <c r="A27" s="68" t="s">
        <v>102</v>
      </c>
      <c r="B27" s="89" t="s">
        <v>92</v>
      </c>
      <c r="C27" s="69" t="s">
        <v>204</v>
      </c>
      <c r="D27" s="72" t="s">
        <v>151</v>
      </c>
      <c r="E27" s="72" t="s">
        <v>213</v>
      </c>
      <c r="F27" s="69">
        <v>610</v>
      </c>
      <c r="G27" s="125">
        <f>G28</f>
        <v>79.2</v>
      </c>
      <c r="H27" s="125">
        <f>H28</f>
        <v>0</v>
      </c>
      <c r="I27" s="226">
        <f t="shared" si="0"/>
        <v>0</v>
      </c>
    </row>
    <row r="28" spans="1:9" ht="28.5" customHeight="1" x14ac:dyDescent="0.2">
      <c r="A28" s="68" t="s">
        <v>104</v>
      </c>
      <c r="B28" s="89" t="s">
        <v>92</v>
      </c>
      <c r="C28" s="69" t="s">
        <v>204</v>
      </c>
      <c r="D28" s="72" t="s">
        <v>151</v>
      </c>
      <c r="E28" s="72" t="s">
        <v>213</v>
      </c>
      <c r="F28" s="69">
        <v>611</v>
      </c>
      <c r="G28" s="125">
        <v>79.2</v>
      </c>
      <c r="H28" s="130">
        <v>0</v>
      </c>
      <c r="I28" s="226">
        <f t="shared" si="0"/>
        <v>0</v>
      </c>
    </row>
    <row r="29" spans="1:9" x14ac:dyDescent="0.2">
      <c r="A29" s="104" t="s">
        <v>93</v>
      </c>
      <c r="B29" s="90" t="s">
        <v>92</v>
      </c>
      <c r="C29" s="83" t="s">
        <v>94</v>
      </c>
      <c r="D29" s="90"/>
      <c r="E29" s="90"/>
      <c r="F29" s="101"/>
      <c r="G29" s="123">
        <f>G30+G67</f>
        <v>45093.205000000002</v>
      </c>
      <c r="H29" s="123">
        <f>H30+H67</f>
        <v>39182.745000000003</v>
      </c>
      <c r="I29" s="226">
        <f t="shared" ref="I29:I35" si="2">H29/G29*1</f>
        <v>0.86892792384129713</v>
      </c>
    </row>
    <row r="30" spans="1:9" x14ac:dyDescent="0.2">
      <c r="A30" s="82" t="s">
        <v>95</v>
      </c>
      <c r="B30" s="90" t="s">
        <v>92</v>
      </c>
      <c r="C30" s="83" t="s">
        <v>94</v>
      </c>
      <c r="D30" s="83" t="s">
        <v>96</v>
      </c>
      <c r="E30" s="83"/>
      <c r="F30" s="81"/>
      <c r="G30" s="123">
        <f>G31+G54+G63</f>
        <v>28526.500000000004</v>
      </c>
      <c r="H30" s="123">
        <f>H31+H54+H63</f>
        <v>23792.766000000003</v>
      </c>
      <c r="I30" s="226">
        <f t="shared" si="2"/>
        <v>0.83405836678176437</v>
      </c>
    </row>
    <row r="31" spans="1:9" ht="12" customHeight="1" x14ac:dyDescent="0.2">
      <c r="A31" s="82" t="s">
        <v>473</v>
      </c>
      <c r="B31" s="90" t="s">
        <v>92</v>
      </c>
      <c r="C31" s="83" t="s">
        <v>94</v>
      </c>
      <c r="D31" s="83" t="s">
        <v>96</v>
      </c>
      <c r="E31" s="83" t="s">
        <v>97</v>
      </c>
      <c r="F31" s="81"/>
      <c r="G31" s="123">
        <f>G32+G37+G46</f>
        <v>28281.300000000003</v>
      </c>
      <c r="H31" s="123">
        <f>H32+H37+H46</f>
        <v>23692.766000000003</v>
      </c>
      <c r="I31" s="226">
        <f t="shared" si="2"/>
        <v>0.83775378076679652</v>
      </c>
    </row>
    <row r="32" spans="1:9" ht="13.5" thickBot="1" x14ac:dyDescent="0.25">
      <c r="A32" s="84" t="s">
        <v>98</v>
      </c>
      <c r="B32" s="92" t="s">
        <v>92</v>
      </c>
      <c r="C32" s="88" t="s">
        <v>94</v>
      </c>
      <c r="D32" s="88" t="s">
        <v>96</v>
      </c>
      <c r="E32" s="88" t="s">
        <v>99</v>
      </c>
      <c r="F32" s="86"/>
      <c r="G32" s="124">
        <f t="shared" ref="G32:H35" si="3">G33</f>
        <v>10389.9</v>
      </c>
      <c r="H32" s="124">
        <f t="shared" si="3"/>
        <v>8965.9920000000002</v>
      </c>
      <c r="I32" s="226">
        <f t="shared" si="2"/>
        <v>0.86295267519417906</v>
      </c>
    </row>
    <row r="33" spans="1:9" ht="34.5" thickBot="1" x14ac:dyDescent="0.25">
      <c r="A33" s="159" t="s">
        <v>489</v>
      </c>
      <c r="B33" s="89" t="s">
        <v>92</v>
      </c>
      <c r="C33" s="72" t="s">
        <v>94</v>
      </c>
      <c r="D33" s="72" t="s">
        <v>96</v>
      </c>
      <c r="E33" s="72" t="s">
        <v>613</v>
      </c>
      <c r="F33" s="69"/>
      <c r="G33" s="125">
        <f t="shared" si="3"/>
        <v>10389.9</v>
      </c>
      <c r="H33" s="125">
        <f t="shared" si="3"/>
        <v>8965.9920000000002</v>
      </c>
      <c r="I33" s="226">
        <f t="shared" si="2"/>
        <v>0.86295267519417906</v>
      </c>
    </row>
    <row r="34" spans="1:9" ht="22.5" x14ac:dyDescent="0.2">
      <c r="A34" s="68" t="s">
        <v>100</v>
      </c>
      <c r="B34" s="89" t="s">
        <v>92</v>
      </c>
      <c r="C34" s="69" t="s">
        <v>94</v>
      </c>
      <c r="D34" s="72" t="s">
        <v>96</v>
      </c>
      <c r="E34" s="72" t="s">
        <v>613</v>
      </c>
      <c r="F34" s="69" t="s">
        <v>101</v>
      </c>
      <c r="G34" s="125">
        <f t="shared" si="3"/>
        <v>10389.9</v>
      </c>
      <c r="H34" s="125">
        <f t="shared" si="3"/>
        <v>8965.9920000000002</v>
      </c>
      <c r="I34" s="226">
        <f t="shared" si="2"/>
        <v>0.86295267519417906</v>
      </c>
    </row>
    <row r="35" spans="1:9" x14ac:dyDescent="0.2">
      <c r="A35" s="68" t="s">
        <v>102</v>
      </c>
      <c r="B35" s="89" t="s">
        <v>92</v>
      </c>
      <c r="C35" s="69" t="s">
        <v>94</v>
      </c>
      <c r="D35" s="72" t="s">
        <v>96</v>
      </c>
      <c r="E35" s="72" t="s">
        <v>613</v>
      </c>
      <c r="F35" s="69" t="s">
        <v>103</v>
      </c>
      <c r="G35" s="125">
        <f t="shared" si="3"/>
        <v>10389.9</v>
      </c>
      <c r="H35" s="125">
        <f t="shared" si="3"/>
        <v>8965.9920000000002</v>
      </c>
      <c r="I35" s="226">
        <f t="shared" si="2"/>
        <v>0.86295267519417906</v>
      </c>
    </row>
    <row r="36" spans="1:9" ht="33.75" x14ac:dyDescent="0.2">
      <c r="A36" s="68" t="s">
        <v>104</v>
      </c>
      <c r="B36" s="89" t="s">
        <v>92</v>
      </c>
      <c r="C36" s="69" t="s">
        <v>94</v>
      </c>
      <c r="D36" s="72" t="s">
        <v>96</v>
      </c>
      <c r="E36" s="72" t="s">
        <v>613</v>
      </c>
      <c r="F36" s="69" t="s">
        <v>105</v>
      </c>
      <c r="G36" s="125">
        <v>10389.9</v>
      </c>
      <c r="H36" s="130">
        <v>8965.9920000000002</v>
      </c>
      <c r="I36" s="226">
        <f t="shared" si="0"/>
        <v>0.86295267519417906</v>
      </c>
    </row>
    <row r="37" spans="1:9" ht="22.5" x14ac:dyDescent="0.2">
      <c r="A37" s="68" t="s">
        <v>106</v>
      </c>
      <c r="B37" s="89" t="s">
        <v>92</v>
      </c>
      <c r="C37" s="72" t="s">
        <v>94</v>
      </c>
      <c r="D37" s="72" t="s">
        <v>96</v>
      </c>
      <c r="E37" s="72" t="s">
        <v>107</v>
      </c>
      <c r="F37" s="69"/>
      <c r="G37" s="125">
        <f>G38</f>
        <v>17789.339</v>
      </c>
      <c r="H37" s="125">
        <f>H38</f>
        <v>14624.713</v>
      </c>
      <c r="I37" s="226">
        <f t="shared" si="0"/>
        <v>0.82210547564471059</v>
      </c>
    </row>
    <row r="38" spans="1:9" ht="39" customHeight="1" x14ac:dyDescent="0.2">
      <c r="A38" s="154" t="s">
        <v>490</v>
      </c>
      <c r="B38" s="89" t="s">
        <v>92</v>
      </c>
      <c r="C38" s="72" t="s">
        <v>94</v>
      </c>
      <c r="D38" s="72" t="s">
        <v>96</v>
      </c>
      <c r="E38" s="72" t="s">
        <v>108</v>
      </c>
      <c r="F38" s="69"/>
      <c r="G38" s="125">
        <f>G39+G43</f>
        <v>17789.339</v>
      </c>
      <c r="H38" s="125">
        <f>H39+H43</f>
        <v>14624.713</v>
      </c>
      <c r="I38" s="226">
        <f t="shared" si="0"/>
        <v>0.82210547564471059</v>
      </c>
    </row>
    <row r="39" spans="1:9" ht="33.75" x14ac:dyDescent="0.2">
      <c r="A39" s="68" t="s">
        <v>109</v>
      </c>
      <c r="B39" s="89" t="s">
        <v>92</v>
      </c>
      <c r="C39" s="72" t="s">
        <v>94</v>
      </c>
      <c r="D39" s="72" t="s">
        <v>96</v>
      </c>
      <c r="E39" s="72" t="s">
        <v>108</v>
      </c>
      <c r="F39" s="69" t="s">
        <v>110</v>
      </c>
      <c r="G39" s="125">
        <f>G40</f>
        <v>2974.2</v>
      </c>
      <c r="H39" s="125">
        <f>H40</f>
        <v>2486.4839999999999</v>
      </c>
      <c r="I39" s="226">
        <f t="shared" si="0"/>
        <v>0.83601775267298772</v>
      </c>
    </row>
    <row r="40" spans="1:9" x14ac:dyDescent="0.2">
      <c r="A40" s="68" t="s">
        <v>111</v>
      </c>
      <c r="B40" s="89" t="s">
        <v>92</v>
      </c>
      <c r="C40" s="72" t="s">
        <v>94</v>
      </c>
      <c r="D40" s="72" t="s">
        <v>96</v>
      </c>
      <c r="E40" s="72" t="s">
        <v>108</v>
      </c>
      <c r="F40" s="69">
        <v>110</v>
      </c>
      <c r="G40" s="125">
        <f>G41+G42</f>
        <v>2974.2</v>
      </c>
      <c r="H40" s="125">
        <f>H41+H42</f>
        <v>2486.4839999999999</v>
      </c>
      <c r="I40" s="226">
        <f t="shared" si="0"/>
        <v>0.83601775267298772</v>
      </c>
    </row>
    <row r="41" spans="1:9" x14ac:dyDescent="0.2">
      <c r="A41" s="68" t="s">
        <v>112</v>
      </c>
      <c r="B41" s="89" t="s">
        <v>92</v>
      </c>
      <c r="C41" s="72" t="s">
        <v>94</v>
      </c>
      <c r="D41" s="72" t="s">
        <v>96</v>
      </c>
      <c r="E41" s="72" t="s">
        <v>108</v>
      </c>
      <c r="F41" s="69">
        <v>111</v>
      </c>
      <c r="G41" s="125">
        <v>2284.1999999999998</v>
      </c>
      <c r="H41" s="130">
        <v>1843.1320000000001</v>
      </c>
      <c r="I41" s="226">
        <f t="shared" si="0"/>
        <v>0.80690482444619571</v>
      </c>
    </row>
    <row r="42" spans="1:9" ht="22.5" x14ac:dyDescent="0.2">
      <c r="A42" s="94" t="s">
        <v>113</v>
      </c>
      <c r="B42" s="89" t="s">
        <v>92</v>
      </c>
      <c r="C42" s="72" t="s">
        <v>94</v>
      </c>
      <c r="D42" s="72" t="s">
        <v>96</v>
      </c>
      <c r="E42" s="72" t="s">
        <v>108</v>
      </c>
      <c r="F42" s="69">
        <v>119</v>
      </c>
      <c r="G42" s="125">
        <v>690</v>
      </c>
      <c r="H42" s="130">
        <v>643.35199999999998</v>
      </c>
      <c r="I42" s="226">
        <f t="shared" si="0"/>
        <v>0.93239420289855068</v>
      </c>
    </row>
    <row r="43" spans="1:9" ht="22.5" x14ac:dyDescent="0.2">
      <c r="A43" s="68" t="s">
        <v>100</v>
      </c>
      <c r="B43" s="89" t="s">
        <v>92</v>
      </c>
      <c r="C43" s="69" t="s">
        <v>94</v>
      </c>
      <c r="D43" s="72" t="s">
        <v>96</v>
      </c>
      <c r="E43" s="72" t="s">
        <v>108</v>
      </c>
      <c r="F43" s="69" t="s">
        <v>101</v>
      </c>
      <c r="G43" s="125">
        <f>G44</f>
        <v>14815.138999999999</v>
      </c>
      <c r="H43" s="125">
        <f>H44</f>
        <v>12138.228999999999</v>
      </c>
      <c r="I43" s="226">
        <f t="shared" si="0"/>
        <v>0.81931252889358652</v>
      </c>
    </row>
    <row r="44" spans="1:9" x14ac:dyDescent="0.2">
      <c r="A44" s="68" t="s">
        <v>102</v>
      </c>
      <c r="B44" s="89" t="s">
        <v>92</v>
      </c>
      <c r="C44" s="69" t="s">
        <v>94</v>
      </c>
      <c r="D44" s="72" t="s">
        <v>96</v>
      </c>
      <c r="E44" s="72" t="s">
        <v>108</v>
      </c>
      <c r="F44" s="69" t="s">
        <v>103</v>
      </c>
      <c r="G44" s="125">
        <f>G45</f>
        <v>14815.138999999999</v>
      </c>
      <c r="H44" s="125">
        <f>H45</f>
        <v>12138.228999999999</v>
      </c>
      <c r="I44" s="226">
        <f t="shared" si="0"/>
        <v>0.81931252889358652</v>
      </c>
    </row>
    <row r="45" spans="1:9" ht="33.75" x14ac:dyDescent="0.2">
      <c r="A45" s="68" t="s">
        <v>104</v>
      </c>
      <c r="B45" s="89" t="s">
        <v>92</v>
      </c>
      <c r="C45" s="69" t="s">
        <v>94</v>
      </c>
      <c r="D45" s="72" t="s">
        <v>96</v>
      </c>
      <c r="E45" s="72" t="s">
        <v>108</v>
      </c>
      <c r="F45" s="69" t="s">
        <v>105</v>
      </c>
      <c r="G45" s="125">
        <v>14815.138999999999</v>
      </c>
      <c r="H45" s="130">
        <v>12138.228999999999</v>
      </c>
      <c r="I45" s="226">
        <f t="shared" si="0"/>
        <v>0.81931252889358652</v>
      </c>
    </row>
    <row r="46" spans="1:9" ht="22.5" x14ac:dyDescent="0.2">
      <c r="A46" s="68" t="s">
        <v>114</v>
      </c>
      <c r="B46" s="89" t="s">
        <v>92</v>
      </c>
      <c r="C46" s="72" t="s">
        <v>94</v>
      </c>
      <c r="D46" s="72" t="s">
        <v>96</v>
      </c>
      <c r="E46" s="72" t="s">
        <v>115</v>
      </c>
      <c r="F46" s="69"/>
      <c r="G46" s="125">
        <f>G47</f>
        <v>102.06100000000001</v>
      </c>
      <c r="H46" s="125">
        <f>H47</f>
        <v>102.06100000000001</v>
      </c>
      <c r="I46" s="226">
        <f t="shared" si="0"/>
        <v>1</v>
      </c>
    </row>
    <row r="47" spans="1:9" ht="22.5" x14ac:dyDescent="0.2">
      <c r="A47" s="68" t="s">
        <v>116</v>
      </c>
      <c r="B47" s="89" t="s">
        <v>92</v>
      </c>
      <c r="C47" s="72" t="s">
        <v>94</v>
      </c>
      <c r="D47" s="72" t="s">
        <v>96</v>
      </c>
      <c r="E47" s="72" t="s">
        <v>117</v>
      </c>
      <c r="F47" s="69"/>
      <c r="G47" s="125">
        <f>G48+G51</f>
        <v>102.06100000000001</v>
      </c>
      <c r="H47" s="125">
        <f>H48+H51</f>
        <v>102.06100000000001</v>
      </c>
      <c r="I47" s="226">
        <f t="shared" si="0"/>
        <v>1</v>
      </c>
    </row>
    <row r="48" spans="1:9" ht="33.75" x14ac:dyDescent="0.2">
      <c r="A48" s="68" t="s">
        <v>109</v>
      </c>
      <c r="B48" s="89" t="s">
        <v>92</v>
      </c>
      <c r="C48" s="72" t="s">
        <v>94</v>
      </c>
      <c r="D48" s="72" t="s">
        <v>96</v>
      </c>
      <c r="E48" s="72" t="s">
        <v>117</v>
      </c>
      <c r="F48" s="69">
        <v>100</v>
      </c>
      <c r="G48" s="125">
        <f>G49</f>
        <v>0</v>
      </c>
      <c r="H48" s="125">
        <f>H49</f>
        <v>0</v>
      </c>
      <c r="I48" s="226" t="e">
        <f t="shared" si="0"/>
        <v>#DIV/0!</v>
      </c>
    </row>
    <row r="49" spans="1:9" x14ac:dyDescent="0.2">
      <c r="A49" s="68" t="s">
        <v>111</v>
      </c>
      <c r="B49" s="89" t="s">
        <v>92</v>
      </c>
      <c r="C49" s="72" t="s">
        <v>94</v>
      </c>
      <c r="D49" s="72" t="s">
        <v>96</v>
      </c>
      <c r="E49" s="72" t="s">
        <v>117</v>
      </c>
      <c r="F49" s="69">
        <v>110</v>
      </c>
      <c r="G49" s="125">
        <f>+G50</f>
        <v>0</v>
      </c>
      <c r="H49" s="125">
        <f>+H50</f>
        <v>0</v>
      </c>
      <c r="I49" s="226" t="e">
        <f t="shared" si="0"/>
        <v>#DIV/0!</v>
      </c>
    </row>
    <row r="50" spans="1:9" x14ac:dyDescent="0.2">
      <c r="A50" s="95" t="s">
        <v>441</v>
      </c>
      <c r="B50" s="89" t="s">
        <v>92</v>
      </c>
      <c r="C50" s="72" t="s">
        <v>94</v>
      </c>
      <c r="D50" s="72" t="s">
        <v>96</v>
      </c>
      <c r="E50" s="72" t="s">
        <v>117</v>
      </c>
      <c r="F50" s="69">
        <v>112</v>
      </c>
      <c r="G50" s="125"/>
      <c r="H50" s="130"/>
      <c r="I50" s="226" t="e">
        <f t="shared" si="0"/>
        <v>#DIV/0!</v>
      </c>
    </row>
    <row r="51" spans="1:9" x14ac:dyDescent="0.2">
      <c r="A51" s="68" t="s">
        <v>446</v>
      </c>
      <c r="B51" s="89" t="s">
        <v>92</v>
      </c>
      <c r="C51" s="72" t="s">
        <v>94</v>
      </c>
      <c r="D51" s="72" t="s">
        <v>96</v>
      </c>
      <c r="E51" s="72" t="s">
        <v>117</v>
      </c>
      <c r="F51" s="69" t="s">
        <v>118</v>
      </c>
      <c r="G51" s="125">
        <f>G52</f>
        <v>102.06100000000001</v>
      </c>
      <c r="H51" s="125">
        <f>H52</f>
        <v>102.06100000000001</v>
      </c>
      <c r="I51" s="226">
        <f t="shared" si="0"/>
        <v>1</v>
      </c>
    </row>
    <row r="52" spans="1:9" ht="22.5" x14ac:dyDescent="0.2">
      <c r="A52" s="68" t="s">
        <v>119</v>
      </c>
      <c r="B52" s="89" t="s">
        <v>92</v>
      </c>
      <c r="C52" s="72" t="s">
        <v>94</v>
      </c>
      <c r="D52" s="72" t="s">
        <v>96</v>
      </c>
      <c r="E52" s="72" t="s">
        <v>117</v>
      </c>
      <c r="F52" s="69" t="s">
        <v>120</v>
      </c>
      <c r="G52" s="125">
        <f>G53</f>
        <v>102.06100000000001</v>
      </c>
      <c r="H52" s="125">
        <f>H53</f>
        <v>102.06100000000001</v>
      </c>
      <c r="I52" s="226">
        <f t="shared" si="0"/>
        <v>1</v>
      </c>
    </row>
    <row r="53" spans="1:9" ht="13.5" thickBot="1" x14ac:dyDescent="0.25">
      <c r="A53" s="95" t="s">
        <v>466</v>
      </c>
      <c r="B53" s="89" t="s">
        <v>92</v>
      </c>
      <c r="C53" s="169" t="s">
        <v>94</v>
      </c>
      <c r="D53" s="72" t="s">
        <v>96</v>
      </c>
      <c r="E53" s="72" t="s">
        <v>117</v>
      </c>
      <c r="F53" s="69" t="s">
        <v>122</v>
      </c>
      <c r="G53" s="125">
        <v>102.06100000000001</v>
      </c>
      <c r="H53" s="130">
        <v>102.06100000000001</v>
      </c>
      <c r="I53" s="226">
        <f t="shared" si="0"/>
        <v>1</v>
      </c>
    </row>
    <row r="54" spans="1:9" ht="34.5" thickBot="1" x14ac:dyDescent="0.25">
      <c r="A54" s="159" t="s">
        <v>506</v>
      </c>
      <c r="B54" s="88" t="s">
        <v>92</v>
      </c>
      <c r="C54" s="88" t="s">
        <v>94</v>
      </c>
      <c r="D54" s="88" t="s">
        <v>96</v>
      </c>
      <c r="E54" s="119" t="s">
        <v>507</v>
      </c>
      <c r="F54" s="86"/>
      <c r="G54" s="124">
        <f>G55+G59</f>
        <v>145.19999999999999</v>
      </c>
      <c r="H54" s="124">
        <f>H55+H59</f>
        <v>0</v>
      </c>
      <c r="I54" s="226">
        <f t="shared" si="0"/>
        <v>0</v>
      </c>
    </row>
    <row r="55" spans="1:9" x14ac:dyDescent="0.2">
      <c r="A55" s="95" t="s">
        <v>124</v>
      </c>
      <c r="B55" s="89" t="s">
        <v>92</v>
      </c>
      <c r="C55" s="72" t="s">
        <v>94</v>
      </c>
      <c r="D55" s="72" t="s">
        <v>96</v>
      </c>
      <c r="E55" s="72" t="s">
        <v>508</v>
      </c>
      <c r="F55" s="69"/>
      <c r="G55" s="125">
        <f t="shared" ref="G55:H57" si="4">G56</f>
        <v>6.6</v>
      </c>
      <c r="H55" s="125">
        <f t="shared" si="4"/>
        <v>0</v>
      </c>
      <c r="I55" s="226">
        <f t="shared" si="0"/>
        <v>0</v>
      </c>
    </row>
    <row r="56" spans="1:9" ht="33.75" x14ac:dyDescent="0.2">
      <c r="A56" s="68" t="s">
        <v>109</v>
      </c>
      <c r="B56" s="89" t="s">
        <v>92</v>
      </c>
      <c r="C56" s="72" t="s">
        <v>94</v>
      </c>
      <c r="D56" s="72" t="s">
        <v>96</v>
      </c>
      <c r="E56" s="72" t="s">
        <v>508</v>
      </c>
      <c r="F56" s="69">
        <v>100</v>
      </c>
      <c r="G56" s="125">
        <f t="shared" si="4"/>
        <v>6.6</v>
      </c>
      <c r="H56" s="125">
        <f t="shared" si="4"/>
        <v>0</v>
      </c>
      <c r="I56" s="226">
        <f t="shared" si="0"/>
        <v>0</v>
      </c>
    </row>
    <row r="57" spans="1:9" x14ac:dyDescent="0.2">
      <c r="A57" s="68" t="s">
        <v>111</v>
      </c>
      <c r="B57" s="89" t="s">
        <v>92</v>
      </c>
      <c r="C57" s="72" t="s">
        <v>94</v>
      </c>
      <c r="D57" s="72" t="s">
        <v>96</v>
      </c>
      <c r="E57" s="72" t="s">
        <v>508</v>
      </c>
      <c r="F57" s="69">
        <v>110</v>
      </c>
      <c r="G57" s="125">
        <f t="shared" si="4"/>
        <v>6.6</v>
      </c>
      <c r="H57" s="125">
        <f t="shared" si="4"/>
        <v>0</v>
      </c>
      <c r="I57" s="226">
        <f t="shared" si="0"/>
        <v>0</v>
      </c>
    </row>
    <row r="58" spans="1:9" x14ac:dyDescent="0.2">
      <c r="A58" s="95" t="s">
        <v>441</v>
      </c>
      <c r="B58" s="89" t="s">
        <v>92</v>
      </c>
      <c r="C58" s="72" t="s">
        <v>94</v>
      </c>
      <c r="D58" s="72" t="s">
        <v>96</v>
      </c>
      <c r="E58" s="72" t="s">
        <v>508</v>
      </c>
      <c r="F58" s="69">
        <v>112</v>
      </c>
      <c r="G58" s="125">
        <v>6.6</v>
      </c>
      <c r="H58" s="130">
        <v>0</v>
      </c>
      <c r="I58" s="226">
        <f t="shared" si="0"/>
        <v>0</v>
      </c>
    </row>
    <row r="59" spans="1:9" x14ac:dyDescent="0.2">
      <c r="A59" s="95" t="s">
        <v>124</v>
      </c>
      <c r="B59" s="89" t="s">
        <v>92</v>
      </c>
      <c r="C59" s="72" t="s">
        <v>94</v>
      </c>
      <c r="D59" s="72" t="s">
        <v>96</v>
      </c>
      <c r="E59" s="72" t="s">
        <v>508</v>
      </c>
      <c r="F59" s="69"/>
      <c r="G59" s="125">
        <f>G60</f>
        <v>138.6</v>
      </c>
      <c r="H59" s="130"/>
      <c r="I59" s="226">
        <f t="shared" si="0"/>
        <v>0</v>
      </c>
    </row>
    <row r="60" spans="1:9" ht="22.5" x14ac:dyDescent="0.2">
      <c r="A60" s="68" t="s">
        <v>100</v>
      </c>
      <c r="B60" s="89" t="s">
        <v>92</v>
      </c>
      <c r="C60" s="72" t="s">
        <v>94</v>
      </c>
      <c r="D60" s="72" t="s">
        <v>96</v>
      </c>
      <c r="E60" s="72" t="s">
        <v>508</v>
      </c>
      <c r="F60" s="69">
        <v>600</v>
      </c>
      <c r="G60" s="125">
        <f>G61</f>
        <v>138.6</v>
      </c>
      <c r="H60" s="125">
        <f>H61</f>
        <v>0</v>
      </c>
      <c r="I60" s="226">
        <f t="shared" si="0"/>
        <v>0</v>
      </c>
    </row>
    <row r="61" spans="1:9" x14ac:dyDescent="0.2">
      <c r="A61" s="68" t="s">
        <v>102</v>
      </c>
      <c r="B61" s="89" t="s">
        <v>92</v>
      </c>
      <c r="C61" s="72" t="s">
        <v>94</v>
      </c>
      <c r="D61" s="72" t="s">
        <v>96</v>
      </c>
      <c r="E61" s="72" t="s">
        <v>508</v>
      </c>
      <c r="F61" s="69">
        <v>610</v>
      </c>
      <c r="G61" s="125">
        <f>G62</f>
        <v>138.6</v>
      </c>
      <c r="H61" s="125">
        <f>H62</f>
        <v>0</v>
      </c>
      <c r="I61" s="226">
        <f t="shared" si="0"/>
        <v>0</v>
      </c>
    </row>
    <row r="62" spans="1:9" ht="33.75" x14ac:dyDescent="0.2">
      <c r="A62" s="68" t="s">
        <v>104</v>
      </c>
      <c r="B62" s="89" t="s">
        <v>92</v>
      </c>
      <c r="C62" s="72" t="s">
        <v>94</v>
      </c>
      <c r="D62" s="72" t="s">
        <v>96</v>
      </c>
      <c r="E62" s="72" t="s">
        <v>508</v>
      </c>
      <c r="F62" s="69">
        <v>611</v>
      </c>
      <c r="G62" s="125">
        <v>138.6</v>
      </c>
      <c r="H62" s="130">
        <v>0</v>
      </c>
      <c r="I62" s="226">
        <f t="shared" si="0"/>
        <v>0</v>
      </c>
    </row>
    <row r="63" spans="1:9" x14ac:dyDescent="0.2">
      <c r="A63" s="68" t="s">
        <v>631</v>
      </c>
      <c r="B63" s="89" t="s">
        <v>92</v>
      </c>
      <c r="C63" s="72" t="s">
        <v>94</v>
      </c>
      <c r="D63" s="72" t="s">
        <v>96</v>
      </c>
      <c r="E63" s="72" t="s">
        <v>755</v>
      </c>
      <c r="F63" s="165"/>
      <c r="G63" s="125">
        <f t="shared" ref="G63:H65" si="5">G64</f>
        <v>100</v>
      </c>
      <c r="H63" s="125">
        <f t="shared" si="5"/>
        <v>100</v>
      </c>
      <c r="I63" s="226">
        <f t="shared" si="0"/>
        <v>1</v>
      </c>
    </row>
    <row r="64" spans="1:9" ht="22.5" x14ac:dyDescent="0.2">
      <c r="A64" s="68" t="s">
        <v>100</v>
      </c>
      <c r="B64" s="89" t="s">
        <v>92</v>
      </c>
      <c r="C64" s="72" t="s">
        <v>94</v>
      </c>
      <c r="D64" s="72" t="s">
        <v>96</v>
      </c>
      <c r="E64" s="72" t="s">
        <v>755</v>
      </c>
      <c r="F64" s="165">
        <v>600</v>
      </c>
      <c r="G64" s="125">
        <f t="shared" si="5"/>
        <v>100</v>
      </c>
      <c r="H64" s="125">
        <f t="shared" si="5"/>
        <v>100</v>
      </c>
      <c r="I64" s="226">
        <f t="shared" si="0"/>
        <v>1</v>
      </c>
    </row>
    <row r="65" spans="1:9" x14ac:dyDescent="0.2">
      <c r="A65" s="68" t="s">
        <v>102</v>
      </c>
      <c r="B65" s="89" t="s">
        <v>92</v>
      </c>
      <c r="C65" s="72" t="s">
        <v>94</v>
      </c>
      <c r="D65" s="72" t="s">
        <v>96</v>
      </c>
      <c r="E65" s="72" t="s">
        <v>755</v>
      </c>
      <c r="F65" s="165">
        <v>610</v>
      </c>
      <c r="G65" s="125">
        <f t="shared" si="5"/>
        <v>100</v>
      </c>
      <c r="H65" s="125">
        <f t="shared" si="5"/>
        <v>100</v>
      </c>
      <c r="I65" s="226">
        <f t="shared" si="0"/>
        <v>1</v>
      </c>
    </row>
    <row r="66" spans="1:9" x14ac:dyDescent="0.2">
      <c r="A66" s="68" t="s">
        <v>632</v>
      </c>
      <c r="B66" s="89" t="s">
        <v>92</v>
      </c>
      <c r="C66" s="72" t="s">
        <v>94</v>
      </c>
      <c r="D66" s="72" t="s">
        <v>96</v>
      </c>
      <c r="E66" s="72" t="s">
        <v>755</v>
      </c>
      <c r="F66" s="165">
        <v>612</v>
      </c>
      <c r="G66" s="125">
        <v>100</v>
      </c>
      <c r="H66" s="130">
        <v>100</v>
      </c>
      <c r="I66" s="226">
        <f t="shared" si="0"/>
        <v>1</v>
      </c>
    </row>
    <row r="67" spans="1:9" x14ac:dyDescent="0.2">
      <c r="A67" s="82" t="s">
        <v>125</v>
      </c>
      <c r="B67" s="90" t="s">
        <v>92</v>
      </c>
      <c r="C67" s="81" t="s">
        <v>94</v>
      </c>
      <c r="D67" s="83" t="s">
        <v>126</v>
      </c>
      <c r="E67" s="83"/>
      <c r="F67" s="81"/>
      <c r="G67" s="123">
        <f>G70+G91</f>
        <v>16566.705000000002</v>
      </c>
      <c r="H67" s="123">
        <f>H70+H91</f>
        <v>15389.978999999999</v>
      </c>
      <c r="I67" s="226">
        <f t="shared" si="0"/>
        <v>0.9289704259235616</v>
      </c>
    </row>
    <row r="68" spans="1:9" hidden="1" x14ac:dyDescent="0.2">
      <c r="A68" s="63" t="s">
        <v>159</v>
      </c>
      <c r="B68" s="89" t="s">
        <v>92</v>
      </c>
      <c r="C68" s="72" t="s">
        <v>94</v>
      </c>
      <c r="D68" s="72" t="s">
        <v>126</v>
      </c>
      <c r="E68" s="72" t="s">
        <v>757</v>
      </c>
      <c r="F68" s="69">
        <v>300</v>
      </c>
      <c r="G68" s="125">
        <f>G69</f>
        <v>0</v>
      </c>
      <c r="H68" s="125">
        <f>H69</f>
        <v>0</v>
      </c>
      <c r="I68" s="226" t="e">
        <f t="shared" si="0"/>
        <v>#DIV/0!</v>
      </c>
    </row>
    <row r="69" spans="1:9" hidden="1" x14ac:dyDescent="0.2">
      <c r="A69" s="55" t="s">
        <v>230</v>
      </c>
      <c r="B69" s="89" t="s">
        <v>92</v>
      </c>
      <c r="C69" s="72" t="s">
        <v>94</v>
      </c>
      <c r="D69" s="72" t="s">
        <v>126</v>
      </c>
      <c r="E69" s="72" t="s">
        <v>757</v>
      </c>
      <c r="F69" s="69">
        <v>350</v>
      </c>
      <c r="G69" s="125"/>
      <c r="H69" s="130"/>
      <c r="I69" s="226" t="e">
        <f t="shared" si="0"/>
        <v>#DIV/0!</v>
      </c>
    </row>
    <row r="70" spans="1:9" ht="22.5" x14ac:dyDescent="0.2">
      <c r="A70" s="68" t="s">
        <v>114</v>
      </c>
      <c r="B70" s="89" t="s">
        <v>92</v>
      </c>
      <c r="C70" s="72" t="s">
        <v>94</v>
      </c>
      <c r="D70" s="72" t="s">
        <v>126</v>
      </c>
      <c r="E70" s="72" t="s">
        <v>115</v>
      </c>
      <c r="F70" s="69"/>
      <c r="G70" s="125">
        <f>G71+G76</f>
        <v>16066.705000000002</v>
      </c>
      <c r="H70" s="125">
        <f>H71+H76</f>
        <v>14944.374</v>
      </c>
      <c r="I70" s="226">
        <f t="shared" si="0"/>
        <v>0.93014554010918837</v>
      </c>
    </row>
    <row r="71" spans="1:9" ht="22.5" x14ac:dyDescent="0.2">
      <c r="A71" s="84" t="s">
        <v>128</v>
      </c>
      <c r="B71" s="92" t="s">
        <v>92</v>
      </c>
      <c r="C71" s="86" t="s">
        <v>94</v>
      </c>
      <c r="D71" s="88" t="s">
        <v>126</v>
      </c>
      <c r="E71" s="88" t="s">
        <v>129</v>
      </c>
      <c r="F71" s="86"/>
      <c r="G71" s="124">
        <f>G72</f>
        <v>561</v>
      </c>
      <c r="H71" s="124">
        <f>H72</f>
        <v>452.17899999999997</v>
      </c>
      <c r="I71" s="226">
        <f t="shared" si="0"/>
        <v>0.80602317290552583</v>
      </c>
    </row>
    <row r="72" spans="1:9" ht="33.75" x14ac:dyDescent="0.2">
      <c r="A72" s="68" t="s">
        <v>109</v>
      </c>
      <c r="B72" s="89" t="s">
        <v>92</v>
      </c>
      <c r="C72" s="69" t="s">
        <v>94</v>
      </c>
      <c r="D72" s="72" t="s">
        <v>126</v>
      </c>
      <c r="E72" s="72" t="s">
        <v>130</v>
      </c>
      <c r="F72" s="69">
        <v>100</v>
      </c>
      <c r="G72" s="125">
        <f>G73</f>
        <v>561</v>
      </c>
      <c r="H72" s="125">
        <f>H73</f>
        <v>452.17899999999997</v>
      </c>
      <c r="I72" s="226">
        <f t="shared" si="0"/>
        <v>0.80602317290552583</v>
      </c>
    </row>
    <row r="73" spans="1:9" x14ac:dyDescent="0.2">
      <c r="A73" s="68" t="s">
        <v>131</v>
      </c>
      <c r="B73" s="89" t="s">
        <v>92</v>
      </c>
      <c r="C73" s="69" t="s">
        <v>94</v>
      </c>
      <c r="D73" s="72" t="s">
        <v>126</v>
      </c>
      <c r="E73" s="72" t="s">
        <v>130</v>
      </c>
      <c r="F73" s="69">
        <v>120</v>
      </c>
      <c r="G73" s="125">
        <f>G74+G75</f>
        <v>561</v>
      </c>
      <c r="H73" s="125">
        <f>H74+H75</f>
        <v>452.17899999999997</v>
      </c>
      <c r="I73" s="226">
        <f t="shared" si="0"/>
        <v>0.80602317290552583</v>
      </c>
    </row>
    <row r="74" spans="1:9" x14ac:dyDescent="0.2">
      <c r="A74" s="94" t="s">
        <v>132</v>
      </c>
      <c r="B74" s="89" t="s">
        <v>92</v>
      </c>
      <c r="C74" s="69" t="s">
        <v>94</v>
      </c>
      <c r="D74" s="72" t="s">
        <v>126</v>
      </c>
      <c r="E74" s="72" t="s">
        <v>130</v>
      </c>
      <c r="F74" s="69">
        <v>121</v>
      </c>
      <c r="G74" s="125">
        <v>431</v>
      </c>
      <c r="H74" s="130">
        <v>339.62</v>
      </c>
      <c r="I74" s="226">
        <f t="shared" ref="I74:I143" si="6">H74/G74*1</f>
        <v>0.78798143851508118</v>
      </c>
    </row>
    <row r="75" spans="1:9" ht="33.75" x14ac:dyDescent="0.2">
      <c r="A75" s="94" t="s">
        <v>133</v>
      </c>
      <c r="B75" s="89" t="s">
        <v>92</v>
      </c>
      <c r="C75" s="69" t="s">
        <v>94</v>
      </c>
      <c r="D75" s="72" t="s">
        <v>126</v>
      </c>
      <c r="E75" s="72" t="s">
        <v>130</v>
      </c>
      <c r="F75" s="69">
        <v>129</v>
      </c>
      <c r="G75" s="125">
        <v>130</v>
      </c>
      <c r="H75" s="130">
        <v>112.559</v>
      </c>
      <c r="I75" s="226">
        <f t="shared" si="6"/>
        <v>0.86583846153846156</v>
      </c>
    </row>
    <row r="76" spans="1:9" ht="22.5" x14ac:dyDescent="0.2">
      <c r="A76" s="84" t="s">
        <v>116</v>
      </c>
      <c r="B76" s="92" t="s">
        <v>92</v>
      </c>
      <c r="C76" s="86" t="s">
        <v>94</v>
      </c>
      <c r="D76" s="88" t="s">
        <v>126</v>
      </c>
      <c r="E76" s="88" t="s">
        <v>140</v>
      </c>
      <c r="F76" s="86"/>
      <c r="G76" s="124">
        <f>G77+G81+G86</f>
        <v>15505.705000000002</v>
      </c>
      <c r="H76" s="124">
        <f>H77+H81+H86</f>
        <v>14492.195</v>
      </c>
      <c r="I76" s="226">
        <f t="shared" si="6"/>
        <v>0.93463631611719677</v>
      </c>
    </row>
    <row r="77" spans="1:9" ht="33.75" x14ac:dyDescent="0.2">
      <c r="A77" s="68" t="s">
        <v>109</v>
      </c>
      <c r="B77" s="89" t="s">
        <v>92</v>
      </c>
      <c r="C77" s="69" t="s">
        <v>94</v>
      </c>
      <c r="D77" s="72" t="s">
        <v>126</v>
      </c>
      <c r="E77" s="72" t="s">
        <v>141</v>
      </c>
      <c r="F77" s="69">
        <v>100</v>
      </c>
      <c r="G77" s="125">
        <f>G78</f>
        <v>15155.905000000001</v>
      </c>
      <c r="H77" s="125">
        <f>H78</f>
        <v>14190.444</v>
      </c>
      <c r="I77" s="226">
        <f t="shared" si="6"/>
        <v>0.93629803037166037</v>
      </c>
    </row>
    <row r="78" spans="1:9" x14ac:dyDescent="0.2">
      <c r="A78" s="68" t="s">
        <v>111</v>
      </c>
      <c r="B78" s="89" t="s">
        <v>92</v>
      </c>
      <c r="C78" s="69" t="s">
        <v>94</v>
      </c>
      <c r="D78" s="72" t="s">
        <v>126</v>
      </c>
      <c r="E78" s="72" t="s">
        <v>141</v>
      </c>
      <c r="F78" s="69">
        <v>110</v>
      </c>
      <c r="G78" s="125">
        <f>G79+G80</f>
        <v>15155.905000000001</v>
      </c>
      <c r="H78" s="125">
        <f>H79+H80</f>
        <v>14190.444</v>
      </c>
      <c r="I78" s="226">
        <f t="shared" si="6"/>
        <v>0.93629803037166037</v>
      </c>
    </row>
    <row r="79" spans="1:9" x14ac:dyDescent="0.2">
      <c r="A79" s="68" t="s">
        <v>112</v>
      </c>
      <c r="B79" s="89" t="s">
        <v>92</v>
      </c>
      <c r="C79" s="69" t="s">
        <v>94</v>
      </c>
      <c r="D79" s="72" t="s">
        <v>126</v>
      </c>
      <c r="E79" s="72" t="s">
        <v>141</v>
      </c>
      <c r="F79" s="69">
        <v>111</v>
      </c>
      <c r="G79" s="125">
        <v>11321.6</v>
      </c>
      <c r="H79" s="130">
        <v>10690.254999999999</v>
      </c>
      <c r="I79" s="226">
        <f t="shared" si="6"/>
        <v>0.94423535542679471</v>
      </c>
    </row>
    <row r="80" spans="1:9" ht="22.5" x14ac:dyDescent="0.2">
      <c r="A80" s="94" t="s">
        <v>113</v>
      </c>
      <c r="B80" s="89" t="s">
        <v>92</v>
      </c>
      <c r="C80" s="69" t="s">
        <v>94</v>
      </c>
      <c r="D80" s="72" t="s">
        <v>126</v>
      </c>
      <c r="E80" s="72" t="s">
        <v>141</v>
      </c>
      <c r="F80" s="69">
        <v>119</v>
      </c>
      <c r="G80" s="125">
        <v>3834.3049999999998</v>
      </c>
      <c r="H80" s="130">
        <v>3500.1889999999999</v>
      </c>
      <c r="I80" s="226">
        <f t="shared" si="6"/>
        <v>0.91286139209061357</v>
      </c>
    </row>
    <row r="81" spans="1:9" x14ac:dyDescent="0.2">
      <c r="A81" s="68" t="s">
        <v>446</v>
      </c>
      <c r="B81" s="89" t="s">
        <v>92</v>
      </c>
      <c r="C81" s="69" t="s">
        <v>94</v>
      </c>
      <c r="D81" s="72" t="s">
        <v>126</v>
      </c>
      <c r="E81" s="72" t="s">
        <v>142</v>
      </c>
      <c r="F81" s="69" t="s">
        <v>118</v>
      </c>
      <c r="G81" s="125">
        <f>SUM(G82)</f>
        <v>339.70000000000005</v>
      </c>
      <c r="H81" s="125">
        <f>SUM(H82)</f>
        <v>301.75099999999998</v>
      </c>
      <c r="I81" s="226">
        <f t="shared" si="6"/>
        <v>0.8882867235796289</v>
      </c>
    </row>
    <row r="82" spans="1:9" ht="22.5" x14ac:dyDescent="0.2">
      <c r="A82" s="68" t="s">
        <v>119</v>
      </c>
      <c r="B82" s="89" t="s">
        <v>92</v>
      </c>
      <c r="C82" s="69" t="s">
        <v>94</v>
      </c>
      <c r="D82" s="72" t="s">
        <v>126</v>
      </c>
      <c r="E82" s="72" t="s">
        <v>142</v>
      </c>
      <c r="F82" s="69" t="s">
        <v>120</v>
      </c>
      <c r="G82" s="125">
        <f>G85+G83+G84</f>
        <v>339.70000000000005</v>
      </c>
      <c r="H82" s="125">
        <f>H85+H83+H84</f>
        <v>301.75099999999998</v>
      </c>
      <c r="I82" s="226">
        <f t="shared" si="6"/>
        <v>0.8882867235796289</v>
      </c>
    </row>
    <row r="83" spans="1:9" ht="22.5" x14ac:dyDescent="0.2">
      <c r="A83" s="95" t="s">
        <v>134</v>
      </c>
      <c r="B83" s="89" t="s">
        <v>92</v>
      </c>
      <c r="C83" s="69" t="s">
        <v>94</v>
      </c>
      <c r="D83" s="72" t="s">
        <v>126</v>
      </c>
      <c r="E83" s="72" t="s">
        <v>142</v>
      </c>
      <c r="F83" s="69">
        <v>242</v>
      </c>
      <c r="G83" s="125">
        <v>103.9</v>
      </c>
      <c r="H83" s="130">
        <v>91.74</v>
      </c>
      <c r="I83" s="226">
        <f t="shared" si="6"/>
        <v>0.88296438883541861</v>
      </c>
    </row>
    <row r="84" spans="1:9" ht="22.5" x14ac:dyDescent="0.2">
      <c r="A84" s="95" t="s">
        <v>758</v>
      </c>
      <c r="B84" s="89" t="s">
        <v>92</v>
      </c>
      <c r="C84" s="192" t="s">
        <v>94</v>
      </c>
      <c r="D84" s="72" t="s">
        <v>126</v>
      </c>
      <c r="E84" s="72" t="s">
        <v>142</v>
      </c>
      <c r="F84" s="192">
        <v>243</v>
      </c>
      <c r="G84" s="125">
        <v>55</v>
      </c>
      <c r="H84" s="130">
        <v>55</v>
      </c>
      <c r="I84" s="226">
        <f t="shared" si="6"/>
        <v>1</v>
      </c>
    </row>
    <row r="85" spans="1:9" x14ac:dyDescent="0.2">
      <c r="A85" s="95" t="s">
        <v>466</v>
      </c>
      <c r="B85" s="89" t="s">
        <v>92</v>
      </c>
      <c r="C85" s="69" t="s">
        <v>94</v>
      </c>
      <c r="D85" s="72" t="s">
        <v>126</v>
      </c>
      <c r="E85" s="72" t="s">
        <v>142</v>
      </c>
      <c r="F85" s="69" t="s">
        <v>122</v>
      </c>
      <c r="G85" s="125">
        <v>180.8</v>
      </c>
      <c r="H85" s="130">
        <v>155.011</v>
      </c>
      <c r="I85" s="226">
        <f t="shared" si="6"/>
        <v>0.85736172566371671</v>
      </c>
    </row>
    <row r="86" spans="1:9" x14ac:dyDescent="0.2">
      <c r="A86" s="59" t="s">
        <v>135</v>
      </c>
      <c r="B86" s="89" t="s">
        <v>92</v>
      </c>
      <c r="C86" s="69" t="s">
        <v>94</v>
      </c>
      <c r="D86" s="72" t="s">
        <v>126</v>
      </c>
      <c r="E86" s="72" t="s">
        <v>142</v>
      </c>
      <c r="F86" s="57" t="s">
        <v>197</v>
      </c>
      <c r="G86" s="125">
        <f>G87</f>
        <v>10.1</v>
      </c>
      <c r="H86" s="125">
        <f>H87</f>
        <v>0</v>
      </c>
      <c r="I86" s="226">
        <f t="shared" si="6"/>
        <v>0</v>
      </c>
    </row>
    <row r="87" spans="1:9" x14ac:dyDescent="0.2">
      <c r="A87" s="59" t="s">
        <v>136</v>
      </c>
      <c r="B87" s="89" t="s">
        <v>92</v>
      </c>
      <c r="C87" s="69" t="s">
        <v>94</v>
      </c>
      <c r="D87" s="72" t="s">
        <v>126</v>
      </c>
      <c r="E87" s="72" t="s">
        <v>142</v>
      </c>
      <c r="F87" s="57" t="s">
        <v>137</v>
      </c>
      <c r="G87" s="125">
        <f>G88+G90+G89</f>
        <v>10.1</v>
      </c>
      <c r="H87" s="125">
        <f>H88+H90+H89</f>
        <v>0</v>
      </c>
      <c r="I87" s="226">
        <f t="shared" si="6"/>
        <v>0</v>
      </c>
    </row>
    <row r="88" spans="1:9" hidden="1" x14ac:dyDescent="0.2">
      <c r="A88" s="63" t="s">
        <v>138</v>
      </c>
      <c r="B88" s="89" t="s">
        <v>92</v>
      </c>
      <c r="C88" s="69" t="s">
        <v>94</v>
      </c>
      <c r="D88" s="72" t="s">
        <v>126</v>
      </c>
      <c r="E88" s="72" t="s">
        <v>142</v>
      </c>
      <c r="F88" s="57" t="s">
        <v>139</v>
      </c>
      <c r="G88" s="125"/>
      <c r="H88" s="130"/>
      <c r="I88" s="226" t="e">
        <f t="shared" si="6"/>
        <v>#DIV/0!</v>
      </c>
    </row>
    <row r="89" spans="1:9" hidden="1" x14ac:dyDescent="0.2">
      <c r="A89" s="59" t="s">
        <v>198</v>
      </c>
      <c r="B89" s="89" t="s">
        <v>92</v>
      </c>
      <c r="C89" s="69" t="s">
        <v>94</v>
      </c>
      <c r="D89" s="72" t="s">
        <v>126</v>
      </c>
      <c r="E89" s="72" t="s">
        <v>142</v>
      </c>
      <c r="F89" s="57">
        <v>852</v>
      </c>
      <c r="G89" s="125"/>
      <c r="H89" s="130"/>
      <c r="I89" s="226" t="e">
        <f t="shared" si="6"/>
        <v>#DIV/0!</v>
      </c>
    </row>
    <row r="90" spans="1:9" x14ac:dyDescent="0.2">
      <c r="A90" s="59" t="s">
        <v>440</v>
      </c>
      <c r="B90" s="89" t="s">
        <v>92</v>
      </c>
      <c r="C90" s="69" t="s">
        <v>94</v>
      </c>
      <c r="D90" s="72" t="s">
        <v>126</v>
      </c>
      <c r="E90" s="72" t="s">
        <v>142</v>
      </c>
      <c r="F90" s="57">
        <v>853</v>
      </c>
      <c r="G90" s="125">
        <v>10.1</v>
      </c>
      <c r="H90" s="130">
        <v>0</v>
      </c>
      <c r="I90" s="226">
        <f t="shared" si="6"/>
        <v>0</v>
      </c>
    </row>
    <row r="91" spans="1:9" x14ac:dyDescent="0.2">
      <c r="A91" s="98" t="s">
        <v>127</v>
      </c>
      <c r="B91" s="90" t="s">
        <v>92</v>
      </c>
      <c r="C91" s="83" t="s">
        <v>94</v>
      </c>
      <c r="D91" s="83" t="s">
        <v>126</v>
      </c>
      <c r="E91" s="83" t="s">
        <v>756</v>
      </c>
      <c r="F91" s="81"/>
      <c r="G91" s="123">
        <f t="shared" ref="G91:H94" si="7">G92</f>
        <v>500</v>
      </c>
      <c r="H91" s="123">
        <f t="shared" si="7"/>
        <v>445.60500000000002</v>
      </c>
      <c r="I91" s="226">
        <f t="shared" si="6"/>
        <v>0.89121000000000006</v>
      </c>
    </row>
    <row r="92" spans="1:9" ht="22.5" x14ac:dyDescent="0.2">
      <c r="A92" s="94" t="s">
        <v>485</v>
      </c>
      <c r="B92" s="89" t="s">
        <v>92</v>
      </c>
      <c r="C92" s="72" t="s">
        <v>94</v>
      </c>
      <c r="D92" s="72" t="s">
        <v>126</v>
      </c>
      <c r="E92" s="72" t="s">
        <v>757</v>
      </c>
      <c r="F92" s="192"/>
      <c r="G92" s="125">
        <f t="shared" si="7"/>
        <v>500</v>
      </c>
      <c r="H92" s="125">
        <f t="shared" si="7"/>
        <v>445.60500000000002</v>
      </c>
      <c r="I92" s="226">
        <f t="shared" si="6"/>
        <v>0.89121000000000006</v>
      </c>
    </row>
    <row r="93" spans="1:9" x14ac:dyDescent="0.2">
      <c r="A93" s="68" t="s">
        <v>446</v>
      </c>
      <c r="B93" s="89" t="s">
        <v>92</v>
      </c>
      <c r="C93" s="72" t="s">
        <v>94</v>
      </c>
      <c r="D93" s="72" t="s">
        <v>126</v>
      </c>
      <c r="E93" s="72" t="s">
        <v>757</v>
      </c>
      <c r="F93" s="192" t="s">
        <v>118</v>
      </c>
      <c r="G93" s="125">
        <f t="shared" si="7"/>
        <v>500</v>
      </c>
      <c r="H93" s="125">
        <f t="shared" si="7"/>
        <v>445.60500000000002</v>
      </c>
      <c r="I93" s="226">
        <f t="shared" si="6"/>
        <v>0.89121000000000006</v>
      </c>
    </row>
    <row r="94" spans="1:9" ht="22.5" x14ac:dyDescent="0.2">
      <c r="A94" s="68" t="s">
        <v>119</v>
      </c>
      <c r="B94" s="89" t="s">
        <v>92</v>
      </c>
      <c r="C94" s="72" t="s">
        <v>94</v>
      </c>
      <c r="D94" s="72" t="s">
        <v>126</v>
      </c>
      <c r="E94" s="72" t="s">
        <v>757</v>
      </c>
      <c r="F94" s="192" t="s">
        <v>120</v>
      </c>
      <c r="G94" s="125">
        <f t="shared" si="7"/>
        <v>500</v>
      </c>
      <c r="H94" s="125">
        <f t="shared" si="7"/>
        <v>445.60500000000002</v>
      </c>
      <c r="I94" s="226">
        <f t="shared" si="6"/>
        <v>0.89121000000000006</v>
      </c>
    </row>
    <row r="95" spans="1:9" x14ac:dyDescent="0.2">
      <c r="A95" s="95" t="s">
        <v>466</v>
      </c>
      <c r="B95" s="89" t="s">
        <v>92</v>
      </c>
      <c r="C95" s="72" t="s">
        <v>94</v>
      </c>
      <c r="D95" s="72" t="s">
        <v>126</v>
      </c>
      <c r="E95" s="72" t="s">
        <v>757</v>
      </c>
      <c r="F95" s="192" t="s">
        <v>122</v>
      </c>
      <c r="G95" s="125">
        <v>500</v>
      </c>
      <c r="H95" s="130">
        <v>445.60500000000002</v>
      </c>
      <c r="I95" s="226">
        <f t="shared" si="6"/>
        <v>0.89121000000000006</v>
      </c>
    </row>
    <row r="96" spans="1:9" x14ac:dyDescent="0.2">
      <c r="A96" s="82" t="s">
        <v>393</v>
      </c>
      <c r="B96" s="90" t="s">
        <v>92</v>
      </c>
      <c r="C96" s="81">
        <v>12</v>
      </c>
      <c r="D96" s="83"/>
      <c r="E96" s="83"/>
      <c r="F96" s="81"/>
      <c r="G96" s="129">
        <f t="shared" ref="G96:H100" si="8">G97</f>
        <v>100</v>
      </c>
      <c r="H96" s="129">
        <f t="shared" si="8"/>
        <v>84.861999999999995</v>
      </c>
      <c r="I96" s="226">
        <f t="shared" si="6"/>
        <v>0.84861999999999993</v>
      </c>
    </row>
    <row r="97" spans="1:11" x14ac:dyDescent="0.2">
      <c r="A97" s="82" t="s">
        <v>394</v>
      </c>
      <c r="B97" s="90" t="s">
        <v>92</v>
      </c>
      <c r="C97" s="81">
        <v>12</v>
      </c>
      <c r="D97" s="83" t="s">
        <v>215</v>
      </c>
      <c r="E97" s="83"/>
      <c r="F97" s="81"/>
      <c r="G97" s="129">
        <f>G99</f>
        <v>100</v>
      </c>
      <c r="H97" s="129">
        <f>H99</f>
        <v>84.861999999999995</v>
      </c>
      <c r="I97" s="226">
        <f t="shared" si="6"/>
        <v>0.84861999999999993</v>
      </c>
    </row>
    <row r="98" spans="1:11" x14ac:dyDescent="0.2">
      <c r="A98" s="82" t="s">
        <v>682</v>
      </c>
      <c r="B98" s="90" t="s">
        <v>92</v>
      </c>
      <c r="C98" s="81">
        <v>12</v>
      </c>
      <c r="D98" s="83" t="s">
        <v>215</v>
      </c>
      <c r="E98" s="72" t="s">
        <v>520</v>
      </c>
      <c r="F98" s="81"/>
      <c r="G98" s="129">
        <f>G99</f>
        <v>100</v>
      </c>
      <c r="H98" s="129">
        <f>H99</f>
        <v>84.861999999999995</v>
      </c>
      <c r="I98" s="226">
        <f t="shared" si="6"/>
        <v>0.84861999999999993</v>
      </c>
    </row>
    <row r="99" spans="1:11" s="147" customFormat="1" x14ac:dyDescent="0.2">
      <c r="A99" s="84" t="s">
        <v>513</v>
      </c>
      <c r="B99" s="89" t="s">
        <v>92</v>
      </c>
      <c r="C99" s="192">
        <v>12</v>
      </c>
      <c r="D99" s="72" t="s">
        <v>215</v>
      </c>
      <c r="E99" s="72" t="s">
        <v>520</v>
      </c>
      <c r="F99" s="86"/>
      <c r="G99" s="131">
        <f>G100+G104</f>
        <v>100</v>
      </c>
      <c r="H99" s="131">
        <f>H100+H104</f>
        <v>84.861999999999995</v>
      </c>
      <c r="I99" s="226">
        <f t="shared" si="6"/>
        <v>0.84861999999999993</v>
      </c>
    </row>
    <row r="100" spans="1:11" x14ac:dyDescent="0.2">
      <c r="A100" s="68" t="s">
        <v>446</v>
      </c>
      <c r="B100" s="89" t="s">
        <v>92</v>
      </c>
      <c r="C100" s="69">
        <v>12</v>
      </c>
      <c r="D100" s="72" t="s">
        <v>215</v>
      </c>
      <c r="E100" s="72" t="s">
        <v>520</v>
      </c>
      <c r="F100" s="69">
        <v>200</v>
      </c>
      <c r="G100" s="130">
        <f t="shared" si="8"/>
        <v>100</v>
      </c>
      <c r="H100" s="130">
        <f t="shared" si="8"/>
        <v>84.861999999999995</v>
      </c>
      <c r="I100" s="226">
        <f t="shared" si="6"/>
        <v>0.84861999999999993</v>
      </c>
    </row>
    <row r="101" spans="1:11" ht="22.5" x14ac:dyDescent="0.2">
      <c r="A101" s="68" t="s">
        <v>119</v>
      </c>
      <c r="B101" s="89" t="s">
        <v>92</v>
      </c>
      <c r="C101" s="69">
        <v>12</v>
      </c>
      <c r="D101" s="72" t="s">
        <v>215</v>
      </c>
      <c r="E101" s="72" t="s">
        <v>520</v>
      </c>
      <c r="F101" s="69">
        <v>240</v>
      </c>
      <c r="G101" s="130">
        <f>G102</f>
        <v>100</v>
      </c>
      <c r="H101" s="130">
        <f>H102</f>
        <v>84.861999999999995</v>
      </c>
      <c r="I101" s="226">
        <f t="shared" si="6"/>
        <v>0.84861999999999993</v>
      </c>
    </row>
    <row r="102" spans="1:11" x14ac:dyDescent="0.2">
      <c r="A102" s="95" t="s">
        <v>466</v>
      </c>
      <c r="B102" s="89" t="s">
        <v>92</v>
      </c>
      <c r="C102" s="69">
        <v>12</v>
      </c>
      <c r="D102" s="72" t="s">
        <v>215</v>
      </c>
      <c r="E102" s="72" t="s">
        <v>520</v>
      </c>
      <c r="F102" s="69">
        <v>244</v>
      </c>
      <c r="G102" s="130">
        <v>100</v>
      </c>
      <c r="H102" s="130">
        <v>84.861999999999995</v>
      </c>
      <c r="I102" s="226">
        <f t="shared" si="6"/>
        <v>0.84861999999999993</v>
      </c>
    </row>
    <row r="103" spans="1:11" hidden="1" x14ac:dyDescent="0.2">
      <c r="A103" s="95" t="s">
        <v>683</v>
      </c>
      <c r="B103" s="89" t="s">
        <v>92</v>
      </c>
      <c r="C103" s="191">
        <v>12</v>
      </c>
      <c r="D103" s="72" t="s">
        <v>215</v>
      </c>
      <c r="E103" s="88" t="s">
        <v>521</v>
      </c>
      <c r="F103" s="191"/>
      <c r="G103" s="130">
        <f>G104</f>
        <v>0</v>
      </c>
      <c r="H103" s="130"/>
      <c r="I103" s="226" t="e">
        <f t="shared" si="6"/>
        <v>#DIV/0!</v>
      </c>
    </row>
    <row r="104" spans="1:11" hidden="1" x14ac:dyDescent="0.2">
      <c r="A104" s="68" t="s">
        <v>446</v>
      </c>
      <c r="B104" s="89" t="s">
        <v>92</v>
      </c>
      <c r="C104" s="69">
        <v>12</v>
      </c>
      <c r="D104" s="72" t="s">
        <v>215</v>
      </c>
      <c r="E104" s="88" t="s">
        <v>521</v>
      </c>
      <c r="F104" s="69" t="s">
        <v>118</v>
      </c>
      <c r="G104" s="125">
        <f>SUM(G105)</f>
        <v>0</v>
      </c>
      <c r="H104" s="130"/>
      <c r="I104" s="226" t="e">
        <f t="shared" si="6"/>
        <v>#DIV/0!</v>
      </c>
    </row>
    <row r="105" spans="1:11" ht="22.5" hidden="1" x14ac:dyDescent="0.2">
      <c r="A105" s="68" t="s">
        <v>119</v>
      </c>
      <c r="B105" s="89" t="s">
        <v>92</v>
      </c>
      <c r="C105" s="69">
        <v>12</v>
      </c>
      <c r="D105" s="72" t="s">
        <v>215</v>
      </c>
      <c r="E105" s="88" t="s">
        <v>521</v>
      </c>
      <c r="F105" s="69" t="s">
        <v>120</v>
      </c>
      <c r="G105" s="125">
        <f>G107+G106</f>
        <v>0</v>
      </c>
      <c r="H105" s="130"/>
      <c r="I105" s="226" t="e">
        <f t="shared" si="6"/>
        <v>#DIV/0!</v>
      </c>
    </row>
    <row r="106" spans="1:11" ht="22.5" hidden="1" x14ac:dyDescent="0.2">
      <c r="A106" s="95" t="s">
        <v>134</v>
      </c>
      <c r="B106" s="89" t="s">
        <v>92</v>
      </c>
      <c r="C106" s="69">
        <v>12</v>
      </c>
      <c r="D106" s="72" t="s">
        <v>215</v>
      </c>
      <c r="E106" s="88" t="s">
        <v>521</v>
      </c>
      <c r="F106" s="69">
        <v>242</v>
      </c>
      <c r="G106" s="125"/>
      <c r="H106" s="130"/>
      <c r="I106" s="226" t="e">
        <f t="shared" si="6"/>
        <v>#DIV/0!</v>
      </c>
    </row>
    <row r="107" spans="1:11" hidden="1" x14ac:dyDescent="0.2">
      <c r="A107" s="95" t="s">
        <v>466</v>
      </c>
      <c r="B107" s="89" t="s">
        <v>92</v>
      </c>
      <c r="C107" s="69">
        <v>12</v>
      </c>
      <c r="D107" s="72" t="s">
        <v>215</v>
      </c>
      <c r="E107" s="88" t="s">
        <v>521</v>
      </c>
      <c r="F107" s="69" t="s">
        <v>122</v>
      </c>
      <c r="G107" s="125"/>
      <c r="H107" s="130"/>
      <c r="I107" s="226" t="e">
        <f t="shared" si="6"/>
        <v>#DIV/0!</v>
      </c>
    </row>
    <row r="108" spans="1:11" ht="21" x14ac:dyDescent="0.2">
      <c r="A108" s="82" t="s">
        <v>143</v>
      </c>
      <c r="B108" s="83" t="s">
        <v>144</v>
      </c>
      <c r="C108" s="81" t="s">
        <v>145</v>
      </c>
      <c r="D108" s="83" t="s">
        <v>145</v>
      </c>
      <c r="E108" s="83" t="s">
        <v>146</v>
      </c>
      <c r="F108" s="81" t="s">
        <v>147</v>
      </c>
      <c r="G108" s="123">
        <f>G109</f>
        <v>189087.10799999998</v>
      </c>
      <c r="H108" s="123">
        <f>H109</f>
        <v>118931.23399999998</v>
      </c>
      <c r="I108" s="226">
        <f t="shared" si="6"/>
        <v>0.62897590035593542</v>
      </c>
      <c r="J108" s="44">
        <v>189087.10800000001</v>
      </c>
      <c r="K108" s="44">
        <v>118931.234</v>
      </c>
    </row>
    <row r="109" spans="1:11" x14ac:dyDescent="0.2">
      <c r="A109" s="53" t="s">
        <v>148</v>
      </c>
      <c r="B109" s="78" t="s">
        <v>144</v>
      </c>
      <c r="C109" s="80" t="s">
        <v>149</v>
      </c>
      <c r="D109" s="78" t="s">
        <v>145</v>
      </c>
      <c r="E109" s="78" t="s">
        <v>146</v>
      </c>
      <c r="F109" s="80" t="s">
        <v>147</v>
      </c>
      <c r="G109" s="123">
        <f>G110+G162+G189</f>
        <v>189087.10799999998</v>
      </c>
      <c r="H109" s="123">
        <f>H110+H162+H189</f>
        <v>118931.23399999998</v>
      </c>
      <c r="I109" s="226">
        <f t="shared" si="6"/>
        <v>0.62897590035593542</v>
      </c>
      <c r="J109" s="120">
        <f>J108-G108</f>
        <v>0</v>
      </c>
      <c r="K109" s="120">
        <f>K108-H108</f>
        <v>0</v>
      </c>
    </row>
    <row r="110" spans="1:11" x14ac:dyDescent="0.2">
      <c r="A110" s="53" t="s">
        <v>150</v>
      </c>
      <c r="B110" s="78" t="s">
        <v>144</v>
      </c>
      <c r="C110" s="80" t="s">
        <v>149</v>
      </c>
      <c r="D110" s="78" t="s">
        <v>151</v>
      </c>
      <c r="E110" s="78"/>
      <c r="F110" s="80"/>
      <c r="G110" s="123">
        <f>G111+G158</f>
        <v>28033.4</v>
      </c>
      <c r="H110" s="123">
        <f>H111+H158</f>
        <v>21401.856999999996</v>
      </c>
      <c r="I110" s="226">
        <f t="shared" si="6"/>
        <v>0.76344135923576861</v>
      </c>
    </row>
    <row r="111" spans="1:11" ht="21" x14ac:dyDescent="0.2">
      <c r="A111" s="53" t="s">
        <v>491</v>
      </c>
      <c r="B111" s="78" t="s">
        <v>144</v>
      </c>
      <c r="C111" s="80">
        <v>10</v>
      </c>
      <c r="D111" s="78" t="s">
        <v>151</v>
      </c>
      <c r="E111" s="78" t="s">
        <v>152</v>
      </c>
      <c r="F111" s="80"/>
      <c r="G111" s="123">
        <f>G112+G136</f>
        <v>28033.4</v>
      </c>
      <c r="H111" s="123">
        <f>H112+H136</f>
        <v>21401.856999999996</v>
      </c>
      <c r="I111" s="226">
        <f t="shared" si="6"/>
        <v>0.76344135923576861</v>
      </c>
    </row>
    <row r="112" spans="1:11" ht="22.5" x14ac:dyDescent="0.2">
      <c r="A112" s="55" t="s">
        <v>153</v>
      </c>
      <c r="B112" s="61" t="s">
        <v>144</v>
      </c>
      <c r="C112" s="61" t="s">
        <v>149</v>
      </c>
      <c r="D112" s="61" t="s">
        <v>151</v>
      </c>
      <c r="E112" s="61" t="s">
        <v>154</v>
      </c>
      <c r="F112" s="64"/>
      <c r="G112" s="128">
        <f>G113+G118+G126+G131</f>
        <v>17332.400000000001</v>
      </c>
      <c r="H112" s="128">
        <f>H113+H118+H126+H131</f>
        <v>14547.804999999998</v>
      </c>
      <c r="I112" s="226">
        <f t="shared" si="6"/>
        <v>0.83934163762664127</v>
      </c>
    </row>
    <row r="113" spans="1:9" s="65" customFormat="1" ht="22.5" x14ac:dyDescent="0.2">
      <c r="A113" s="55" t="s">
        <v>155</v>
      </c>
      <c r="B113" s="61" t="s">
        <v>144</v>
      </c>
      <c r="C113" s="61" t="s">
        <v>149</v>
      </c>
      <c r="D113" s="61" t="s">
        <v>151</v>
      </c>
      <c r="E113" s="61" t="s">
        <v>156</v>
      </c>
      <c r="F113" s="64"/>
      <c r="G113" s="128">
        <f t="shared" ref="G113:H116" si="9">G114</f>
        <v>7180.9</v>
      </c>
      <c r="H113" s="128">
        <f t="shared" si="9"/>
        <v>5502.9870000000001</v>
      </c>
      <c r="I113" s="226">
        <f t="shared" si="6"/>
        <v>0.76633667089083546</v>
      </c>
    </row>
    <row r="114" spans="1:9" s="65" customFormat="1" ht="11.25" x14ac:dyDescent="0.2">
      <c r="A114" s="63" t="s">
        <v>157</v>
      </c>
      <c r="B114" s="61" t="s">
        <v>144</v>
      </c>
      <c r="C114" s="61" t="s">
        <v>149</v>
      </c>
      <c r="D114" s="61" t="s">
        <v>151</v>
      </c>
      <c r="E114" s="61" t="s">
        <v>158</v>
      </c>
      <c r="F114" s="64"/>
      <c r="G114" s="128">
        <f t="shared" si="9"/>
        <v>7180.9</v>
      </c>
      <c r="H114" s="128">
        <f t="shared" si="9"/>
        <v>5502.9870000000001</v>
      </c>
      <c r="I114" s="226">
        <f t="shared" si="6"/>
        <v>0.76633667089083546</v>
      </c>
    </row>
    <row r="115" spans="1:9" s="65" customFormat="1" ht="11.25" x14ac:dyDescent="0.2">
      <c r="A115" s="63" t="s">
        <v>159</v>
      </c>
      <c r="B115" s="61" t="s">
        <v>144</v>
      </c>
      <c r="C115" s="61" t="s">
        <v>149</v>
      </c>
      <c r="D115" s="61" t="s">
        <v>151</v>
      </c>
      <c r="E115" s="61" t="s">
        <v>158</v>
      </c>
      <c r="F115" s="61" t="s">
        <v>160</v>
      </c>
      <c r="G115" s="128">
        <f t="shared" si="9"/>
        <v>7180.9</v>
      </c>
      <c r="H115" s="128">
        <f t="shared" si="9"/>
        <v>5502.9870000000001</v>
      </c>
      <c r="I115" s="226">
        <f t="shared" si="6"/>
        <v>0.76633667089083546</v>
      </c>
    </row>
    <row r="116" spans="1:9" s="65" customFormat="1" ht="11.25" x14ac:dyDescent="0.2">
      <c r="A116" s="63" t="s">
        <v>161</v>
      </c>
      <c r="B116" s="61" t="s">
        <v>144</v>
      </c>
      <c r="C116" s="61" t="s">
        <v>149</v>
      </c>
      <c r="D116" s="61" t="s">
        <v>151</v>
      </c>
      <c r="E116" s="61" t="s">
        <v>158</v>
      </c>
      <c r="F116" s="64">
        <v>310</v>
      </c>
      <c r="G116" s="128">
        <f t="shared" si="9"/>
        <v>7180.9</v>
      </c>
      <c r="H116" s="128">
        <f t="shared" si="9"/>
        <v>5502.9870000000001</v>
      </c>
      <c r="I116" s="226">
        <f t="shared" si="6"/>
        <v>0.76633667089083546</v>
      </c>
    </row>
    <row r="117" spans="1:9" s="65" customFormat="1" ht="32.25" customHeight="1" x14ac:dyDescent="0.2">
      <c r="A117" s="59" t="s">
        <v>445</v>
      </c>
      <c r="B117" s="61" t="s">
        <v>144</v>
      </c>
      <c r="C117" s="61" t="s">
        <v>149</v>
      </c>
      <c r="D117" s="61" t="s">
        <v>151</v>
      </c>
      <c r="E117" s="61" t="s">
        <v>158</v>
      </c>
      <c r="F117" s="64">
        <v>313</v>
      </c>
      <c r="G117" s="128">
        <v>7180.9</v>
      </c>
      <c r="H117" s="277">
        <v>5502.9870000000001</v>
      </c>
      <c r="I117" s="226">
        <f t="shared" si="6"/>
        <v>0.76633667089083546</v>
      </c>
    </row>
    <row r="118" spans="1:9" s="65" customFormat="1" ht="22.5" x14ac:dyDescent="0.2">
      <c r="A118" s="55" t="s">
        <v>166</v>
      </c>
      <c r="B118" s="56" t="s">
        <v>144</v>
      </c>
      <c r="C118" s="57">
        <v>10</v>
      </c>
      <c r="D118" s="56" t="s">
        <v>151</v>
      </c>
      <c r="E118" s="56" t="s">
        <v>167</v>
      </c>
      <c r="F118" s="57" t="s">
        <v>147</v>
      </c>
      <c r="G118" s="125">
        <f>G119</f>
        <v>9839</v>
      </c>
      <c r="H118" s="125">
        <f>H119</f>
        <v>8839.8799999999992</v>
      </c>
      <c r="I118" s="226">
        <f t="shared" si="6"/>
        <v>0.89845309482670999</v>
      </c>
    </row>
    <row r="119" spans="1:9" s="65" customFormat="1" ht="22.5" x14ac:dyDescent="0.2">
      <c r="A119" s="55" t="s">
        <v>66</v>
      </c>
      <c r="B119" s="56" t="s">
        <v>144</v>
      </c>
      <c r="C119" s="57" t="s">
        <v>149</v>
      </c>
      <c r="D119" s="56" t="s">
        <v>151</v>
      </c>
      <c r="E119" s="56" t="s">
        <v>168</v>
      </c>
      <c r="F119" s="57"/>
      <c r="G119" s="125">
        <f>G120+G123</f>
        <v>9839</v>
      </c>
      <c r="H119" s="125">
        <f>H120+H123</f>
        <v>8839.8799999999992</v>
      </c>
      <c r="I119" s="226">
        <f t="shared" si="6"/>
        <v>0.89845309482670999</v>
      </c>
    </row>
    <row r="120" spans="1:9" x14ac:dyDescent="0.2">
      <c r="A120" s="68" t="s">
        <v>446</v>
      </c>
      <c r="B120" s="56" t="s">
        <v>144</v>
      </c>
      <c r="C120" s="57" t="s">
        <v>149</v>
      </c>
      <c r="D120" s="56" t="s">
        <v>151</v>
      </c>
      <c r="E120" s="56" t="s">
        <v>168</v>
      </c>
      <c r="F120" s="57" t="s">
        <v>118</v>
      </c>
      <c r="G120" s="125">
        <f>SUM(G121)</f>
        <v>10</v>
      </c>
      <c r="H120" s="125">
        <f>SUM(H121)</f>
        <v>0.17</v>
      </c>
      <c r="I120" s="226">
        <f t="shared" si="6"/>
        <v>1.7000000000000001E-2</v>
      </c>
    </row>
    <row r="121" spans="1:9" s="65" customFormat="1" ht="22.5" x14ac:dyDescent="0.2">
      <c r="A121" s="68" t="s">
        <v>119</v>
      </c>
      <c r="B121" s="56" t="s">
        <v>144</v>
      </c>
      <c r="C121" s="57" t="s">
        <v>149</v>
      </c>
      <c r="D121" s="56" t="s">
        <v>151</v>
      </c>
      <c r="E121" s="56" t="s">
        <v>168</v>
      </c>
      <c r="F121" s="57" t="s">
        <v>120</v>
      </c>
      <c r="G121" s="125">
        <f>G122</f>
        <v>10</v>
      </c>
      <c r="H121" s="125">
        <f>H122</f>
        <v>0.17</v>
      </c>
      <c r="I121" s="226">
        <f t="shared" si="6"/>
        <v>1.7000000000000001E-2</v>
      </c>
    </row>
    <row r="122" spans="1:9" s="65" customFormat="1" ht="11.25" x14ac:dyDescent="0.2">
      <c r="A122" s="95" t="s">
        <v>466</v>
      </c>
      <c r="B122" s="56" t="s">
        <v>144</v>
      </c>
      <c r="C122" s="57" t="s">
        <v>149</v>
      </c>
      <c r="D122" s="56" t="s">
        <v>151</v>
      </c>
      <c r="E122" s="56" t="s">
        <v>168</v>
      </c>
      <c r="F122" s="57" t="s">
        <v>122</v>
      </c>
      <c r="G122" s="125">
        <v>10</v>
      </c>
      <c r="H122" s="277">
        <v>0.17</v>
      </c>
      <c r="I122" s="226">
        <f t="shared" si="6"/>
        <v>1.7000000000000001E-2</v>
      </c>
    </row>
    <row r="123" spans="1:9" s="65" customFormat="1" ht="11.25" x14ac:dyDescent="0.2">
      <c r="A123" s="63" t="s">
        <v>159</v>
      </c>
      <c r="B123" s="56" t="s">
        <v>144</v>
      </c>
      <c r="C123" s="57" t="s">
        <v>149</v>
      </c>
      <c r="D123" s="56" t="s">
        <v>151</v>
      </c>
      <c r="E123" s="56" t="s">
        <v>168</v>
      </c>
      <c r="F123" s="57">
        <v>300</v>
      </c>
      <c r="G123" s="125">
        <f>G124</f>
        <v>9829</v>
      </c>
      <c r="H123" s="125">
        <f>H124</f>
        <v>8839.7099999999991</v>
      </c>
      <c r="I123" s="226">
        <f t="shared" si="6"/>
        <v>0.89934988299928775</v>
      </c>
    </row>
    <row r="124" spans="1:9" x14ac:dyDescent="0.2">
      <c r="A124" s="63" t="s">
        <v>161</v>
      </c>
      <c r="B124" s="56" t="s">
        <v>144</v>
      </c>
      <c r="C124" s="57" t="s">
        <v>149</v>
      </c>
      <c r="D124" s="56" t="s">
        <v>151</v>
      </c>
      <c r="E124" s="56" t="s">
        <v>168</v>
      </c>
      <c r="F124" s="57">
        <v>310</v>
      </c>
      <c r="G124" s="125">
        <f>G125</f>
        <v>9829</v>
      </c>
      <c r="H124" s="125">
        <f>H125</f>
        <v>8839.7099999999991</v>
      </c>
      <c r="I124" s="226">
        <f t="shared" si="6"/>
        <v>0.89934988299928775</v>
      </c>
    </row>
    <row r="125" spans="1:9" ht="22.5" x14ac:dyDescent="0.2">
      <c r="A125" s="59" t="s">
        <v>162</v>
      </c>
      <c r="B125" s="56" t="s">
        <v>144</v>
      </c>
      <c r="C125" s="57">
        <v>10</v>
      </c>
      <c r="D125" s="56" t="s">
        <v>151</v>
      </c>
      <c r="E125" s="56" t="s">
        <v>168</v>
      </c>
      <c r="F125" s="57">
        <v>313</v>
      </c>
      <c r="G125" s="125">
        <v>9829</v>
      </c>
      <c r="H125" s="130">
        <v>8839.7099999999991</v>
      </c>
      <c r="I125" s="226">
        <f t="shared" si="6"/>
        <v>0.89934988299928775</v>
      </c>
    </row>
    <row r="126" spans="1:9" ht="22.5" x14ac:dyDescent="0.2">
      <c r="A126" s="63" t="s">
        <v>169</v>
      </c>
      <c r="B126" s="61" t="s">
        <v>144</v>
      </c>
      <c r="C126" s="61" t="s">
        <v>149</v>
      </c>
      <c r="D126" s="61" t="s">
        <v>151</v>
      </c>
      <c r="E126" s="61" t="s">
        <v>170</v>
      </c>
      <c r="F126" s="61"/>
      <c r="G126" s="128">
        <f>G128</f>
        <v>212</v>
      </c>
      <c r="H126" s="128">
        <f>H128</f>
        <v>204.93799999999999</v>
      </c>
      <c r="I126" s="226">
        <f t="shared" si="6"/>
        <v>0.96668867924528301</v>
      </c>
    </row>
    <row r="127" spans="1:9" ht="22.5" x14ac:dyDescent="0.2">
      <c r="A127" s="63" t="s">
        <v>455</v>
      </c>
      <c r="B127" s="61" t="s">
        <v>144</v>
      </c>
      <c r="C127" s="61" t="s">
        <v>149</v>
      </c>
      <c r="D127" s="61" t="s">
        <v>151</v>
      </c>
      <c r="E127" s="61" t="s">
        <v>171</v>
      </c>
      <c r="F127" s="61"/>
      <c r="G127" s="128">
        <f t="shared" ref="G127:H129" si="10">G128</f>
        <v>212</v>
      </c>
      <c r="H127" s="128">
        <f t="shared" si="10"/>
        <v>204.93799999999999</v>
      </c>
      <c r="I127" s="226">
        <f t="shared" si="6"/>
        <v>0.96668867924528301</v>
      </c>
    </row>
    <row r="128" spans="1:9" x14ac:dyDescent="0.2">
      <c r="A128" s="63" t="s">
        <v>159</v>
      </c>
      <c r="B128" s="61" t="s">
        <v>144</v>
      </c>
      <c r="C128" s="61" t="s">
        <v>149</v>
      </c>
      <c r="D128" s="61" t="s">
        <v>151</v>
      </c>
      <c r="E128" s="61" t="s">
        <v>171</v>
      </c>
      <c r="F128" s="61" t="s">
        <v>160</v>
      </c>
      <c r="G128" s="128">
        <f t="shared" si="10"/>
        <v>212</v>
      </c>
      <c r="H128" s="128">
        <f t="shared" si="10"/>
        <v>204.93799999999999</v>
      </c>
      <c r="I128" s="226">
        <f t="shared" si="6"/>
        <v>0.96668867924528301</v>
      </c>
    </row>
    <row r="129" spans="1:9" x14ac:dyDescent="0.2">
      <c r="A129" s="63" t="s">
        <v>161</v>
      </c>
      <c r="B129" s="61" t="s">
        <v>144</v>
      </c>
      <c r="C129" s="61" t="s">
        <v>149</v>
      </c>
      <c r="D129" s="61" t="s">
        <v>151</v>
      </c>
      <c r="E129" s="61" t="s">
        <v>171</v>
      </c>
      <c r="F129" s="64">
        <v>310</v>
      </c>
      <c r="G129" s="128">
        <f t="shared" si="10"/>
        <v>212</v>
      </c>
      <c r="H129" s="128">
        <f t="shared" si="10"/>
        <v>204.93799999999999</v>
      </c>
      <c r="I129" s="226">
        <f t="shared" si="6"/>
        <v>0.96668867924528301</v>
      </c>
    </row>
    <row r="130" spans="1:9" ht="22.5" x14ac:dyDescent="0.2">
      <c r="A130" s="59" t="s">
        <v>162</v>
      </c>
      <c r="B130" s="61" t="s">
        <v>144</v>
      </c>
      <c r="C130" s="61" t="s">
        <v>149</v>
      </c>
      <c r="D130" s="61" t="s">
        <v>151</v>
      </c>
      <c r="E130" s="61" t="s">
        <v>171</v>
      </c>
      <c r="F130" s="64">
        <v>313</v>
      </c>
      <c r="G130" s="128">
        <v>212</v>
      </c>
      <c r="H130" s="130">
        <v>204.93799999999999</v>
      </c>
      <c r="I130" s="226">
        <f t="shared" si="6"/>
        <v>0.96668867924528301</v>
      </c>
    </row>
    <row r="131" spans="1:9" ht="22.5" x14ac:dyDescent="0.2">
      <c r="A131" s="59" t="s">
        <v>519</v>
      </c>
      <c r="B131" s="61" t="s">
        <v>144</v>
      </c>
      <c r="C131" s="61" t="s">
        <v>149</v>
      </c>
      <c r="D131" s="61" t="s">
        <v>151</v>
      </c>
      <c r="E131" s="56" t="s">
        <v>510</v>
      </c>
      <c r="F131" s="64"/>
      <c r="G131" s="128">
        <f>G132</f>
        <v>100.5</v>
      </c>
      <c r="H131" s="128">
        <f>H132</f>
        <v>0</v>
      </c>
      <c r="I131" s="226">
        <f t="shared" si="6"/>
        <v>0</v>
      </c>
    </row>
    <row r="132" spans="1:9" ht="22.5" x14ac:dyDescent="0.2">
      <c r="A132" s="59" t="s">
        <v>505</v>
      </c>
      <c r="B132" s="61" t="s">
        <v>144</v>
      </c>
      <c r="C132" s="61" t="s">
        <v>149</v>
      </c>
      <c r="D132" s="61" t="s">
        <v>151</v>
      </c>
      <c r="E132" s="56" t="s">
        <v>518</v>
      </c>
      <c r="F132" s="64"/>
      <c r="G132" s="128">
        <f>G133</f>
        <v>100.5</v>
      </c>
      <c r="H132" s="128">
        <f>H133</f>
        <v>0</v>
      </c>
      <c r="I132" s="226">
        <f t="shared" si="6"/>
        <v>0</v>
      </c>
    </row>
    <row r="133" spans="1:9" s="65" customFormat="1" ht="11.25" x14ac:dyDescent="0.2">
      <c r="A133" s="63" t="s">
        <v>159</v>
      </c>
      <c r="B133" s="61" t="s">
        <v>144</v>
      </c>
      <c r="C133" s="61" t="s">
        <v>149</v>
      </c>
      <c r="D133" s="61" t="s">
        <v>151</v>
      </c>
      <c r="E133" s="56" t="s">
        <v>518</v>
      </c>
      <c r="F133" s="61" t="s">
        <v>160</v>
      </c>
      <c r="G133" s="128">
        <f>G135</f>
        <v>100.5</v>
      </c>
      <c r="H133" s="128">
        <f>H135</f>
        <v>0</v>
      </c>
      <c r="I133" s="226">
        <f t="shared" si="6"/>
        <v>0</v>
      </c>
    </row>
    <row r="134" spans="1:9" s="65" customFormat="1" ht="11.25" x14ac:dyDescent="0.2">
      <c r="A134" s="63" t="s">
        <v>161</v>
      </c>
      <c r="B134" s="61" t="s">
        <v>144</v>
      </c>
      <c r="C134" s="61" t="s">
        <v>149</v>
      </c>
      <c r="D134" s="61" t="s">
        <v>151</v>
      </c>
      <c r="E134" s="56" t="s">
        <v>518</v>
      </c>
      <c r="F134" s="64">
        <v>310</v>
      </c>
      <c r="G134" s="128">
        <f>G135</f>
        <v>100.5</v>
      </c>
      <c r="H134" s="128">
        <f>H135</f>
        <v>0</v>
      </c>
      <c r="I134" s="226">
        <f t="shared" si="6"/>
        <v>0</v>
      </c>
    </row>
    <row r="135" spans="1:9" ht="22.5" x14ac:dyDescent="0.2">
      <c r="A135" s="59" t="s">
        <v>162</v>
      </c>
      <c r="B135" s="61" t="s">
        <v>144</v>
      </c>
      <c r="C135" s="61" t="s">
        <v>149</v>
      </c>
      <c r="D135" s="61" t="s">
        <v>151</v>
      </c>
      <c r="E135" s="56" t="s">
        <v>518</v>
      </c>
      <c r="F135" s="64">
        <v>313</v>
      </c>
      <c r="G135" s="128">
        <v>100.5</v>
      </c>
      <c r="H135" s="130">
        <v>0</v>
      </c>
      <c r="I135" s="226">
        <f t="shared" si="6"/>
        <v>0</v>
      </c>
    </row>
    <row r="136" spans="1:9" ht="22.5" x14ac:dyDescent="0.2">
      <c r="A136" s="68" t="s">
        <v>172</v>
      </c>
      <c r="B136" s="56" t="s">
        <v>144</v>
      </c>
      <c r="C136" s="57">
        <v>10</v>
      </c>
      <c r="D136" s="56" t="s">
        <v>151</v>
      </c>
      <c r="E136" s="56" t="s">
        <v>173</v>
      </c>
      <c r="F136" s="57"/>
      <c r="G136" s="125">
        <f>G137+G145+G150</f>
        <v>10701</v>
      </c>
      <c r="H136" s="125">
        <f>H137+H145+H150</f>
        <v>6854.0519999999997</v>
      </c>
      <c r="I136" s="226">
        <f t="shared" si="6"/>
        <v>0.64050574712643671</v>
      </c>
    </row>
    <row r="137" spans="1:9" s="65" customFormat="1" ht="22.5" x14ac:dyDescent="0.2">
      <c r="A137" s="63" t="s">
        <v>174</v>
      </c>
      <c r="B137" s="61" t="s">
        <v>144</v>
      </c>
      <c r="C137" s="61" t="s">
        <v>149</v>
      </c>
      <c r="D137" s="61" t="s">
        <v>151</v>
      </c>
      <c r="E137" s="61" t="s">
        <v>175</v>
      </c>
      <c r="F137" s="61"/>
      <c r="G137" s="128">
        <f>G138</f>
        <v>5230.3</v>
      </c>
      <c r="H137" s="128">
        <f>H138</f>
        <v>3846.558</v>
      </c>
      <c r="I137" s="226">
        <f t="shared" si="6"/>
        <v>0.73543735540982347</v>
      </c>
    </row>
    <row r="138" spans="1:9" s="65" customFormat="1" ht="22.5" x14ac:dyDescent="0.2">
      <c r="A138" s="63" t="s">
        <v>71</v>
      </c>
      <c r="B138" s="61" t="s">
        <v>144</v>
      </c>
      <c r="C138" s="61" t="s">
        <v>149</v>
      </c>
      <c r="D138" s="61" t="s">
        <v>151</v>
      </c>
      <c r="E138" s="61" t="s">
        <v>176</v>
      </c>
      <c r="F138" s="61"/>
      <c r="G138" s="128">
        <f>G139+G142</f>
        <v>5230.3</v>
      </c>
      <c r="H138" s="128">
        <f>H139+H142</f>
        <v>3846.558</v>
      </c>
      <c r="I138" s="226">
        <f t="shared" si="6"/>
        <v>0.73543735540982347</v>
      </c>
    </row>
    <row r="139" spans="1:9" s="65" customFormat="1" ht="11.25" x14ac:dyDescent="0.2">
      <c r="A139" s="68" t="s">
        <v>446</v>
      </c>
      <c r="B139" s="56" t="s">
        <v>144</v>
      </c>
      <c r="C139" s="57" t="s">
        <v>149</v>
      </c>
      <c r="D139" s="56" t="s">
        <v>151</v>
      </c>
      <c r="E139" s="61" t="s">
        <v>176</v>
      </c>
      <c r="F139" s="57" t="s">
        <v>118</v>
      </c>
      <c r="G139" s="125">
        <f>SUM(G140)</f>
        <v>96</v>
      </c>
      <c r="H139" s="125">
        <f>SUM(H140)</f>
        <v>56.417000000000002</v>
      </c>
      <c r="I139" s="226">
        <f t="shared" si="6"/>
        <v>0.58767708333333335</v>
      </c>
    </row>
    <row r="140" spans="1:9" s="65" customFormat="1" ht="22.5" x14ac:dyDescent="0.2">
      <c r="A140" s="68" t="s">
        <v>119</v>
      </c>
      <c r="B140" s="56" t="s">
        <v>144</v>
      </c>
      <c r="C140" s="57" t="s">
        <v>149</v>
      </c>
      <c r="D140" s="56" t="s">
        <v>151</v>
      </c>
      <c r="E140" s="61" t="s">
        <v>176</v>
      </c>
      <c r="F140" s="57" t="s">
        <v>120</v>
      </c>
      <c r="G140" s="125">
        <f>G141</f>
        <v>96</v>
      </c>
      <c r="H140" s="125">
        <f>H141</f>
        <v>56.417000000000002</v>
      </c>
      <c r="I140" s="226">
        <f t="shared" si="6"/>
        <v>0.58767708333333335</v>
      </c>
    </row>
    <row r="141" spans="1:9" s="65" customFormat="1" ht="11.25" x14ac:dyDescent="0.2">
      <c r="A141" s="95" t="s">
        <v>466</v>
      </c>
      <c r="B141" s="56" t="s">
        <v>144</v>
      </c>
      <c r="C141" s="57" t="s">
        <v>149</v>
      </c>
      <c r="D141" s="56" t="s">
        <v>151</v>
      </c>
      <c r="E141" s="61" t="s">
        <v>176</v>
      </c>
      <c r="F141" s="57" t="s">
        <v>122</v>
      </c>
      <c r="G141" s="125">
        <v>96</v>
      </c>
      <c r="H141" s="277">
        <v>56.417000000000002</v>
      </c>
      <c r="I141" s="226">
        <f t="shared" si="6"/>
        <v>0.58767708333333335</v>
      </c>
    </row>
    <row r="142" spans="1:9" x14ac:dyDescent="0.2">
      <c r="A142" s="63" t="s">
        <v>159</v>
      </c>
      <c r="B142" s="61" t="s">
        <v>144</v>
      </c>
      <c r="C142" s="61" t="s">
        <v>149</v>
      </c>
      <c r="D142" s="61" t="s">
        <v>151</v>
      </c>
      <c r="E142" s="61" t="s">
        <v>176</v>
      </c>
      <c r="F142" s="61" t="s">
        <v>160</v>
      </c>
      <c r="G142" s="128">
        <f>G143</f>
        <v>5134.3</v>
      </c>
      <c r="H142" s="128">
        <f>H143</f>
        <v>3790.1410000000001</v>
      </c>
      <c r="I142" s="226">
        <f t="shared" si="6"/>
        <v>0.73820014412870305</v>
      </c>
    </row>
    <row r="143" spans="1:9" s="65" customFormat="1" ht="11.25" x14ac:dyDescent="0.2">
      <c r="A143" s="63" t="s">
        <v>161</v>
      </c>
      <c r="B143" s="61" t="s">
        <v>144</v>
      </c>
      <c r="C143" s="61" t="s">
        <v>149</v>
      </c>
      <c r="D143" s="61" t="s">
        <v>151</v>
      </c>
      <c r="E143" s="61" t="s">
        <v>176</v>
      </c>
      <c r="F143" s="64">
        <v>310</v>
      </c>
      <c r="G143" s="128">
        <f>G144</f>
        <v>5134.3</v>
      </c>
      <c r="H143" s="128">
        <f>H144</f>
        <v>3790.1410000000001</v>
      </c>
      <c r="I143" s="226">
        <f t="shared" si="6"/>
        <v>0.73820014412870305</v>
      </c>
    </row>
    <row r="144" spans="1:9" s="65" customFormat="1" ht="22.5" x14ac:dyDescent="0.2">
      <c r="A144" s="59" t="s">
        <v>162</v>
      </c>
      <c r="B144" s="61" t="s">
        <v>144</v>
      </c>
      <c r="C144" s="61" t="s">
        <v>149</v>
      </c>
      <c r="D144" s="61" t="s">
        <v>151</v>
      </c>
      <c r="E144" s="61" t="s">
        <v>176</v>
      </c>
      <c r="F144" s="64">
        <v>313</v>
      </c>
      <c r="G144" s="128">
        <v>5134.3</v>
      </c>
      <c r="H144" s="277">
        <v>3790.1410000000001</v>
      </c>
      <c r="I144" s="226">
        <f t="shared" ref="I144:I225" si="11">H144/G144*1</f>
        <v>0.73820014412870305</v>
      </c>
    </row>
    <row r="145" spans="1:9" ht="33.75" x14ac:dyDescent="0.2">
      <c r="A145" s="63" t="s">
        <v>177</v>
      </c>
      <c r="B145" s="61" t="s">
        <v>144</v>
      </c>
      <c r="C145" s="61" t="s">
        <v>149</v>
      </c>
      <c r="D145" s="61" t="s">
        <v>151</v>
      </c>
      <c r="E145" s="61" t="s">
        <v>178</v>
      </c>
      <c r="F145" s="61"/>
      <c r="G145" s="128">
        <f t="shared" ref="G145:H148" si="12">G146</f>
        <v>49.7</v>
      </c>
      <c r="H145" s="128">
        <f t="shared" si="12"/>
        <v>39.494</v>
      </c>
      <c r="I145" s="226">
        <f t="shared" si="11"/>
        <v>0.79464788732394365</v>
      </c>
    </row>
    <row r="146" spans="1:9" ht="33.75" x14ac:dyDescent="0.2">
      <c r="A146" s="63" t="s">
        <v>64</v>
      </c>
      <c r="B146" s="61" t="s">
        <v>144</v>
      </c>
      <c r="C146" s="61" t="s">
        <v>149</v>
      </c>
      <c r="D146" s="61" t="s">
        <v>151</v>
      </c>
      <c r="E146" s="61" t="s">
        <v>179</v>
      </c>
      <c r="F146" s="61"/>
      <c r="G146" s="128">
        <f t="shared" si="12"/>
        <v>49.7</v>
      </c>
      <c r="H146" s="128">
        <f t="shared" si="12"/>
        <v>39.494</v>
      </c>
      <c r="I146" s="226">
        <f t="shared" si="11"/>
        <v>0.79464788732394365</v>
      </c>
    </row>
    <row r="147" spans="1:9" x14ac:dyDescent="0.2">
      <c r="A147" s="63" t="s">
        <v>159</v>
      </c>
      <c r="B147" s="61" t="s">
        <v>144</v>
      </c>
      <c r="C147" s="61" t="s">
        <v>149</v>
      </c>
      <c r="D147" s="61" t="s">
        <v>151</v>
      </c>
      <c r="E147" s="61" t="s">
        <v>179</v>
      </c>
      <c r="F147" s="61" t="s">
        <v>160</v>
      </c>
      <c r="G147" s="128">
        <f t="shared" si="12"/>
        <v>49.7</v>
      </c>
      <c r="H147" s="128">
        <f t="shared" si="12"/>
        <v>39.494</v>
      </c>
      <c r="I147" s="226">
        <f t="shared" si="11"/>
        <v>0.79464788732394365</v>
      </c>
    </row>
    <row r="148" spans="1:9" s="65" customFormat="1" ht="11.25" x14ac:dyDescent="0.2">
      <c r="A148" s="63" t="s">
        <v>161</v>
      </c>
      <c r="B148" s="61" t="s">
        <v>144</v>
      </c>
      <c r="C148" s="61" t="s">
        <v>149</v>
      </c>
      <c r="D148" s="61" t="s">
        <v>151</v>
      </c>
      <c r="E148" s="61" t="s">
        <v>179</v>
      </c>
      <c r="F148" s="64">
        <v>310</v>
      </c>
      <c r="G148" s="128">
        <f t="shared" si="12"/>
        <v>49.7</v>
      </c>
      <c r="H148" s="128">
        <f t="shared" si="12"/>
        <v>39.494</v>
      </c>
      <c r="I148" s="226">
        <f t="shared" si="11"/>
        <v>0.79464788732394365</v>
      </c>
    </row>
    <row r="149" spans="1:9" s="65" customFormat="1" ht="22.5" x14ac:dyDescent="0.2">
      <c r="A149" s="59" t="s">
        <v>162</v>
      </c>
      <c r="B149" s="61" t="s">
        <v>144</v>
      </c>
      <c r="C149" s="61" t="s">
        <v>149</v>
      </c>
      <c r="D149" s="61" t="s">
        <v>151</v>
      </c>
      <c r="E149" s="61" t="s">
        <v>179</v>
      </c>
      <c r="F149" s="64">
        <v>313</v>
      </c>
      <c r="G149" s="128">
        <v>49.7</v>
      </c>
      <c r="H149" s="277">
        <v>39.494</v>
      </c>
      <c r="I149" s="226">
        <f t="shared" si="11"/>
        <v>0.79464788732394365</v>
      </c>
    </row>
    <row r="150" spans="1:9" s="65" customFormat="1" ht="22.5" x14ac:dyDescent="0.2">
      <c r="A150" s="55" t="s">
        <v>180</v>
      </c>
      <c r="B150" s="61" t="s">
        <v>144</v>
      </c>
      <c r="C150" s="61" t="s">
        <v>149</v>
      </c>
      <c r="D150" s="61" t="s">
        <v>151</v>
      </c>
      <c r="E150" s="61" t="s">
        <v>181</v>
      </c>
      <c r="F150" s="64"/>
      <c r="G150" s="128">
        <f>G151</f>
        <v>5421</v>
      </c>
      <c r="H150" s="128">
        <f>H151</f>
        <v>2968</v>
      </c>
      <c r="I150" s="226">
        <f t="shared" si="11"/>
        <v>0.54750046116952589</v>
      </c>
    </row>
    <row r="151" spans="1:9" s="66" customFormat="1" ht="22.5" x14ac:dyDescent="0.2">
      <c r="A151" s="67" t="s">
        <v>63</v>
      </c>
      <c r="B151" s="61" t="s">
        <v>144</v>
      </c>
      <c r="C151" s="61" t="s">
        <v>149</v>
      </c>
      <c r="D151" s="61" t="s">
        <v>151</v>
      </c>
      <c r="E151" s="56" t="s">
        <v>182</v>
      </c>
      <c r="F151" s="57"/>
      <c r="G151" s="125">
        <f>G155+G152</f>
        <v>5421</v>
      </c>
      <c r="H151" s="125">
        <f>H155+H152</f>
        <v>2968</v>
      </c>
      <c r="I151" s="226">
        <f t="shared" si="11"/>
        <v>0.54750046116952589</v>
      </c>
    </row>
    <row r="152" spans="1:9" s="66" customFormat="1" ht="11.25" x14ac:dyDescent="0.2">
      <c r="A152" s="68" t="s">
        <v>446</v>
      </c>
      <c r="B152" s="56" t="s">
        <v>144</v>
      </c>
      <c r="C152" s="57" t="s">
        <v>149</v>
      </c>
      <c r="D152" s="56" t="s">
        <v>151</v>
      </c>
      <c r="E152" s="56" t="s">
        <v>182</v>
      </c>
      <c r="F152" s="57" t="s">
        <v>118</v>
      </c>
      <c r="G152" s="125">
        <f>SUM(G153)</f>
        <v>92</v>
      </c>
      <c r="H152" s="125">
        <f>SUM(H153)</f>
        <v>34.429000000000002</v>
      </c>
      <c r="I152" s="226">
        <f t="shared" si="11"/>
        <v>0.37422826086956523</v>
      </c>
    </row>
    <row r="153" spans="1:9" s="65" customFormat="1" ht="22.5" x14ac:dyDescent="0.2">
      <c r="A153" s="68" t="s">
        <v>119</v>
      </c>
      <c r="B153" s="56" t="s">
        <v>144</v>
      </c>
      <c r="C153" s="57" t="s">
        <v>149</v>
      </c>
      <c r="D153" s="56" t="s">
        <v>151</v>
      </c>
      <c r="E153" s="56" t="s">
        <v>182</v>
      </c>
      <c r="F153" s="57" t="s">
        <v>120</v>
      </c>
      <c r="G153" s="125">
        <f>G154</f>
        <v>92</v>
      </c>
      <c r="H153" s="125">
        <f>H154</f>
        <v>34.429000000000002</v>
      </c>
      <c r="I153" s="226">
        <f t="shared" si="11"/>
        <v>0.37422826086956523</v>
      </c>
    </row>
    <row r="154" spans="1:9" s="65" customFormat="1" ht="11.25" x14ac:dyDescent="0.2">
      <c r="A154" s="95" t="s">
        <v>466</v>
      </c>
      <c r="B154" s="56" t="s">
        <v>144</v>
      </c>
      <c r="C154" s="57" t="s">
        <v>149</v>
      </c>
      <c r="D154" s="56" t="s">
        <v>151</v>
      </c>
      <c r="E154" s="56" t="s">
        <v>182</v>
      </c>
      <c r="F154" s="57" t="s">
        <v>122</v>
      </c>
      <c r="G154" s="125">
        <v>92</v>
      </c>
      <c r="H154" s="277">
        <v>34.429000000000002</v>
      </c>
      <c r="I154" s="226">
        <f t="shared" si="11"/>
        <v>0.37422826086956523</v>
      </c>
    </row>
    <row r="155" spans="1:9" s="65" customFormat="1" ht="11.25" x14ac:dyDescent="0.2">
      <c r="A155" s="63" t="s">
        <v>159</v>
      </c>
      <c r="B155" s="61" t="s">
        <v>144</v>
      </c>
      <c r="C155" s="61" t="s">
        <v>149</v>
      </c>
      <c r="D155" s="61" t="s">
        <v>151</v>
      </c>
      <c r="E155" s="56" t="s">
        <v>182</v>
      </c>
      <c r="F155" s="61" t="s">
        <v>160</v>
      </c>
      <c r="G155" s="128">
        <f>G156</f>
        <v>5329</v>
      </c>
      <c r="H155" s="128">
        <f>H156</f>
        <v>2933.5709999999999</v>
      </c>
      <c r="I155" s="226">
        <f t="shared" si="11"/>
        <v>0.55049183711765803</v>
      </c>
    </row>
    <row r="156" spans="1:9" s="65" customFormat="1" ht="30" customHeight="1" x14ac:dyDescent="0.2">
      <c r="A156" s="68" t="s">
        <v>445</v>
      </c>
      <c r="B156" s="61" t="s">
        <v>144</v>
      </c>
      <c r="C156" s="61" t="s">
        <v>149</v>
      </c>
      <c r="D156" s="61" t="s">
        <v>151</v>
      </c>
      <c r="E156" s="56" t="s">
        <v>182</v>
      </c>
      <c r="F156" s="64">
        <v>320</v>
      </c>
      <c r="G156" s="128">
        <f>G157</f>
        <v>5329</v>
      </c>
      <c r="H156" s="128">
        <f>H157</f>
        <v>2933.5709999999999</v>
      </c>
      <c r="I156" s="226">
        <f t="shared" si="11"/>
        <v>0.55049183711765803</v>
      </c>
    </row>
    <row r="157" spans="1:9" s="65" customFormat="1" ht="21.75" customHeight="1" x14ac:dyDescent="0.2">
      <c r="A157" s="59" t="s">
        <v>630</v>
      </c>
      <c r="B157" s="61" t="s">
        <v>144</v>
      </c>
      <c r="C157" s="61" t="s">
        <v>149</v>
      </c>
      <c r="D157" s="61" t="s">
        <v>151</v>
      </c>
      <c r="E157" s="56" t="s">
        <v>182</v>
      </c>
      <c r="F157" s="64">
        <v>321</v>
      </c>
      <c r="G157" s="128">
        <v>5329</v>
      </c>
      <c r="H157" s="277">
        <v>2933.5709999999999</v>
      </c>
      <c r="I157" s="226">
        <f t="shared" si="11"/>
        <v>0.55049183711765803</v>
      </c>
    </row>
    <row r="158" spans="1:9" ht="22.5" x14ac:dyDescent="0.2">
      <c r="A158" s="59" t="s">
        <v>522</v>
      </c>
      <c r="B158" s="61" t="s">
        <v>144</v>
      </c>
      <c r="C158" s="61" t="s">
        <v>149</v>
      </c>
      <c r="D158" s="61" t="s">
        <v>151</v>
      </c>
      <c r="E158" s="56" t="s">
        <v>523</v>
      </c>
      <c r="F158" s="64"/>
      <c r="G158" s="128">
        <f t="shared" ref="G158:H160" si="13">G159</f>
        <v>0</v>
      </c>
      <c r="H158" s="128">
        <f t="shared" si="13"/>
        <v>0</v>
      </c>
      <c r="I158" s="226" t="e">
        <f t="shared" si="11"/>
        <v>#DIV/0!</v>
      </c>
    </row>
    <row r="159" spans="1:9" s="65" customFormat="1" ht="11.25" x14ac:dyDescent="0.2">
      <c r="A159" s="63" t="s">
        <v>159</v>
      </c>
      <c r="B159" s="61" t="s">
        <v>144</v>
      </c>
      <c r="C159" s="61" t="s">
        <v>149</v>
      </c>
      <c r="D159" s="61" t="s">
        <v>151</v>
      </c>
      <c r="E159" s="56" t="s">
        <v>523</v>
      </c>
      <c r="F159" s="61" t="s">
        <v>160</v>
      </c>
      <c r="G159" s="128">
        <f t="shared" si="13"/>
        <v>0</v>
      </c>
      <c r="H159" s="128">
        <f t="shared" si="13"/>
        <v>0</v>
      </c>
      <c r="I159" s="226" t="e">
        <f t="shared" si="11"/>
        <v>#DIV/0!</v>
      </c>
    </row>
    <row r="160" spans="1:9" ht="33.75" x14ac:dyDescent="0.2">
      <c r="A160" s="68" t="s">
        <v>445</v>
      </c>
      <c r="B160" s="61" t="s">
        <v>144</v>
      </c>
      <c r="C160" s="61" t="s">
        <v>149</v>
      </c>
      <c r="D160" s="61" t="s">
        <v>151</v>
      </c>
      <c r="E160" s="56" t="s">
        <v>523</v>
      </c>
      <c r="F160" s="64">
        <v>320</v>
      </c>
      <c r="G160" s="128">
        <f t="shared" si="13"/>
        <v>0</v>
      </c>
      <c r="H160" s="128">
        <f t="shared" si="13"/>
        <v>0</v>
      </c>
      <c r="I160" s="226" t="e">
        <f t="shared" si="11"/>
        <v>#DIV/0!</v>
      </c>
    </row>
    <row r="161" spans="1:11" ht="22.5" x14ac:dyDescent="0.2">
      <c r="A161" s="59" t="s">
        <v>630</v>
      </c>
      <c r="B161" s="61" t="s">
        <v>144</v>
      </c>
      <c r="C161" s="61" t="s">
        <v>149</v>
      </c>
      <c r="D161" s="61" t="s">
        <v>151</v>
      </c>
      <c r="E161" s="56" t="s">
        <v>523</v>
      </c>
      <c r="F161" s="64">
        <v>321</v>
      </c>
      <c r="G161" s="128">
        <v>0</v>
      </c>
      <c r="H161" s="130">
        <v>0</v>
      </c>
      <c r="I161" s="226" t="e">
        <f t="shared" si="11"/>
        <v>#DIV/0!</v>
      </c>
    </row>
    <row r="162" spans="1:11" s="65" customFormat="1" ht="11.25" x14ac:dyDescent="0.2">
      <c r="A162" s="111" t="s">
        <v>231</v>
      </c>
      <c r="B162" s="112" t="s">
        <v>144</v>
      </c>
      <c r="C162" s="112" t="s">
        <v>149</v>
      </c>
      <c r="D162" s="112" t="s">
        <v>126</v>
      </c>
      <c r="E162" s="78"/>
      <c r="F162" s="113"/>
      <c r="G162" s="276">
        <f>G163+G184+G180+G176+G168+G172</f>
        <v>156525.72899999999</v>
      </c>
      <c r="H162" s="276">
        <f>H163+H184+H180+H176+H168+H172</f>
        <v>93936.880999999994</v>
      </c>
      <c r="I162" s="226">
        <f t="shared" si="11"/>
        <v>0.60013699728560277</v>
      </c>
      <c r="J162" s="65">
        <v>156525.72899999999</v>
      </c>
      <c r="K162" s="65">
        <v>93936.880999999994</v>
      </c>
    </row>
    <row r="163" spans="1:11" s="65" customFormat="1" ht="45" x14ac:dyDescent="0.2">
      <c r="A163" s="55" t="s">
        <v>163</v>
      </c>
      <c r="B163" s="61" t="s">
        <v>144</v>
      </c>
      <c r="C163" s="61" t="s">
        <v>149</v>
      </c>
      <c r="D163" s="61" t="s">
        <v>126</v>
      </c>
      <c r="E163" s="61" t="s">
        <v>164</v>
      </c>
      <c r="F163" s="64"/>
      <c r="G163" s="128">
        <f>G164</f>
        <v>32338.6</v>
      </c>
      <c r="H163" s="128">
        <f>H164</f>
        <v>20480.955000000002</v>
      </c>
      <c r="I163" s="226">
        <f t="shared" si="11"/>
        <v>0.63332843722362753</v>
      </c>
      <c r="J163" s="268">
        <f>G162-J162</f>
        <v>0</v>
      </c>
      <c r="K163" s="268">
        <f>H162-K162</f>
        <v>0</v>
      </c>
    </row>
    <row r="164" spans="1:11" s="65" customFormat="1" ht="78.75" x14ac:dyDescent="0.2">
      <c r="A164" s="58" t="s">
        <v>452</v>
      </c>
      <c r="B164" s="61" t="s">
        <v>144</v>
      </c>
      <c r="C164" s="61" t="s">
        <v>149</v>
      </c>
      <c r="D164" s="61" t="s">
        <v>126</v>
      </c>
      <c r="E164" s="61" t="s">
        <v>165</v>
      </c>
      <c r="F164" s="57"/>
      <c r="G164" s="125">
        <f>G165</f>
        <v>32338.6</v>
      </c>
      <c r="H164" s="125">
        <f>H165</f>
        <v>20480.955000000002</v>
      </c>
      <c r="I164" s="226">
        <f t="shared" si="11"/>
        <v>0.63332843722362753</v>
      </c>
    </row>
    <row r="165" spans="1:11" s="65" customFormat="1" ht="11.25" x14ac:dyDescent="0.2">
      <c r="A165" s="63" t="s">
        <v>159</v>
      </c>
      <c r="B165" s="61" t="s">
        <v>144</v>
      </c>
      <c r="C165" s="61" t="s">
        <v>149</v>
      </c>
      <c r="D165" s="61" t="s">
        <v>126</v>
      </c>
      <c r="E165" s="61" t="s">
        <v>165</v>
      </c>
      <c r="F165" s="61" t="s">
        <v>160</v>
      </c>
      <c r="G165" s="128">
        <f>G167</f>
        <v>32338.6</v>
      </c>
      <c r="H165" s="128">
        <f>H167</f>
        <v>20480.955000000002</v>
      </c>
      <c r="I165" s="226">
        <f t="shared" si="11"/>
        <v>0.63332843722362753</v>
      </c>
    </row>
    <row r="166" spans="1:11" s="65" customFormat="1" ht="11.25" x14ac:dyDescent="0.2">
      <c r="A166" s="63" t="s">
        <v>161</v>
      </c>
      <c r="B166" s="61" t="s">
        <v>144</v>
      </c>
      <c r="C166" s="61" t="s">
        <v>149</v>
      </c>
      <c r="D166" s="61" t="s">
        <v>126</v>
      </c>
      <c r="E166" s="61" t="s">
        <v>165</v>
      </c>
      <c r="F166" s="64">
        <v>310</v>
      </c>
      <c r="G166" s="128">
        <f>G167</f>
        <v>32338.6</v>
      </c>
      <c r="H166" s="128">
        <f>H167</f>
        <v>20480.955000000002</v>
      </c>
      <c r="I166" s="226">
        <f t="shared" si="11"/>
        <v>0.63332843722362753</v>
      </c>
    </row>
    <row r="167" spans="1:11" s="65" customFormat="1" ht="22.5" x14ac:dyDescent="0.2">
      <c r="A167" s="59" t="s">
        <v>162</v>
      </c>
      <c r="B167" s="61" t="s">
        <v>144</v>
      </c>
      <c r="C167" s="61" t="s">
        <v>149</v>
      </c>
      <c r="D167" s="61" t="s">
        <v>126</v>
      </c>
      <c r="E167" s="61" t="s">
        <v>165</v>
      </c>
      <c r="F167" s="64">
        <v>313</v>
      </c>
      <c r="G167" s="128">
        <v>32338.6</v>
      </c>
      <c r="H167" s="277">
        <v>20480.955000000002</v>
      </c>
      <c r="I167" s="226">
        <f t="shared" si="11"/>
        <v>0.63332843722362753</v>
      </c>
    </row>
    <row r="168" spans="1:11" s="65" customFormat="1" ht="78.75" x14ac:dyDescent="0.2">
      <c r="A168" s="58" t="s">
        <v>768</v>
      </c>
      <c r="B168" s="61" t="s">
        <v>144</v>
      </c>
      <c r="C168" s="61" t="s">
        <v>149</v>
      </c>
      <c r="D168" s="61" t="s">
        <v>126</v>
      </c>
      <c r="E168" s="61" t="s">
        <v>769</v>
      </c>
      <c r="F168" s="64"/>
      <c r="G168" s="128">
        <f t="shared" ref="G168:H170" si="14">G169</f>
        <v>2000</v>
      </c>
      <c r="H168" s="128">
        <f t="shared" si="14"/>
        <v>992.54399999999998</v>
      </c>
      <c r="I168" s="226">
        <f t="shared" si="11"/>
        <v>0.49627199999999999</v>
      </c>
    </row>
    <row r="169" spans="1:11" s="65" customFormat="1" ht="11.25" x14ac:dyDescent="0.2">
      <c r="A169" s="63" t="s">
        <v>159</v>
      </c>
      <c r="B169" s="61" t="s">
        <v>144</v>
      </c>
      <c r="C169" s="61" t="s">
        <v>149</v>
      </c>
      <c r="D169" s="61" t="s">
        <v>126</v>
      </c>
      <c r="E169" s="61" t="s">
        <v>769</v>
      </c>
      <c r="F169" s="61" t="s">
        <v>160</v>
      </c>
      <c r="G169" s="128">
        <f t="shared" si="14"/>
        <v>2000</v>
      </c>
      <c r="H169" s="128">
        <f t="shared" si="14"/>
        <v>992.54399999999998</v>
      </c>
      <c r="I169" s="226">
        <f t="shared" si="11"/>
        <v>0.49627199999999999</v>
      </c>
    </row>
    <row r="170" spans="1:11" s="65" customFormat="1" ht="11.25" x14ac:dyDescent="0.2">
      <c r="A170" s="63" t="s">
        <v>161</v>
      </c>
      <c r="B170" s="61" t="s">
        <v>144</v>
      </c>
      <c r="C170" s="61" t="s">
        <v>149</v>
      </c>
      <c r="D170" s="61" t="s">
        <v>126</v>
      </c>
      <c r="E170" s="61" t="s">
        <v>769</v>
      </c>
      <c r="F170" s="64">
        <v>310</v>
      </c>
      <c r="G170" s="128">
        <f t="shared" si="14"/>
        <v>2000</v>
      </c>
      <c r="H170" s="128">
        <f t="shared" si="14"/>
        <v>992.54399999999998</v>
      </c>
      <c r="I170" s="226">
        <f t="shared" si="11"/>
        <v>0.49627199999999999</v>
      </c>
    </row>
    <row r="171" spans="1:11" s="65" customFormat="1" ht="22.5" x14ac:dyDescent="0.2">
      <c r="A171" s="59" t="s">
        <v>162</v>
      </c>
      <c r="B171" s="61" t="s">
        <v>144</v>
      </c>
      <c r="C171" s="61" t="s">
        <v>149</v>
      </c>
      <c r="D171" s="61" t="s">
        <v>126</v>
      </c>
      <c r="E171" s="61" t="s">
        <v>769</v>
      </c>
      <c r="F171" s="64">
        <v>313</v>
      </c>
      <c r="G171" s="128">
        <v>2000</v>
      </c>
      <c r="H171" s="277">
        <v>992.54399999999998</v>
      </c>
      <c r="I171" s="226">
        <f t="shared" si="11"/>
        <v>0.49627199999999999</v>
      </c>
    </row>
    <row r="172" spans="1:11" s="65" customFormat="1" ht="33.75" x14ac:dyDescent="0.2">
      <c r="A172" s="59" t="s">
        <v>804</v>
      </c>
      <c r="B172" s="61" t="s">
        <v>144</v>
      </c>
      <c r="C172" s="61" t="s">
        <v>149</v>
      </c>
      <c r="D172" s="61" t="s">
        <v>126</v>
      </c>
      <c r="E172" s="61" t="s">
        <v>803</v>
      </c>
      <c r="F172" s="64"/>
      <c r="G172" s="128">
        <f t="shared" ref="G172:H174" si="15">G173</f>
        <v>48630.578000000001</v>
      </c>
      <c r="H172" s="128">
        <f t="shared" si="15"/>
        <v>18276.728999999999</v>
      </c>
      <c r="I172" s="226">
        <f t="shared" si="11"/>
        <v>0.37582792044955743</v>
      </c>
    </row>
    <row r="173" spans="1:11" s="65" customFormat="1" ht="11.25" x14ac:dyDescent="0.2">
      <c r="A173" s="63" t="s">
        <v>159</v>
      </c>
      <c r="B173" s="61" t="s">
        <v>144</v>
      </c>
      <c r="C173" s="61" t="s">
        <v>149</v>
      </c>
      <c r="D173" s="61" t="s">
        <v>126</v>
      </c>
      <c r="E173" s="61" t="s">
        <v>803</v>
      </c>
      <c r="F173" s="64">
        <v>300</v>
      </c>
      <c r="G173" s="128">
        <f t="shared" si="15"/>
        <v>48630.578000000001</v>
      </c>
      <c r="H173" s="128">
        <f t="shared" si="15"/>
        <v>18276.728999999999</v>
      </c>
      <c r="I173" s="226">
        <f t="shared" si="11"/>
        <v>0.37582792044955743</v>
      </c>
    </row>
    <row r="174" spans="1:11" s="65" customFormat="1" ht="11.25" x14ac:dyDescent="0.2">
      <c r="A174" s="63" t="s">
        <v>161</v>
      </c>
      <c r="B174" s="61" t="s">
        <v>144</v>
      </c>
      <c r="C174" s="61" t="s">
        <v>149</v>
      </c>
      <c r="D174" s="61" t="s">
        <v>126</v>
      </c>
      <c r="E174" s="61" t="s">
        <v>803</v>
      </c>
      <c r="F174" s="64">
        <v>310</v>
      </c>
      <c r="G174" s="128">
        <f t="shared" si="15"/>
        <v>48630.578000000001</v>
      </c>
      <c r="H174" s="128">
        <f t="shared" si="15"/>
        <v>18276.728999999999</v>
      </c>
      <c r="I174" s="226">
        <f t="shared" si="11"/>
        <v>0.37582792044955743</v>
      </c>
    </row>
    <row r="175" spans="1:11" s="65" customFormat="1" ht="22.5" x14ac:dyDescent="0.2">
      <c r="A175" s="59" t="s">
        <v>162</v>
      </c>
      <c r="B175" s="61" t="s">
        <v>144</v>
      </c>
      <c r="C175" s="61" t="s">
        <v>149</v>
      </c>
      <c r="D175" s="61" t="s">
        <v>126</v>
      </c>
      <c r="E175" s="61" t="s">
        <v>803</v>
      </c>
      <c r="F175" s="64">
        <v>313</v>
      </c>
      <c r="G175" s="128">
        <v>48630.578000000001</v>
      </c>
      <c r="H175" s="128">
        <v>18276.728999999999</v>
      </c>
      <c r="I175" s="226">
        <f t="shared" si="11"/>
        <v>0.37582792044955743</v>
      </c>
    </row>
    <row r="176" spans="1:11" s="65" customFormat="1" ht="22.5" x14ac:dyDescent="0.2">
      <c r="A176" s="59" t="s">
        <v>761</v>
      </c>
      <c r="B176" s="61" t="s">
        <v>144</v>
      </c>
      <c r="C176" s="61" t="s">
        <v>149</v>
      </c>
      <c r="D176" s="61" t="s">
        <v>126</v>
      </c>
      <c r="E176" s="61" t="s">
        <v>762</v>
      </c>
      <c r="F176" s="64"/>
      <c r="G176" s="282">
        <f t="shared" ref="G176:H176" si="16">G177</f>
        <v>37423.550999999999</v>
      </c>
      <c r="H176" s="282">
        <f t="shared" si="16"/>
        <v>34911.305</v>
      </c>
      <c r="I176" s="226">
        <f t="shared" si="11"/>
        <v>0.93286991926554486</v>
      </c>
    </row>
    <row r="177" spans="1:9" s="65" customFormat="1" ht="11.25" x14ac:dyDescent="0.2">
      <c r="A177" s="63" t="s">
        <v>159</v>
      </c>
      <c r="B177" s="61" t="s">
        <v>144</v>
      </c>
      <c r="C177" s="61" t="s">
        <v>149</v>
      </c>
      <c r="D177" s="61" t="s">
        <v>126</v>
      </c>
      <c r="E177" s="61" t="s">
        <v>762</v>
      </c>
      <c r="F177" s="61" t="s">
        <v>160</v>
      </c>
      <c r="G177" s="282">
        <f>G179</f>
        <v>37423.550999999999</v>
      </c>
      <c r="H177" s="282">
        <f>H179</f>
        <v>34911.305</v>
      </c>
      <c r="I177" s="226">
        <f t="shared" si="11"/>
        <v>0.93286991926554486</v>
      </c>
    </row>
    <row r="178" spans="1:9" s="65" customFormat="1" ht="11.25" x14ac:dyDescent="0.2">
      <c r="A178" s="63" t="s">
        <v>161</v>
      </c>
      <c r="B178" s="61" t="s">
        <v>144</v>
      </c>
      <c r="C178" s="61" t="s">
        <v>149</v>
      </c>
      <c r="D178" s="61" t="s">
        <v>126</v>
      </c>
      <c r="E178" s="61" t="s">
        <v>762</v>
      </c>
      <c r="F178" s="64">
        <v>310</v>
      </c>
      <c r="G178" s="282">
        <f>G179</f>
        <v>37423.550999999999</v>
      </c>
      <c r="H178" s="282">
        <f>H179</f>
        <v>34911.305</v>
      </c>
      <c r="I178" s="226">
        <f t="shared" si="11"/>
        <v>0.93286991926554486</v>
      </c>
    </row>
    <row r="179" spans="1:9" s="65" customFormat="1" ht="22.5" x14ac:dyDescent="0.2">
      <c r="A179" s="59" t="s">
        <v>162</v>
      </c>
      <c r="B179" s="61" t="s">
        <v>144</v>
      </c>
      <c r="C179" s="61" t="s">
        <v>149</v>
      </c>
      <c r="D179" s="61" t="s">
        <v>126</v>
      </c>
      <c r="E179" s="61" t="s">
        <v>762</v>
      </c>
      <c r="F179" s="64">
        <v>313</v>
      </c>
      <c r="G179" s="125">
        <v>37423.550999999999</v>
      </c>
      <c r="H179" s="125">
        <v>34911.305</v>
      </c>
      <c r="I179" s="226">
        <f t="shared" si="11"/>
        <v>0.93286991926554486</v>
      </c>
    </row>
    <row r="180" spans="1:9" s="65" customFormat="1" ht="33.75" x14ac:dyDescent="0.2">
      <c r="A180" s="59" t="s">
        <v>504</v>
      </c>
      <c r="B180" s="61" t="s">
        <v>144</v>
      </c>
      <c r="C180" s="61" t="s">
        <v>149</v>
      </c>
      <c r="D180" s="61" t="s">
        <v>126</v>
      </c>
      <c r="E180" s="61" t="s">
        <v>739</v>
      </c>
      <c r="F180" s="64"/>
      <c r="G180" s="128">
        <f t="shared" ref="G180:H182" si="17">G181</f>
        <v>6085.9</v>
      </c>
      <c r="H180" s="128">
        <f t="shared" si="17"/>
        <v>3371.9920000000002</v>
      </c>
      <c r="I180" s="226">
        <f t="shared" si="11"/>
        <v>0.55406628436221439</v>
      </c>
    </row>
    <row r="181" spans="1:9" s="65" customFormat="1" ht="11.25" x14ac:dyDescent="0.2">
      <c r="A181" s="63" t="s">
        <v>159</v>
      </c>
      <c r="B181" s="61" t="s">
        <v>144</v>
      </c>
      <c r="C181" s="61" t="s">
        <v>149</v>
      </c>
      <c r="D181" s="61" t="s">
        <v>126</v>
      </c>
      <c r="E181" s="61" t="s">
        <v>739</v>
      </c>
      <c r="F181" s="61" t="s">
        <v>160</v>
      </c>
      <c r="G181" s="128">
        <f t="shared" si="17"/>
        <v>6085.9</v>
      </c>
      <c r="H181" s="128">
        <f t="shared" si="17"/>
        <v>3371.9920000000002</v>
      </c>
      <c r="I181" s="226">
        <f t="shared" si="11"/>
        <v>0.55406628436221439</v>
      </c>
    </row>
    <row r="182" spans="1:9" s="65" customFormat="1" ht="11.25" x14ac:dyDescent="0.2">
      <c r="A182" s="63" t="s">
        <v>161</v>
      </c>
      <c r="B182" s="61" t="s">
        <v>144</v>
      </c>
      <c r="C182" s="61" t="s">
        <v>149</v>
      </c>
      <c r="D182" s="61" t="s">
        <v>126</v>
      </c>
      <c r="E182" s="61" t="s">
        <v>739</v>
      </c>
      <c r="F182" s="64">
        <v>310</v>
      </c>
      <c r="G182" s="128">
        <f t="shared" si="17"/>
        <v>6085.9</v>
      </c>
      <c r="H182" s="128">
        <f t="shared" si="17"/>
        <v>3371.9920000000002</v>
      </c>
      <c r="I182" s="226">
        <f t="shared" si="11"/>
        <v>0.55406628436221439</v>
      </c>
    </row>
    <row r="183" spans="1:9" s="65" customFormat="1" ht="22.5" x14ac:dyDescent="0.2">
      <c r="A183" s="59" t="s">
        <v>162</v>
      </c>
      <c r="B183" s="61" t="s">
        <v>144</v>
      </c>
      <c r="C183" s="61" t="s">
        <v>149</v>
      </c>
      <c r="D183" s="61" t="s">
        <v>126</v>
      </c>
      <c r="E183" s="61" t="s">
        <v>739</v>
      </c>
      <c r="F183" s="64">
        <v>313</v>
      </c>
      <c r="G183" s="128">
        <v>6085.9</v>
      </c>
      <c r="H183" s="277">
        <v>3371.9920000000002</v>
      </c>
      <c r="I183" s="226">
        <f t="shared" si="11"/>
        <v>0.55406628436221439</v>
      </c>
    </row>
    <row r="184" spans="1:9" s="65" customFormat="1" ht="22.5" x14ac:dyDescent="0.2">
      <c r="A184" s="156" t="s">
        <v>509</v>
      </c>
      <c r="B184" s="61" t="s">
        <v>144</v>
      </c>
      <c r="C184" s="61" t="s">
        <v>149</v>
      </c>
      <c r="D184" s="61" t="s">
        <v>126</v>
      </c>
      <c r="E184" s="61" t="s">
        <v>649</v>
      </c>
      <c r="F184" s="64"/>
      <c r="G184" s="128">
        <f>G185</f>
        <v>30047.1</v>
      </c>
      <c r="H184" s="128">
        <f>H185</f>
        <v>15903.356</v>
      </c>
      <c r="I184" s="226">
        <f t="shared" si="11"/>
        <v>0.52928089566047976</v>
      </c>
    </row>
    <row r="185" spans="1:9" s="65" customFormat="1" ht="32.25" customHeight="1" x14ac:dyDescent="0.2">
      <c r="A185" s="59" t="s">
        <v>504</v>
      </c>
      <c r="B185" s="61" t="s">
        <v>144</v>
      </c>
      <c r="C185" s="61" t="s">
        <v>149</v>
      </c>
      <c r="D185" s="61" t="s">
        <v>126</v>
      </c>
      <c r="E185" s="61" t="s">
        <v>650</v>
      </c>
      <c r="F185" s="64"/>
      <c r="G185" s="128">
        <f>G186</f>
        <v>30047.1</v>
      </c>
      <c r="H185" s="128">
        <f>H186</f>
        <v>15903.356</v>
      </c>
      <c r="I185" s="226">
        <f t="shared" si="11"/>
        <v>0.52928089566047976</v>
      </c>
    </row>
    <row r="186" spans="1:9" s="65" customFormat="1" ht="11.25" x14ac:dyDescent="0.2">
      <c r="A186" s="63" t="s">
        <v>159</v>
      </c>
      <c r="B186" s="61" t="s">
        <v>144</v>
      </c>
      <c r="C186" s="61" t="s">
        <v>149</v>
      </c>
      <c r="D186" s="61" t="s">
        <v>126</v>
      </c>
      <c r="E186" s="61" t="s">
        <v>650</v>
      </c>
      <c r="F186" s="61" t="s">
        <v>160</v>
      </c>
      <c r="G186" s="128">
        <f>G188</f>
        <v>30047.1</v>
      </c>
      <c r="H186" s="128">
        <f>H188</f>
        <v>15903.356</v>
      </c>
      <c r="I186" s="226">
        <f t="shared" si="11"/>
        <v>0.52928089566047976</v>
      </c>
    </row>
    <row r="187" spans="1:9" s="65" customFormat="1" ht="11.25" x14ac:dyDescent="0.2">
      <c r="A187" s="63" t="s">
        <v>161</v>
      </c>
      <c r="B187" s="61" t="s">
        <v>144</v>
      </c>
      <c r="C187" s="61" t="s">
        <v>149</v>
      </c>
      <c r="D187" s="61" t="s">
        <v>126</v>
      </c>
      <c r="E187" s="61" t="s">
        <v>650</v>
      </c>
      <c r="F187" s="64">
        <v>310</v>
      </c>
      <c r="G187" s="128">
        <f>G188</f>
        <v>30047.1</v>
      </c>
      <c r="H187" s="128">
        <f>H188</f>
        <v>15903.356</v>
      </c>
      <c r="I187" s="226">
        <f t="shared" si="11"/>
        <v>0.52928089566047976</v>
      </c>
    </row>
    <row r="188" spans="1:9" s="65" customFormat="1" ht="22.5" x14ac:dyDescent="0.2">
      <c r="A188" s="59" t="s">
        <v>162</v>
      </c>
      <c r="B188" s="61" t="s">
        <v>144</v>
      </c>
      <c r="C188" s="61" t="s">
        <v>149</v>
      </c>
      <c r="D188" s="61" t="s">
        <v>126</v>
      </c>
      <c r="E188" s="61" t="s">
        <v>650</v>
      </c>
      <c r="F188" s="64">
        <v>313</v>
      </c>
      <c r="G188" s="128">
        <v>30047.1</v>
      </c>
      <c r="H188" s="277">
        <v>15903.356</v>
      </c>
      <c r="I188" s="226">
        <f t="shared" si="11"/>
        <v>0.52928089566047976</v>
      </c>
    </row>
    <row r="189" spans="1:9" s="65" customFormat="1" ht="11.25" x14ac:dyDescent="0.2">
      <c r="A189" s="53" t="s">
        <v>183</v>
      </c>
      <c r="B189" s="78" t="s">
        <v>144</v>
      </c>
      <c r="C189" s="80" t="s">
        <v>149</v>
      </c>
      <c r="D189" s="78" t="s">
        <v>184</v>
      </c>
      <c r="E189" s="78" t="s">
        <v>146</v>
      </c>
      <c r="F189" s="80" t="s">
        <v>147</v>
      </c>
      <c r="G189" s="123">
        <f>G190+G198</f>
        <v>4527.9790000000003</v>
      </c>
      <c r="H189" s="123">
        <f>H190+H198</f>
        <v>3592.4959999999996</v>
      </c>
      <c r="I189" s="226">
        <f t="shared" si="11"/>
        <v>0.79339943935252333</v>
      </c>
    </row>
    <row r="190" spans="1:9" s="65" customFormat="1" ht="22.5" x14ac:dyDescent="0.2">
      <c r="A190" s="55" t="s">
        <v>474</v>
      </c>
      <c r="B190" s="56" t="s">
        <v>144</v>
      </c>
      <c r="C190" s="57">
        <v>10</v>
      </c>
      <c r="D190" s="56" t="s">
        <v>184</v>
      </c>
      <c r="E190" s="56" t="s">
        <v>152</v>
      </c>
      <c r="F190" s="57"/>
      <c r="G190" s="125">
        <f t="shared" ref="G190:H194" si="18">G191</f>
        <v>862.3</v>
      </c>
      <c r="H190" s="125">
        <f t="shared" si="18"/>
        <v>608.9</v>
      </c>
      <c r="I190" s="226">
        <f t="shared" si="11"/>
        <v>0.70613475588542274</v>
      </c>
    </row>
    <row r="191" spans="1:9" s="65" customFormat="1" ht="22.5" x14ac:dyDescent="0.2">
      <c r="A191" s="55" t="s">
        <v>153</v>
      </c>
      <c r="B191" s="56" t="s">
        <v>144</v>
      </c>
      <c r="C191" s="57" t="s">
        <v>149</v>
      </c>
      <c r="D191" s="56" t="s">
        <v>184</v>
      </c>
      <c r="E191" s="56" t="s">
        <v>154</v>
      </c>
      <c r="F191" s="57"/>
      <c r="G191" s="125">
        <f t="shared" si="18"/>
        <v>862.3</v>
      </c>
      <c r="H191" s="125">
        <f t="shared" si="18"/>
        <v>608.9</v>
      </c>
      <c r="I191" s="226">
        <f t="shared" si="11"/>
        <v>0.70613475588542274</v>
      </c>
    </row>
    <row r="192" spans="1:9" s="65" customFormat="1" ht="33.75" x14ac:dyDescent="0.2">
      <c r="A192" s="55" t="s">
        <v>185</v>
      </c>
      <c r="B192" s="56" t="s">
        <v>144</v>
      </c>
      <c r="C192" s="57" t="s">
        <v>149</v>
      </c>
      <c r="D192" s="56" t="s">
        <v>184</v>
      </c>
      <c r="E192" s="56" t="s">
        <v>186</v>
      </c>
      <c r="F192" s="57" t="s">
        <v>147</v>
      </c>
      <c r="G192" s="125">
        <f t="shared" si="18"/>
        <v>862.3</v>
      </c>
      <c r="H192" s="125">
        <f t="shared" si="18"/>
        <v>608.9</v>
      </c>
      <c r="I192" s="226">
        <f t="shared" si="11"/>
        <v>0.70613475588542274</v>
      </c>
    </row>
    <row r="193" spans="1:9" s="65" customFormat="1" ht="22.5" x14ac:dyDescent="0.2">
      <c r="A193" s="55" t="s">
        <v>451</v>
      </c>
      <c r="B193" s="56" t="s">
        <v>144</v>
      </c>
      <c r="C193" s="57" t="s">
        <v>149</v>
      </c>
      <c r="D193" s="56" t="s">
        <v>184</v>
      </c>
      <c r="E193" s="56" t="s">
        <v>187</v>
      </c>
      <c r="F193" s="57" t="s">
        <v>147</v>
      </c>
      <c r="G193" s="125">
        <f t="shared" si="18"/>
        <v>862.3</v>
      </c>
      <c r="H193" s="125">
        <f t="shared" si="18"/>
        <v>608.9</v>
      </c>
      <c r="I193" s="226">
        <f t="shared" si="11"/>
        <v>0.70613475588542274</v>
      </c>
    </row>
    <row r="194" spans="1:9" s="65" customFormat="1" ht="11.25" x14ac:dyDescent="0.2">
      <c r="A194" s="68" t="s">
        <v>446</v>
      </c>
      <c r="B194" s="56" t="s">
        <v>144</v>
      </c>
      <c r="C194" s="57" t="s">
        <v>149</v>
      </c>
      <c r="D194" s="56" t="s">
        <v>184</v>
      </c>
      <c r="E194" s="56" t="s">
        <v>187</v>
      </c>
      <c r="F194" s="57" t="s">
        <v>118</v>
      </c>
      <c r="G194" s="125">
        <f t="shared" si="18"/>
        <v>862.3</v>
      </c>
      <c r="H194" s="125">
        <f t="shared" si="18"/>
        <v>608.9</v>
      </c>
      <c r="I194" s="226">
        <f t="shared" si="11"/>
        <v>0.70613475588542274</v>
      </c>
    </row>
    <row r="195" spans="1:9" ht="22.5" x14ac:dyDescent="0.2">
      <c r="A195" s="68" t="s">
        <v>119</v>
      </c>
      <c r="B195" s="56" t="s">
        <v>144</v>
      </c>
      <c r="C195" s="57" t="s">
        <v>149</v>
      </c>
      <c r="D195" s="56" t="s">
        <v>184</v>
      </c>
      <c r="E195" s="56" t="s">
        <v>187</v>
      </c>
      <c r="F195" s="57" t="s">
        <v>120</v>
      </c>
      <c r="G195" s="125">
        <f>G197+G196</f>
        <v>862.3</v>
      </c>
      <c r="H195" s="125">
        <f>H197+H196</f>
        <v>608.9</v>
      </c>
      <c r="I195" s="226">
        <f t="shared" si="11"/>
        <v>0.70613475588542274</v>
      </c>
    </row>
    <row r="196" spans="1:9" ht="22.5" x14ac:dyDescent="0.2">
      <c r="A196" s="95" t="s">
        <v>134</v>
      </c>
      <c r="B196" s="56" t="s">
        <v>144</v>
      </c>
      <c r="C196" s="57" t="s">
        <v>149</v>
      </c>
      <c r="D196" s="56" t="s">
        <v>184</v>
      </c>
      <c r="E196" s="56" t="s">
        <v>187</v>
      </c>
      <c r="F196" s="57">
        <v>242</v>
      </c>
      <c r="G196" s="125">
        <v>27.8</v>
      </c>
      <c r="H196" s="130">
        <v>27.8</v>
      </c>
      <c r="I196" s="226">
        <f t="shared" si="11"/>
        <v>1</v>
      </c>
    </row>
    <row r="197" spans="1:9" x14ac:dyDescent="0.2">
      <c r="A197" s="95" t="s">
        <v>466</v>
      </c>
      <c r="B197" s="56" t="s">
        <v>144</v>
      </c>
      <c r="C197" s="57" t="s">
        <v>149</v>
      </c>
      <c r="D197" s="56" t="s">
        <v>184</v>
      </c>
      <c r="E197" s="56" t="s">
        <v>187</v>
      </c>
      <c r="F197" s="57" t="s">
        <v>122</v>
      </c>
      <c r="G197" s="125">
        <v>834.5</v>
      </c>
      <c r="H197" s="130">
        <v>581.1</v>
      </c>
      <c r="I197" s="226">
        <f t="shared" si="11"/>
        <v>0.69634511683642908</v>
      </c>
    </row>
    <row r="198" spans="1:9" x14ac:dyDescent="0.2">
      <c r="A198" s="55" t="s">
        <v>188</v>
      </c>
      <c r="B198" s="56" t="s">
        <v>144</v>
      </c>
      <c r="C198" s="57" t="s">
        <v>149</v>
      </c>
      <c r="D198" s="56" t="s">
        <v>184</v>
      </c>
      <c r="E198" s="56" t="s">
        <v>189</v>
      </c>
      <c r="F198" s="57"/>
      <c r="G198" s="125">
        <f>G199+G215</f>
        <v>3665.6790000000001</v>
      </c>
      <c r="H198" s="125">
        <f>H199+H215</f>
        <v>2983.5959999999995</v>
      </c>
      <c r="I198" s="226">
        <f t="shared" si="11"/>
        <v>0.81392724240174863</v>
      </c>
    </row>
    <row r="199" spans="1:9" ht="22.5" x14ac:dyDescent="0.2">
      <c r="A199" s="55" t="s">
        <v>190</v>
      </c>
      <c r="B199" s="56" t="s">
        <v>144</v>
      </c>
      <c r="C199" s="57" t="s">
        <v>149</v>
      </c>
      <c r="D199" s="56" t="s">
        <v>184</v>
      </c>
      <c r="E199" s="56" t="s">
        <v>191</v>
      </c>
      <c r="F199" s="57" t="s">
        <v>147</v>
      </c>
      <c r="G199" s="125">
        <f>G200+G205+G209</f>
        <v>3555.6790000000001</v>
      </c>
      <c r="H199" s="125">
        <f>H200+H205+H209</f>
        <v>2929.4959999999996</v>
      </c>
      <c r="I199" s="226">
        <f t="shared" si="11"/>
        <v>0.82389214549457346</v>
      </c>
    </row>
    <row r="200" spans="1:9" ht="22.5" x14ac:dyDescent="0.2">
      <c r="A200" s="67" t="s">
        <v>192</v>
      </c>
      <c r="B200" s="56" t="s">
        <v>144</v>
      </c>
      <c r="C200" s="57">
        <v>10</v>
      </c>
      <c r="D200" s="56" t="s">
        <v>184</v>
      </c>
      <c r="E200" s="56" t="s">
        <v>193</v>
      </c>
      <c r="F200" s="57" t="s">
        <v>147</v>
      </c>
      <c r="G200" s="125">
        <f>G201</f>
        <v>3218.9789999999998</v>
      </c>
      <c r="H200" s="125">
        <f>H201</f>
        <v>2781.5649999999996</v>
      </c>
      <c r="I200" s="226">
        <f t="shared" si="11"/>
        <v>0.86411405604075076</v>
      </c>
    </row>
    <row r="201" spans="1:9" ht="33.75" x14ac:dyDescent="0.2">
      <c r="A201" s="68" t="s">
        <v>109</v>
      </c>
      <c r="B201" s="56" t="s">
        <v>144</v>
      </c>
      <c r="C201" s="57">
        <v>10</v>
      </c>
      <c r="D201" s="56" t="s">
        <v>184</v>
      </c>
      <c r="E201" s="56" t="s">
        <v>193</v>
      </c>
      <c r="F201" s="57" t="s">
        <v>110</v>
      </c>
      <c r="G201" s="125">
        <f>G202</f>
        <v>3218.9789999999998</v>
      </c>
      <c r="H201" s="125">
        <f>H202</f>
        <v>2781.5649999999996</v>
      </c>
      <c r="I201" s="226">
        <f t="shared" si="11"/>
        <v>0.86411405604075076</v>
      </c>
    </row>
    <row r="202" spans="1:9" x14ac:dyDescent="0.2">
      <c r="A202" s="68" t="s">
        <v>131</v>
      </c>
      <c r="B202" s="56" t="s">
        <v>144</v>
      </c>
      <c r="C202" s="57">
        <v>10</v>
      </c>
      <c r="D202" s="56" t="s">
        <v>184</v>
      </c>
      <c r="E202" s="56" t="s">
        <v>193</v>
      </c>
      <c r="F202" s="57" t="s">
        <v>194</v>
      </c>
      <c r="G202" s="125">
        <f>G203+G204</f>
        <v>3218.9789999999998</v>
      </c>
      <c r="H202" s="125">
        <f>H203+H204</f>
        <v>2781.5649999999996</v>
      </c>
      <c r="I202" s="226">
        <f t="shared" si="11"/>
        <v>0.86411405604075076</v>
      </c>
    </row>
    <row r="203" spans="1:9" x14ac:dyDescent="0.2">
      <c r="A203" s="94" t="s">
        <v>132</v>
      </c>
      <c r="B203" s="56" t="s">
        <v>144</v>
      </c>
      <c r="C203" s="57">
        <v>10</v>
      </c>
      <c r="D203" s="56" t="s">
        <v>184</v>
      </c>
      <c r="E203" s="56" t="s">
        <v>193</v>
      </c>
      <c r="F203" s="57" t="s">
        <v>195</v>
      </c>
      <c r="G203" s="125">
        <v>2458.4409999999998</v>
      </c>
      <c r="H203" s="130">
        <v>2123.0659999999998</v>
      </c>
      <c r="I203" s="226">
        <f t="shared" si="11"/>
        <v>0.86358224582164056</v>
      </c>
    </row>
    <row r="204" spans="1:9" ht="33.75" x14ac:dyDescent="0.2">
      <c r="A204" s="94" t="s">
        <v>133</v>
      </c>
      <c r="B204" s="56" t="s">
        <v>144</v>
      </c>
      <c r="C204" s="57">
        <v>10</v>
      </c>
      <c r="D204" s="56" t="s">
        <v>184</v>
      </c>
      <c r="E204" s="56" t="s">
        <v>193</v>
      </c>
      <c r="F204" s="57">
        <v>129</v>
      </c>
      <c r="G204" s="125">
        <v>760.53800000000001</v>
      </c>
      <c r="H204" s="130">
        <v>658.49900000000002</v>
      </c>
      <c r="I204" s="226">
        <f t="shared" si="11"/>
        <v>0.86583313391309835</v>
      </c>
    </row>
    <row r="205" spans="1:9" x14ac:dyDescent="0.2">
      <c r="A205" s="68" t="s">
        <v>446</v>
      </c>
      <c r="B205" s="56" t="s">
        <v>144</v>
      </c>
      <c r="C205" s="57">
        <v>10</v>
      </c>
      <c r="D205" s="56" t="s">
        <v>184</v>
      </c>
      <c r="E205" s="56" t="s">
        <v>196</v>
      </c>
      <c r="F205" s="57" t="s">
        <v>118</v>
      </c>
      <c r="G205" s="125">
        <f>G206</f>
        <v>330.3</v>
      </c>
      <c r="H205" s="125">
        <f>H206</f>
        <v>144.93100000000001</v>
      </c>
      <c r="I205" s="226">
        <f t="shared" si="11"/>
        <v>0.43878595216469879</v>
      </c>
    </row>
    <row r="206" spans="1:9" ht="22.5" x14ac:dyDescent="0.2">
      <c r="A206" s="68" t="s">
        <v>119</v>
      </c>
      <c r="B206" s="56" t="s">
        <v>144</v>
      </c>
      <c r="C206" s="57">
        <v>10</v>
      </c>
      <c r="D206" s="56" t="s">
        <v>184</v>
      </c>
      <c r="E206" s="56" t="s">
        <v>196</v>
      </c>
      <c r="F206" s="57" t="s">
        <v>120</v>
      </c>
      <c r="G206" s="125">
        <f>G208+G207</f>
        <v>330.3</v>
      </c>
      <c r="H206" s="125">
        <f>H208+H207</f>
        <v>144.93100000000001</v>
      </c>
      <c r="I206" s="226">
        <f t="shared" si="11"/>
        <v>0.43878595216469879</v>
      </c>
    </row>
    <row r="207" spans="1:9" ht="22.5" x14ac:dyDescent="0.2">
      <c r="A207" s="95" t="s">
        <v>134</v>
      </c>
      <c r="B207" s="56" t="s">
        <v>144</v>
      </c>
      <c r="C207" s="57">
        <v>10</v>
      </c>
      <c r="D207" s="56" t="s">
        <v>184</v>
      </c>
      <c r="E207" s="56" t="s">
        <v>196</v>
      </c>
      <c r="F207" s="57">
        <v>242</v>
      </c>
      <c r="G207" s="125">
        <v>33.799999999999997</v>
      </c>
      <c r="H207" s="130">
        <v>24.821000000000002</v>
      </c>
      <c r="I207" s="226">
        <f t="shared" si="11"/>
        <v>0.73434911242603562</v>
      </c>
    </row>
    <row r="208" spans="1:9" x14ac:dyDescent="0.2">
      <c r="A208" s="95" t="s">
        <v>466</v>
      </c>
      <c r="B208" s="56" t="s">
        <v>144</v>
      </c>
      <c r="C208" s="57">
        <v>10</v>
      </c>
      <c r="D208" s="56" t="s">
        <v>184</v>
      </c>
      <c r="E208" s="56" t="s">
        <v>196</v>
      </c>
      <c r="F208" s="57" t="s">
        <v>122</v>
      </c>
      <c r="G208" s="125">
        <v>296.5</v>
      </c>
      <c r="H208" s="130">
        <v>120.11</v>
      </c>
      <c r="I208" s="226">
        <f t="shared" si="11"/>
        <v>0.40509274873524453</v>
      </c>
    </row>
    <row r="209" spans="1:12" x14ac:dyDescent="0.2">
      <c r="A209" s="59" t="s">
        <v>135</v>
      </c>
      <c r="B209" s="56" t="s">
        <v>144</v>
      </c>
      <c r="C209" s="57">
        <v>10</v>
      </c>
      <c r="D209" s="56" t="s">
        <v>184</v>
      </c>
      <c r="E209" s="56" t="s">
        <v>196</v>
      </c>
      <c r="F209" s="57" t="s">
        <v>197</v>
      </c>
      <c r="G209" s="125">
        <f>G212+G210</f>
        <v>6.4</v>
      </c>
      <c r="H209" s="125">
        <f>H212+H210</f>
        <v>3</v>
      </c>
      <c r="I209" s="226">
        <f t="shared" si="11"/>
        <v>0.46875</v>
      </c>
    </row>
    <row r="210" spans="1:12" x14ac:dyDescent="0.2">
      <c r="A210" s="59" t="s">
        <v>801</v>
      </c>
      <c r="B210" s="56" t="s">
        <v>144</v>
      </c>
      <c r="C210" s="57">
        <v>10</v>
      </c>
      <c r="D210" s="56" t="s">
        <v>184</v>
      </c>
      <c r="E210" s="56" t="s">
        <v>196</v>
      </c>
      <c r="F210" s="57">
        <v>830</v>
      </c>
      <c r="G210" s="125">
        <f>G211</f>
        <v>3</v>
      </c>
      <c r="H210" s="125">
        <f>H211</f>
        <v>3</v>
      </c>
      <c r="I210" s="226">
        <f t="shared" si="11"/>
        <v>1</v>
      </c>
    </row>
    <row r="211" spans="1:12" ht="22.5" x14ac:dyDescent="0.2">
      <c r="A211" s="59" t="s">
        <v>802</v>
      </c>
      <c r="B211" s="56" t="s">
        <v>144</v>
      </c>
      <c r="C211" s="57">
        <v>10</v>
      </c>
      <c r="D211" s="56" t="s">
        <v>184</v>
      </c>
      <c r="E211" s="56" t="s">
        <v>196</v>
      </c>
      <c r="F211" s="57">
        <v>831</v>
      </c>
      <c r="G211" s="125">
        <v>3</v>
      </c>
      <c r="H211" s="125">
        <v>3</v>
      </c>
      <c r="I211" s="226">
        <f t="shared" si="11"/>
        <v>1</v>
      </c>
    </row>
    <row r="212" spans="1:12" x14ac:dyDescent="0.2">
      <c r="A212" s="59" t="s">
        <v>136</v>
      </c>
      <c r="B212" s="56" t="s">
        <v>144</v>
      </c>
      <c r="C212" s="57">
        <v>10</v>
      </c>
      <c r="D212" s="56" t="s">
        <v>184</v>
      </c>
      <c r="E212" s="56" t="s">
        <v>196</v>
      </c>
      <c r="F212" s="57" t="s">
        <v>137</v>
      </c>
      <c r="G212" s="125">
        <f>G213+G214</f>
        <v>3.4</v>
      </c>
      <c r="H212" s="125">
        <f>H213+H214</f>
        <v>0</v>
      </c>
      <c r="I212" s="226">
        <f t="shared" si="11"/>
        <v>0</v>
      </c>
    </row>
    <row r="213" spans="1:12" x14ac:dyDescent="0.2">
      <c r="A213" s="63" t="s">
        <v>138</v>
      </c>
      <c r="B213" s="56" t="s">
        <v>144</v>
      </c>
      <c r="C213" s="57">
        <v>10</v>
      </c>
      <c r="D213" s="56" t="s">
        <v>184</v>
      </c>
      <c r="E213" s="56" t="s">
        <v>196</v>
      </c>
      <c r="F213" s="57" t="s">
        <v>139</v>
      </c>
      <c r="G213" s="125">
        <v>3.4</v>
      </c>
      <c r="H213" s="130">
        <v>0</v>
      </c>
      <c r="I213" s="226">
        <f t="shared" si="11"/>
        <v>0</v>
      </c>
    </row>
    <row r="214" spans="1:12" x14ac:dyDescent="0.2">
      <c r="A214" s="59" t="s">
        <v>440</v>
      </c>
      <c r="B214" s="56" t="s">
        <v>144</v>
      </c>
      <c r="C214" s="57">
        <v>10</v>
      </c>
      <c r="D214" s="56" t="s">
        <v>184</v>
      </c>
      <c r="E214" s="56" t="s">
        <v>196</v>
      </c>
      <c r="F214" s="57">
        <v>853</v>
      </c>
      <c r="G214" s="125">
        <v>0</v>
      </c>
      <c r="H214" s="130">
        <v>0</v>
      </c>
      <c r="I214" s="226" t="e">
        <f t="shared" si="11"/>
        <v>#DIV/0!</v>
      </c>
    </row>
    <row r="215" spans="1:12" ht="22.5" x14ac:dyDescent="0.2">
      <c r="A215" s="68" t="s">
        <v>199</v>
      </c>
      <c r="B215" s="56" t="s">
        <v>144</v>
      </c>
      <c r="C215" s="57">
        <v>10</v>
      </c>
      <c r="D215" s="56" t="s">
        <v>184</v>
      </c>
      <c r="E215" s="56" t="s">
        <v>200</v>
      </c>
      <c r="F215" s="57"/>
      <c r="G215" s="125">
        <f>G216+G219</f>
        <v>110</v>
      </c>
      <c r="H215" s="125">
        <f>H216+H219</f>
        <v>54.1</v>
      </c>
      <c r="I215" s="226">
        <f t="shared" si="11"/>
        <v>0.49181818181818182</v>
      </c>
    </row>
    <row r="216" spans="1:12" x14ac:dyDescent="0.2">
      <c r="A216" s="68" t="s">
        <v>446</v>
      </c>
      <c r="B216" s="56" t="s">
        <v>144</v>
      </c>
      <c r="C216" s="57">
        <v>10</v>
      </c>
      <c r="D216" s="56" t="s">
        <v>184</v>
      </c>
      <c r="E216" s="56" t="s">
        <v>200</v>
      </c>
      <c r="F216" s="57" t="s">
        <v>118</v>
      </c>
      <c r="G216" s="125">
        <f>G217</f>
        <v>95</v>
      </c>
      <c r="H216" s="125">
        <f>H217</f>
        <v>54.1</v>
      </c>
      <c r="I216" s="226">
        <f t="shared" si="11"/>
        <v>0.56947368421052635</v>
      </c>
    </row>
    <row r="217" spans="1:12" ht="22.5" x14ac:dyDescent="0.2">
      <c r="A217" s="68" t="s">
        <v>119</v>
      </c>
      <c r="B217" s="56" t="s">
        <v>144</v>
      </c>
      <c r="C217" s="57">
        <v>10</v>
      </c>
      <c r="D217" s="56" t="s">
        <v>184</v>
      </c>
      <c r="E217" s="56" t="s">
        <v>200</v>
      </c>
      <c r="F217" s="57" t="s">
        <v>120</v>
      </c>
      <c r="G217" s="125">
        <f>G218</f>
        <v>95</v>
      </c>
      <c r="H217" s="125">
        <f>H218</f>
        <v>54.1</v>
      </c>
      <c r="I217" s="226">
        <f t="shared" si="11"/>
        <v>0.56947368421052635</v>
      </c>
    </row>
    <row r="218" spans="1:12" x14ac:dyDescent="0.2">
      <c r="A218" s="95" t="s">
        <v>466</v>
      </c>
      <c r="B218" s="56" t="s">
        <v>144</v>
      </c>
      <c r="C218" s="57">
        <v>10</v>
      </c>
      <c r="D218" s="56" t="s">
        <v>184</v>
      </c>
      <c r="E218" s="56" t="s">
        <v>200</v>
      </c>
      <c r="F218" s="57" t="s">
        <v>122</v>
      </c>
      <c r="G218" s="125">
        <v>95</v>
      </c>
      <c r="H218" s="130">
        <v>54.1</v>
      </c>
      <c r="I218" s="226">
        <f t="shared" si="11"/>
        <v>0.56947368421052635</v>
      </c>
    </row>
    <row r="219" spans="1:12" s="65" customFormat="1" ht="11.25" x14ac:dyDescent="0.2">
      <c r="A219" s="63" t="s">
        <v>159</v>
      </c>
      <c r="B219" s="61" t="s">
        <v>144</v>
      </c>
      <c r="C219" s="57">
        <v>10</v>
      </c>
      <c r="D219" s="56" t="s">
        <v>184</v>
      </c>
      <c r="E219" s="56" t="s">
        <v>200</v>
      </c>
      <c r="F219" s="61" t="s">
        <v>160</v>
      </c>
      <c r="G219" s="128">
        <f>G220</f>
        <v>15</v>
      </c>
      <c r="H219" s="128">
        <f>H220</f>
        <v>0</v>
      </c>
      <c r="I219" s="226">
        <f t="shared" si="11"/>
        <v>0</v>
      </c>
    </row>
    <row r="220" spans="1:12" ht="33.75" x14ac:dyDescent="0.2">
      <c r="A220" s="68" t="s">
        <v>445</v>
      </c>
      <c r="B220" s="61" t="s">
        <v>144</v>
      </c>
      <c r="C220" s="57">
        <v>10</v>
      </c>
      <c r="D220" s="56" t="s">
        <v>184</v>
      </c>
      <c r="E220" s="56" t="s">
        <v>200</v>
      </c>
      <c r="F220" s="64">
        <v>320</v>
      </c>
      <c r="G220" s="128">
        <f>G221</f>
        <v>15</v>
      </c>
      <c r="H220" s="128">
        <f>H221</f>
        <v>0</v>
      </c>
      <c r="I220" s="226">
        <f t="shared" si="11"/>
        <v>0</v>
      </c>
    </row>
    <row r="221" spans="1:12" ht="22.5" x14ac:dyDescent="0.2">
      <c r="A221" s="59" t="s">
        <v>630</v>
      </c>
      <c r="B221" s="61" t="s">
        <v>144</v>
      </c>
      <c r="C221" s="57">
        <v>10</v>
      </c>
      <c r="D221" s="56" t="s">
        <v>184</v>
      </c>
      <c r="E221" s="56" t="s">
        <v>200</v>
      </c>
      <c r="F221" s="64">
        <v>321</v>
      </c>
      <c r="G221" s="128">
        <v>15</v>
      </c>
      <c r="H221" s="130">
        <v>0</v>
      </c>
      <c r="I221" s="226">
        <f t="shared" si="11"/>
        <v>0</v>
      </c>
    </row>
    <row r="222" spans="1:12" ht="31.5" x14ac:dyDescent="0.2">
      <c r="A222" s="53" t="s">
        <v>201</v>
      </c>
      <c r="B222" s="78" t="s">
        <v>202</v>
      </c>
      <c r="C222" s="80" t="s">
        <v>145</v>
      </c>
      <c r="D222" s="78" t="s">
        <v>145</v>
      </c>
      <c r="E222" s="78" t="s">
        <v>146</v>
      </c>
      <c r="F222" s="80" t="s">
        <v>147</v>
      </c>
      <c r="G222" s="123">
        <f>G223+G370</f>
        <v>409998.19699999999</v>
      </c>
      <c r="H222" s="123">
        <f>H223+H370</f>
        <v>303822.52400000003</v>
      </c>
      <c r="I222" s="226">
        <f t="shared" si="11"/>
        <v>0.74103380508280636</v>
      </c>
      <c r="J222" s="44">
        <v>409998.19699999999</v>
      </c>
      <c r="K222" s="44">
        <v>303822.52399999998</v>
      </c>
    </row>
    <row r="223" spans="1:12" s="74" customFormat="1" x14ac:dyDescent="0.2">
      <c r="A223" s="53" t="s">
        <v>203</v>
      </c>
      <c r="B223" s="78" t="s">
        <v>202</v>
      </c>
      <c r="C223" s="80" t="s">
        <v>204</v>
      </c>
      <c r="D223" s="78" t="s">
        <v>145</v>
      </c>
      <c r="E223" s="78" t="s">
        <v>146</v>
      </c>
      <c r="F223" s="80" t="s">
        <v>147</v>
      </c>
      <c r="G223" s="123">
        <f>G224+G262+G321+G331+G343</f>
        <v>406952.897</v>
      </c>
      <c r="H223" s="123">
        <f>H224+H262+H321+H331+H343</f>
        <v>301730.61200000002</v>
      </c>
      <c r="I223" s="226">
        <f t="shared" si="11"/>
        <v>0.74143866335469288</v>
      </c>
      <c r="J223" s="105">
        <f>J222-G222</f>
        <v>0</v>
      </c>
      <c r="K223" s="105">
        <f t="shared" ref="K223" si="19">K222-H222</f>
        <v>0</v>
      </c>
      <c r="L223" s="105"/>
    </row>
    <row r="224" spans="1:12" x14ac:dyDescent="0.2">
      <c r="A224" s="53" t="s">
        <v>205</v>
      </c>
      <c r="B224" s="78" t="s">
        <v>202</v>
      </c>
      <c r="C224" s="80" t="s">
        <v>204</v>
      </c>
      <c r="D224" s="78" t="s">
        <v>96</v>
      </c>
      <c r="E224" s="78" t="s">
        <v>146</v>
      </c>
      <c r="F224" s="80" t="s">
        <v>147</v>
      </c>
      <c r="G224" s="123">
        <f>G225</f>
        <v>110504.43</v>
      </c>
      <c r="H224" s="123">
        <f>H225</f>
        <v>88668.309000000008</v>
      </c>
      <c r="I224" s="226">
        <f t="shared" si="11"/>
        <v>0.80239596729289508</v>
      </c>
    </row>
    <row r="225" spans="1:11" ht="21" x14ac:dyDescent="0.2">
      <c r="A225" s="53" t="s">
        <v>475</v>
      </c>
      <c r="B225" s="78" t="s">
        <v>202</v>
      </c>
      <c r="C225" s="80" t="s">
        <v>204</v>
      </c>
      <c r="D225" s="78" t="s">
        <v>96</v>
      </c>
      <c r="E225" s="78" t="s">
        <v>206</v>
      </c>
      <c r="F225" s="80"/>
      <c r="G225" s="123">
        <f>G226+G254</f>
        <v>110504.43</v>
      </c>
      <c r="H225" s="123">
        <f>H226+H254</f>
        <v>88668.309000000008</v>
      </c>
      <c r="I225" s="226">
        <f t="shared" si="11"/>
        <v>0.80239596729289508</v>
      </c>
      <c r="J225" s="120"/>
      <c r="K225" s="120"/>
    </row>
    <row r="226" spans="1:11" x14ac:dyDescent="0.2">
      <c r="A226" s="68" t="s">
        <v>207</v>
      </c>
      <c r="B226" s="56" t="s">
        <v>202</v>
      </c>
      <c r="C226" s="57" t="s">
        <v>204</v>
      </c>
      <c r="D226" s="56" t="s">
        <v>96</v>
      </c>
      <c r="E226" s="72" t="s">
        <v>208</v>
      </c>
      <c r="F226" s="69" t="s">
        <v>147</v>
      </c>
      <c r="G226" s="125">
        <f>G243+G227</f>
        <v>110193.62999999999</v>
      </c>
      <c r="H226" s="125">
        <f>H243+H227</f>
        <v>88668.309000000008</v>
      </c>
      <c r="I226" s="226">
        <f t="shared" ref="I226:I289" si="20">H226/G226*1</f>
        <v>0.80465911686546687</v>
      </c>
    </row>
    <row r="227" spans="1:11" ht="33.75" x14ac:dyDescent="0.2">
      <c r="A227" s="154" t="s">
        <v>487</v>
      </c>
      <c r="B227" s="56" t="s">
        <v>202</v>
      </c>
      <c r="C227" s="57" t="s">
        <v>204</v>
      </c>
      <c r="D227" s="56" t="s">
        <v>96</v>
      </c>
      <c r="E227" s="56" t="s">
        <v>209</v>
      </c>
      <c r="F227" s="57"/>
      <c r="G227" s="125">
        <f>G228+G232+G236+G239</f>
        <v>51733.729999999996</v>
      </c>
      <c r="H227" s="125">
        <f>H228+H232+H236+H239</f>
        <v>41327.139000000003</v>
      </c>
      <c r="I227" s="226">
        <f t="shared" si="20"/>
        <v>0.7988432111892958</v>
      </c>
    </row>
    <row r="228" spans="1:11" ht="33.75" x14ac:dyDescent="0.2">
      <c r="A228" s="68" t="s">
        <v>109</v>
      </c>
      <c r="B228" s="56" t="s">
        <v>202</v>
      </c>
      <c r="C228" s="57" t="s">
        <v>204</v>
      </c>
      <c r="D228" s="56" t="s">
        <v>96</v>
      </c>
      <c r="E228" s="56" t="s">
        <v>209</v>
      </c>
      <c r="F228" s="57" t="s">
        <v>110</v>
      </c>
      <c r="G228" s="125">
        <f>G229</f>
        <v>5959</v>
      </c>
      <c r="H228" s="125">
        <f>H229</f>
        <v>4754.8710000000001</v>
      </c>
      <c r="I228" s="226">
        <f t="shared" si="20"/>
        <v>0.79793102869609001</v>
      </c>
    </row>
    <row r="229" spans="1:11" x14ac:dyDescent="0.2">
      <c r="A229" s="68" t="s">
        <v>111</v>
      </c>
      <c r="B229" s="56" t="s">
        <v>202</v>
      </c>
      <c r="C229" s="57" t="s">
        <v>204</v>
      </c>
      <c r="D229" s="56" t="s">
        <v>96</v>
      </c>
      <c r="E229" s="56" t="s">
        <v>209</v>
      </c>
      <c r="F229" s="57">
        <v>110</v>
      </c>
      <c r="G229" s="125">
        <f>G230+G231</f>
        <v>5959</v>
      </c>
      <c r="H229" s="125">
        <f>H230+H231</f>
        <v>4754.8710000000001</v>
      </c>
      <c r="I229" s="226">
        <f t="shared" si="20"/>
        <v>0.79793102869609001</v>
      </c>
    </row>
    <row r="230" spans="1:11" x14ac:dyDescent="0.2">
      <c r="A230" s="68" t="s">
        <v>112</v>
      </c>
      <c r="B230" s="56" t="s">
        <v>202</v>
      </c>
      <c r="C230" s="57" t="s">
        <v>204</v>
      </c>
      <c r="D230" s="56" t="s">
        <v>96</v>
      </c>
      <c r="E230" s="56" t="s">
        <v>209</v>
      </c>
      <c r="F230" s="57">
        <v>111</v>
      </c>
      <c r="G230" s="125">
        <v>4577</v>
      </c>
      <c r="H230" s="130">
        <v>3485.3139999999999</v>
      </c>
      <c r="I230" s="226">
        <f t="shared" si="20"/>
        <v>0.76148437841380812</v>
      </c>
    </row>
    <row r="231" spans="1:11" ht="22.5" x14ac:dyDescent="0.2">
      <c r="A231" s="94" t="s">
        <v>113</v>
      </c>
      <c r="B231" s="56" t="s">
        <v>202</v>
      </c>
      <c r="C231" s="57" t="s">
        <v>204</v>
      </c>
      <c r="D231" s="56" t="s">
        <v>96</v>
      </c>
      <c r="E231" s="56" t="s">
        <v>209</v>
      </c>
      <c r="F231" s="57">
        <v>119</v>
      </c>
      <c r="G231" s="125">
        <v>1382</v>
      </c>
      <c r="H231" s="130">
        <v>1269.557</v>
      </c>
      <c r="I231" s="226">
        <f t="shared" si="20"/>
        <v>0.91863748191027494</v>
      </c>
    </row>
    <row r="232" spans="1:11" x14ac:dyDescent="0.2">
      <c r="A232" s="68" t="s">
        <v>446</v>
      </c>
      <c r="B232" s="56" t="s">
        <v>202</v>
      </c>
      <c r="C232" s="57" t="s">
        <v>204</v>
      </c>
      <c r="D232" s="56" t="s">
        <v>96</v>
      </c>
      <c r="E232" s="56" t="s">
        <v>209</v>
      </c>
      <c r="F232" s="57" t="s">
        <v>118</v>
      </c>
      <c r="G232" s="125">
        <f>G233</f>
        <v>1296.5</v>
      </c>
      <c r="H232" s="125">
        <f>H233</f>
        <v>737.923</v>
      </c>
      <c r="I232" s="226">
        <f t="shared" si="20"/>
        <v>0.56916544543000391</v>
      </c>
    </row>
    <row r="233" spans="1:11" ht="22.5" x14ac:dyDescent="0.2">
      <c r="A233" s="68" t="s">
        <v>119</v>
      </c>
      <c r="B233" s="56" t="s">
        <v>202</v>
      </c>
      <c r="C233" s="57" t="s">
        <v>204</v>
      </c>
      <c r="D233" s="56" t="s">
        <v>96</v>
      </c>
      <c r="E233" s="56" t="s">
        <v>209</v>
      </c>
      <c r="F233" s="57" t="s">
        <v>120</v>
      </c>
      <c r="G233" s="125">
        <f>G234+G235</f>
        <v>1296.5</v>
      </c>
      <c r="H233" s="125">
        <f>H234+H235</f>
        <v>737.923</v>
      </c>
      <c r="I233" s="226">
        <f t="shared" si="20"/>
        <v>0.56916544543000391</v>
      </c>
    </row>
    <row r="234" spans="1:11" ht="22.5" x14ac:dyDescent="0.2">
      <c r="A234" s="95" t="s">
        <v>134</v>
      </c>
      <c r="B234" s="56" t="s">
        <v>202</v>
      </c>
      <c r="C234" s="57" t="s">
        <v>204</v>
      </c>
      <c r="D234" s="56" t="s">
        <v>96</v>
      </c>
      <c r="E234" s="56" t="s">
        <v>209</v>
      </c>
      <c r="F234" s="57">
        <v>242</v>
      </c>
      <c r="G234" s="125">
        <v>5</v>
      </c>
      <c r="H234" s="130">
        <v>0</v>
      </c>
      <c r="I234" s="226">
        <f t="shared" si="20"/>
        <v>0</v>
      </c>
    </row>
    <row r="235" spans="1:11" x14ac:dyDescent="0.2">
      <c r="A235" s="95" t="s">
        <v>466</v>
      </c>
      <c r="B235" s="56" t="s">
        <v>202</v>
      </c>
      <c r="C235" s="57" t="s">
        <v>204</v>
      </c>
      <c r="D235" s="56" t="s">
        <v>96</v>
      </c>
      <c r="E235" s="56" t="s">
        <v>209</v>
      </c>
      <c r="F235" s="57" t="s">
        <v>122</v>
      </c>
      <c r="G235" s="125">
        <v>1291.5</v>
      </c>
      <c r="H235" s="130">
        <v>737.923</v>
      </c>
      <c r="I235" s="226">
        <f t="shared" si="20"/>
        <v>0.5713689508323655</v>
      </c>
    </row>
    <row r="236" spans="1:11" ht="22.5" x14ac:dyDescent="0.2">
      <c r="A236" s="68" t="s">
        <v>100</v>
      </c>
      <c r="B236" s="56" t="s">
        <v>202</v>
      </c>
      <c r="C236" s="57" t="s">
        <v>204</v>
      </c>
      <c r="D236" s="56" t="s">
        <v>96</v>
      </c>
      <c r="E236" s="56" t="s">
        <v>209</v>
      </c>
      <c r="F236" s="57" t="s">
        <v>101</v>
      </c>
      <c r="G236" s="125">
        <f>G237</f>
        <v>44433.63</v>
      </c>
      <c r="H236" s="125">
        <f>H237</f>
        <v>35818.745000000003</v>
      </c>
      <c r="I236" s="226">
        <f t="shared" si="20"/>
        <v>0.80611791114072839</v>
      </c>
    </row>
    <row r="237" spans="1:11" x14ac:dyDescent="0.2">
      <c r="A237" s="68" t="s">
        <v>102</v>
      </c>
      <c r="B237" s="56" t="s">
        <v>202</v>
      </c>
      <c r="C237" s="57" t="s">
        <v>204</v>
      </c>
      <c r="D237" s="56" t="s">
        <v>96</v>
      </c>
      <c r="E237" s="56" t="s">
        <v>209</v>
      </c>
      <c r="F237" s="57" t="s">
        <v>103</v>
      </c>
      <c r="G237" s="125">
        <f>G238</f>
        <v>44433.63</v>
      </c>
      <c r="H237" s="125">
        <f>H238</f>
        <v>35818.745000000003</v>
      </c>
      <c r="I237" s="226">
        <f t="shared" si="20"/>
        <v>0.80611791114072839</v>
      </c>
    </row>
    <row r="238" spans="1:11" ht="33.75" x14ac:dyDescent="0.2">
      <c r="A238" s="68" t="s">
        <v>104</v>
      </c>
      <c r="B238" s="56" t="s">
        <v>202</v>
      </c>
      <c r="C238" s="57" t="s">
        <v>204</v>
      </c>
      <c r="D238" s="56" t="s">
        <v>96</v>
      </c>
      <c r="E238" s="56" t="s">
        <v>209</v>
      </c>
      <c r="F238" s="57" t="s">
        <v>105</v>
      </c>
      <c r="G238" s="125">
        <v>44433.63</v>
      </c>
      <c r="H238" s="130">
        <v>35818.745000000003</v>
      </c>
      <c r="I238" s="226">
        <f t="shared" si="20"/>
        <v>0.80611791114072839</v>
      </c>
    </row>
    <row r="239" spans="1:11" x14ac:dyDescent="0.2">
      <c r="A239" s="59" t="s">
        <v>135</v>
      </c>
      <c r="B239" s="56" t="s">
        <v>202</v>
      </c>
      <c r="C239" s="57" t="s">
        <v>204</v>
      </c>
      <c r="D239" s="56" t="s">
        <v>96</v>
      </c>
      <c r="E239" s="56" t="s">
        <v>209</v>
      </c>
      <c r="F239" s="57" t="s">
        <v>197</v>
      </c>
      <c r="G239" s="125">
        <f>G240</f>
        <v>44.6</v>
      </c>
      <c r="H239" s="125">
        <f>H240</f>
        <v>15.6</v>
      </c>
      <c r="I239" s="226">
        <f t="shared" si="20"/>
        <v>0.34977578475336318</v>
      </c>
    </row>
    <row r="240" spans="1:11" x14ac:dyDescent="0.2">
      <c r="A240" s="59" t="s">
        <v>136</v>
      </c>
      <c r="B240" s="56" t="s">
        <v>202</v>
      </c>
      <c r="C240" s="57" t="s">
        <v>204</v>
      </c>
      <c r="D240" s="56" t="s">
        <v>96</v>
      </c>
      <c r="E240" s="56" t="s">
        <v>209</v>
      </c>
      <c r="F240" s="57" t="s">
        <v>137</v>
      </c>
      <c r="G240" s="125">
        <f>G241+G242</f>
        <v>44.6</v>
      </c>
      <c r="H240" s="125">
        <f>H241+H242</f>
        <v>15.6</v>
      </c>
      <c r="I240" s="226">
        <f t="shared" si="20"/>
        <v>0.34977578475336318</v>
      </c>
    </row>
    <row r="241" spans="1:9" x14ac:dyDescent="0.2">
      <c r="A241" s="63" t="s">
        <v>138</v>
      </c>
      <c r="B241" s="56" t="s">
        <v>202</v>
      </c>
      <c r="C241" s="57" t="s">
        <v>204</v>
      </c>
      <c r="D241" s="56" t="s">
        <v>96</v>
      </c>
      <c r="E241" s="56" t="s">
        <v>209</v>
      </c>
      <c r="F241" s="57" t="s">
        <v>139</v>
      </c>
      <c r="G241" s="125">
        <v>9.6</v>
      </c>
      <c r="H241" s="130">
        <v>5.6</v>
      </c>
      <c r="I241" s="226">
        <f t="shared" si="20"/>
        <v>0.58333333333333337</v>
      </c>
    </row>
    <row r="242" spans="1:9" x14ac:dyDescent="0.2">
      <c r="A242" s="59" t="s">
        <v>440</v>
      </c>
      <c r="B242" s="56" t="s">
        <v>202</v>
      </c>
      <c r="C242" s="57" t="s">
        <v>204</v>
      </c>
      <c r="D242" s="56" t="s">
        <v>96</v>
      </c>
      <c r="E242" s="56" t="s">
        <v>209</v>
      </c>
      <c r="F242" s="57">
        <v>853</v>
      </c>
      <c r="G242" s="125">
        <v>35</v>
      </c>
      <c r="H242" s="130">
        <v>10</v>
      </c>
      <c r="I242" s="226">
        <f t="shared" si="20"/>
        <v>0.2857142857142857</v>
      </c>
    </row>
    <row r="243" spans="1:9" ht="38.25" customHeight="1" x14ac:dyDescent="0.2">
      <c r="A243" s="154" t="s">
        <v>487</v>
      </c>
      <c r="B243" s="56" t="s">
        <v>202</v>
      </c>
      <c r="C243" s="57" t="s">
        <v>204</v>
      </c>
      <c r="D243" s="56" t="s">
        <v>96</v>
      </c>
      <c r="E243" s="56" t="s">
        <v>210</v>
      </c>
      <c r="F243" s="69" t="s">
        <v>147</v>
      </c>
      <c r="G243" s="125">
        <f>G244+G248+G251</f>
        <v>58459.899999999994</v>
      </c>
      <c r="H243" s="125">
        <f>H244+H248+H251</f>
        <v>47341.17</v>
      </c>
      <c r="I243" s="226">
        <f t="shared" si="20"/>
        <v>0.80980586692758627</v>
      </c>
    </row>
    <row r="244" spans="1:9" ht="33.75" x14ac:dyDescent="0.2">
      <c r="A244" s="68" t="s">
        <v>109</v>
      </c>
      <c r="B244" s="56" t="s">
        <v>202</v>
      </c>
      <c r="C244" s="57" t="s">
        <v>204</v>
      </c>
      <c r="D244" s="56" t="s">
        <v>96</v>
      </c>
      <c r="E244" s="56" t="s">
        <v>210</v>
      </c>
      <c r="F244" s="57" t="s">
        <v>110</v>
      </c>
      <c r="G244" s="125">
        <f>G245</f>
        <v>8332.7999999999993</v>
      </c>
      <c r="H244" s="125">
        <f>H245</f>
        <v>6805.0790000000006</v>
      </c>
      <c r="I244" s="226">
        <f t="shared" si="20"/>
        <v>0.81666174635176669</v>
      </c>
    </row>
    <row r="245" spans="1:9" x14ac:dyDescent="0.2">
      <c r="A245" s="68" t="s">
        <v>111</v>
      </c>
      <c r="B245" s="56" t="s">
        <v>202</v>
      </c>
      <c r="C245" s="57" t="s">
        <v>204</v>
      </c>
      <c r="D245" s="56" t="s">
        <v>96</v>
      </c>
      <c r="E245" s="56" t="s">
        <v>210</v>
      </c>
      <c r="F245" s="57">
        <v>110</v>
      </c>
      <c r="G245" s="125">
        <f>G246+G247</f>
        <v>8332.7999999999993</v>
      </c>
      <c r="H245" s="125">
        <f>H246+H247</f>
        <v>6805.0790000000006</v>
      </c>
      <c r="I245" s="226">
        <f t="shared" si="20"/>
        <v>0.81666174635176669</v>
      </c>
    </row>
    <row r="246" spans="1:9" x14ac:dyDescent="0.2">
      <c r="A246" s="68" t="s">
        <v>112</v>
      </c>
      <c r="B246" s="56" t="s">
        <v>202</v>
      </c>
      <c r="C246" s="57" t="s">
        <v>204</v>
      </c>
      <c r="D246" s="56" t="s">
        <v>96</v>
      </c>
      <c r="E246" s="56" t="s">
        <v>210</v>
      </c>
      <c r="F246" s="57">
        <v>111</v>
      </c>
      <c r="G246" s="125">
        <v>6400</v>
      </c>
      <c r="H246" s="130">
        <v>5121.3590000000004</v>
      </c>
      <c r="I246" s="226">
        <f t="shared" si="20"/>
        <v>0.80021234375000005</v>
      </c>
    </row>
    <row r="247" spans="1:9" ht="22.5" x14ac:dyDescent="0.2">
      <c r="A247" s="94" t="s">
        <v>113</v>
      </c>
      <c r="B247" s="56" t="s">
        <v>202</v>
      </c>
      <c r="C247" s="57" t="s">
        <v>204</v>
      </c>
      <c r="D247" s="56" t="s">
        <v>96</v>
      </c>
      <c r="E247" s="56" t="s">
        <v>210</v>
      </c>
      <c r="F247" s="57">
        <v>119</v>
      </c>
      <c r="G247" s="125">
        <v>1932.8</v>
      </c>
      <c r="H247" s="130">
        <v>1683.72</v>
      </c>
      <c r="I247" s="226">
        <f t="shared" si="20"/>
        <v>0.87112996688741728</v>
      </c>
    </row>
    <row r="248" spans="1:9" x14ac:dyDescent="0.2">
      <c r="A248" s="68" t="s">
        <v>446</v>
      </c>
      <c r="B248" s="56" t="s">
        <v>202</v>
      </c>
      <c r="C248" s="57" t="s">
        <v>204</v>
      </c>
      <c r="D248" s="56" t="s">
        <v>96</v>
      </c>
      <c r="E248" s="56" t="s">
        <v>210</v>
      </c>
      <c r="F248" s="57" t="s">
        <v>118</v>
      </c>
      <c r="G248" s="125">
        <f>G249</f>
        <v>50</v>
      </c>
      <c r="H248" s="125">
        <f>H249</f>
        <v>0</v>
      </c>
      <c r="I248" s="226">
        <f t="shared" si="20"/>
        <v>0</v>
      </c>
    </row>
    <row r="249" spans="1:9" ht="22.5" x14ac:dyDescent="0.2">
      <c r="A249" s="68" t="s">
        <v>119</v>
      </c>
      <c r="B249" s="56" t="s">
        <v>202</v>
      </c>
      <c r="C249" s="57" t="s">
        <v>204</v>
      </c>
      <c r="D249" s="56" t="s">
        <v>96</v>
      </c>
      <c r="E249" s="56" t="s">
        <v>210</v>
      </c>
      <c r="F249" s="57" t="s">
        <v>120</v>
      </c>
      <c r="G249" s="125">
        <f>+G250</f>
        <v>50</v>
      </c>
      <c r="H249" s="125">
        <f>+H250</f>
        <v>0</v>
      </c>
      <c r="I249" s="226">
        <f t="shared" si="20"/>
        <v>0</v>
      </c>
    </row>
    <row r="250" spans="1:9" x14ac:dyDescent="0.2">
      <c r="A250" s="95" t="s">
        <v>466</v>
      </c>
      <c r="B250" s="56" t="s">
        <v>202</v>
      </c>
      <c r="C250" s="57" t="s">
        <v>204</v>
      </c>
      <c r="D250" s="56" t="s">
        <v>96</v>
      </c>
      <c r="E250" s="56" t="s">
        <v>210</v>
      </c>
      <c r="F250" s="57" t="s">
        <v>122</v>
      </c>
      <c r="G250" s="125">
        <v>50</v>
      </c>
      <c r="H250" s="130">
        <v>0</v>
      </c>
      <c r="I250" s="226">
        <f t="shared" si="20"/>
        <v>0</v>
      </c>
    </row>
    <row r="251" spans="1:9" ht="22.5" x14ac:dyDescent="0.2">
      <c r="A251" s="68" t="s">
        <v>100</v>
      </c>
      <c r="B251" s="56" t="s">
        <v>202</v>
      </c>
      <c r="C251" s="57" t="s">
        <v>204</v>
      </c>
      <c r="D251" s="56" t="s">
        <v>96</v>
      </c>
      <c r="E251" s="56" t="s">
        <v>210</v>
      </c>
      <c r="F251" s="57" t="s">
        <v>101</v>
      </c>
      <c r="G251" s="125">
        <f>G252</f>
        <v>50077.1</v>
      </c>
      <c r="H251" s="125">
        <f>H252</f>
        <v>40536.091</v>
      </c>
      <c r="I251" s="226">
        <f t="shared" si="20"/>
        <v>0.80947361169077281</v>
      </c>
    </row>
    <row r="252" spans="1:9" x14ac:dyDescent="0.2">
      <c r="A252" s="68" t="s">
        <v>102</v>
      </c>
      <c r="B252" s="56" t="s">
        <v>202</v>
      </c>
      <c r="C252" s="57" t="s">
        <v>204</v>
      </c>
      <c r="D252" s="56" t="s">
        <v>96</v>
      </c>
      <c r="E252" s="56" t="s">
        <v>210</v>
      </c>
      <c r="F252" s="57" t="s">
        <v>103</v>
      </c>
      <c r="G252" s="125">
        <f>G253</f>
        <v>50077.1</v>
      </c>
      <c r="H252" s="125">
        <f>H253</f>
        <v>40536.091</v>
      </c>
      <c r="I252" s="226">
        <f t="shared" si="20"/>
        <v>0.80947361169077281</v>
      </c>
    </row>
    <row r="253" spans="1:9" ht="33.75" x14ac:dyDescent="0.2">
      <c r="A253" s="68" t="s">
        <v>104</v>
      </c>
      <c r="B253" s="56" t="s">
        <v>202</v>
      </c>
      <c r="C253" s="57" t="s">
        <v>204</v>
      </c>
      <c r="D253" s="56" t="s">
        <v>96</v>
      </c>
      <c r="E253" s="56" t="s">
        <v>210</v>
      </c>
      <c r="F253" s="57" t="s">
        <v>105</v>
      </c>
      <c r="G253" s="125">
        <v>50077.1</v>
      </c>
      <c r="H253" s="130">
        <v>40536.091</v>
      </c>
      <c r="I253" s="226">
        <f t="shared" si="20"/>
        <v>0.80947361169077281</v>
      </c>
    </row>
    <row r="254" spans="1:9" ht="33.75" x14ac:dyDescent="0.2">
      <c r="A254" s="55" t="s">
        <v>211</v>
      </c>
      <c r="B254" s="56" t="s">
        <v>202</v>
      </c>
      <c r="C254" s="57" t="s">
        <v>204</v>
      </c>
      <c r="D254" s="56" t="s">
        <v>96</v>
      </c>
      <c r="E254" s="56" t="s">
        <v>212</v>
      </c>
      <c r="F254" s="57"/>
      <c r="G254" s="125">
        <f>G255</f>
        <v>310.8</v>
      </c>
      <c r="H254" s="125">
        <f>H255</f>
        <v>0</v>
      </c>
      <c r="I254" s="226">
        <f t="shared" si="20"/>
        <v>0</v>
      </c>
    </row>
    <row r="255" spans="1:9" ht="33.75" x14ac:dyDescent="0.2">
      <c r="A255" s="70" t="s">
        <v>456</v>
      </c>
      <c r="B255" s="56" t="s">
        <v>202</v>
      </c>
      <c r="C255" s="57" t="s">
        <v>204</v>
      </c>
      <c r="D255" s="56" t="s">
        <v>96</v>
      </c>
      <c r="E255" s="56" t="s">
        <v>213</v>
      </c>
      <c r="F255" s="57"/>
      <c r="G255" s="125">
        <f>G256+G259</f>
        <v>310.8</v>
      </c>
      <c r="H255" s="125">
        <f>H256+H259</f>
        <v>0</v>
      </c>
      <c r="I255" s="226">
        <f t="shared" si="20"/>
        <v>0</v>
      </c>
    </row>
    <row r="256" spans="1:9" ht="33.75" x14ac:dyDescent="0.2">
      <c r="A256" s="68" t="s">
        <v>109</v>
      </c>
      <c r="B256" s="56" t="s">
        <v>202</v>
      </c>
      <c r="C256" s="57" t="s">
        <v>204</v>
      </c>
      <c r="D256" s="56" t="s">
        <v>96</v>
      </c>
      <c r="E256" s="56" t="s">
        <v>213</v>
      </c>
      <c r="F256" s="57">
        <v>100</v>
      </c>
      <c r="G256" s="125">
        <f>G258</f>
        <v>36.299999999999997</v>
      </c>
      <c r="H256" s="125">
        <f>H258</f>
        <v>0</v>
      </c>
      <c r="I256" s="226">
        <f t="shared" si="20"/>
        <v>0</v>
      </c>
    </row>
    <row r="257" spans="1:11" x14ac:dyDescent="0.2">
      <c r="A257" s="68" t="s">
        <v>111</v>
      </c>
      <c r="B257" s="56" t="s">
        <v>202</v>
      </c>
      <c r="C257" s="57" t="s">
        <v>204</v>
      </c>
      <c r="D257" s="56" t="s">
        <v>96</v>
      </c>
      <c r="E257" s="56" t="s">
        <v>213</v>
      </c>
      <c r="F257" s="57">
        <v>110</v>
      </c>
      <c r="G257" s="125">
        <f>G258</f>
        <v>36.299999999999997</v>
      </c>
      <c r="H257" s="125">
        <f>H258</f>
        <v>0</v>
      </c>
      <c r="I257" s="226">
        <f t="shared" si="20"/>
        <v>0</v>
      </c>
    </row>
    <row r="258" spans="1:11" x14ac:dyDescent="0.2">
      <c r="A258" s="95" t="s">
        <v>441</v>
      </c>
      <c r="B258" s="56" t="s">
        <v>202</v>
      </c>
      <c r="C258" s="57" t="s">
        <v>204</v>
      </c>
      <c r="D258" s="56" t="s">
        <v>96</v>
      </c>
      <c r="E258" s="56" t="s">
        <v>213</v>
      </c>
      <c r="F258" s="57">
        <v>112</v>
      </c>
      <c r="G258" s="125">
        <v>36.299999999999997</v>
      </c>
      <c r="H258" s="130">
        <v>0</v>
      </c>
      <c r="I258" s="226">
        <f t="shared" si="20"/>
        <v>0</v>
      </c>
    </row>
    <row r="259" spans="1:11" ht="22.5" x14ac:dyDescent="0.2">
      <c r="A259" s="68" t="s">
        <v>100</v>
      </c>
      <c r="B259" s="56" t="s">
        <v>202</v>
      </c>
      <c r="C259" s="57" t="s">
        <v>204</v>
      </c>
      <c r="D259" s="56" t="s">
        <v>96</v>
      </c>
      <c r="E259" s="56" t="s">
        <v>213</v>
      </c>
      <c r="F259" s="57">
        <v>600</v>
      </c>
      <c r="G259" s="125">
        <f>G260</f>
        <v>274.5</v>
      </c>
      <c r="H259" s="125">
        <f>H260</f>
        <v>0</v>
      </c>
      <c r="I259" s="226">
        <f t="shared" si="20"/>
        <v>0</v>
      </c>
    </row>
    <row r="260" spans="1:11" x14ac:dyDescent="0.2">
      <c r="A260" s="68" t="s">
        <v>102</v>
      </c>
      <c r="B260" s="56" t="s">
        <v>202</v>
      </c>
      <c r="C260" s="57" t="s">
        <v>204</v>
      </c>
      <c r="D260" s="56" t="s">
        <v>96</v>
      </c>
      <c r="E260" s="56" t="s">
        <v>213</v>
      </c>
      <c r="F260" s="57">
        <v>610</v>
      </c>
      <c r="G260" s="125">
        <f>G261</f>
        <v>274.5</v>
      </c>
      <c r="H260" s="125">
        <f>H261</f>
        <v>0</v>
      </c>
      <c r="I260" s="226">
        <f t="shared" si="20"/>
        <v>0</v>
      </c>
    </row>
    <row r="261" spans="1:11" ht="33.75" x14ac:dyDescent="0.2">
      <c r="A261" s="68" t="s">
        <v>104</v>
      </c>
      <c r="B261" s="56" t="s">
        <v>202</v>
      </c>
      <c r="C261" s="57" t="s">
        <v>204</v>
      </c>
      <c r="D261" s="56" t="s">
        <v>96</v>
      </c>
      <c r="E261" s="56" t="s">
        <v>213</v>
      </c>
      <c r="F261" s="57">
        <v>611</v>
      </c>
      <c r="G261" s="125">
        <v>274.5</v>
      </c>
      <c r="H261" s="130">
        <v>0</v>
      </c>
      <c r="I261" s="226">
        <f t="shared" si="20"/>
        <v>0</v>
      </c>
    </row>
    <row r="262" spans="1:11" x14ac:dyDescent="0.2">
      <c r="A262" s="53" t="s">
        <v>214</v>
      </c>
      <c r="B262" s="78" t="s">
        <v>202</v>
      </c>
      <c r="C262" s="80" t="s">
        <v>204</v>
      </c>
      <c r="D262" s="78" t="s">
        <v>215</v>
      </c>
      <c r="E262" s="78" t="s">
        <v>146</v>
      </c>
      <c r="F262" s="80" t="s">
        <v>147</v>
      </c>
      <c r="G262" s="123">
        <f>G263+G311</f>
        <v>241026.16499999998</v>
      </c>
      <c r="H262" s="123">
        <f>H263+H311</f>
        <v>167383.815</v>
      </c>
      <c r="I262" s="226">
        <f t="shared" si="20"/>
        <v>0.69446325464291403</v>
      </c>
    </row>
    <row r="263" spans="1:11" x14ac:dyDescent="0.2">
      <c r="A263" s="82" t="s">
        <v>216</v>
      </c>
      <c r="B263" s="78" t="s">
        <v>202</v>
      </c>
      <c r="C263" s="80" t="s">
        <v>204</v>
      </c>
      <c r="D263" s="78" t="s">
        <v>215</v>
      </c>
      <c r="E263" s="78" t="s">
        <v>217</v>
      </c>
      <c r="F263" s="81" t="s">
        <v>147</v>
      </c>
      <c r="G263" s="123">
        <f>G278+G264+G291+G302</f>
        <v>240234.16499999998</v>
      </c>
      <c r="H263" s="123">
        <f>H278+H264+H291+H302</f>
        <v>167383.815</v>
      </c>
      <c r="I263" s="226">
        <f t="shared" si="20"/>
        <v>0.69675274955167188</v>
      </c>
      <c r="J263" s="120"/>
      <c r="K263" s="120"/>
    </row>
    <row r="264" spans="1:11" x14ac:dyDescent="0.2">
      <c r="A264" s="155" t="s">
        <v>615</v>
      </c>
      <c r="B264" s="56" t="s">
        <v>202</v>
      </c>
      <c r="C264" s="57" t="s">
        <v>204</v>
      </c>
      <c r="D264" s="56" t="s">
        <v>215</v>
      </c>
      <c r="E264" s="56" t="s">
        <v>614</v>
      </c>
      <c r="F264" s="69"/>
      <c r="G264" s="125">
        <f>G265+G269+G274</f>
        <v>17970.87</v>
      </c>
      <c r="H264" s="125">
        <f>H265+H269+H274</f>
        <v>8672.3019999999997</v>
      </c>
      <c r="I264" s="226">
        <f t="shared" si="20"/>
        <v>0.48257552361126649</v>
      </c>
    </row>
    <row r="265" spans="1:11" x14ac:dyDescent="0.2">
      <c r="A265" s="68" t="s">
        <v>446</v>
      </c>
      <c r="B265" s="56" t="s">
        <v>202</v>
      </c>
      <c r="C265" s="57" t="s">
        <v>204</v>
      </c>
      <c r="D265" s="56" t="s">
        <v>215</v>
      </c>
      <c r="E265" s="56" t="s">
        <v>614</v>
      </c>
      <c r="F265" s="57" t="s">
        <v>118</v>
      </c>
      <c r="G265" s="125">
        <f>SUM(G266)</f>
        <v>1859.55</v>
      </c>
      <c r="H265" s="125">
        <f>SUM(H266)</f>
        <v>827.06399999999996</v>
      </c>
      <c r="I265" s="226">
        <f t="shared" si="20"/>
        <v>0.44476566911349519</v>
      </c>
    </row>
    <row r="266" spans="1:11" ht="22.5" x14ac:dyDescent="0.2">
      <c r="A266" s="68" t="s">
        <v>119</v>
      </c>
      <c r="B266" s="56" t="s">
        <v>202</v>
      </c>
      <c r="C266" s="57" t="s">
        <v>204</v>
      </c>
      <c r="D266" s="56" t="s">
        <v>215</v>
      </c>
      <c r="E266" s="56" t="s">
        <v>614</v>
      </c>
      <c r="F266" s="57" t="s">
        <v>120</v>
      </c>
      <c r="G266" s="125">
        <f>G267+G268</f>
        <v>1859.55</v>
      </c>
      <c r="H266" s="125">
        <f>H267+H268</f>
        <v>827.06399999999996</v>
      </c>
      <c r="I266" s="226">
        <f t="shared" si="20"/>
        <v>0.44476566911349519</v>
      </c>
    </row>
    <row r="267" spans="1:11" ht="22.5" x14ac:dyDescent="0.2">
      <c r="A267" s="95" t="s">
        <v>134</v>
      </c>
      <c r="B267" s="56" t="s">
        <v>202</v>
      </c>
      <c r="C267" s="57" t="s">
        <v>204</v>
      </c>
      <c r="D267" s="56" t="s">
        <v>215</v>
      </c>
      <c r="E267" s="56" t="s">
        <v>614</v>
      </c>
      <c r="F267" s="57">
        <v>242</v>
      </c>
      <c r="G267" s="125">
        <v>0</v>
      </c>
      <c r="H267" s="130">
        <v>0</v>
      </c>
      <c r="I267" s="226" t="e">
        <f t="shared" si="20"/>
        <v>#DIV/0!</v>
      </c>
    </row>
    <row r="268" spans="1:11" x14ac:dyDescent="0.2">
      <c r="A268" s="95" t="s">
        <v>466</v>
      </c>
      <c r="B268" s="56" t="s">
        <v>202</v>
      </c>
      <c r="C268" s="57" t="s">
        <v>204</v>
      </c>
      <c r="D268" s="56" t="s">
        <v>215</v>
      </c>
      <c r="E268" s="56" t="s">
        <v>614</v>
      </c>
      <c r="F268" s="57" t="s">
        <v>122</v>
      </c>
      <c r="G268" s="125">
        <v>1859.55</v>
      </c>
      <c r="H268" s="130">
        <v>827.06399999999996</v>
      </c>
      <c r="I268" s="226">
        <f t="shared" si="20"/>
        <v>0.44476566911349519</v>
      </c>
    </row>
    <row r="269" spans="1:11" ht="22.5" x14ac:dyDescent="0.2">
      <c r="A269" s="68" t="s">
        <v>100</v>
      </c>
      <c r="B269" s="56" t="s">
        <v>202</v>
      </c>
      <c r="C269" s="57" t="s">
        <v>204</v>
      </c>
      <c r="D269" s="56" t="s">
        <v>215</v>
      </c>
      <c r="E269" s="56" t="s">
        <v>614</v>
      </c>
      <c r="F269" s="57">
        <v>600</v>
      </c>
      <c r="G269" s="125">
        <f>G270+G272</f>
        <v>16052.52</v>
      </c>
      <c r="H269" s="125">
        <f>H270+H272</f>
        <v>7840.7729999999992</v>
      </c>
      <c r="I269" s="226">
        <f t="shared" si="20"/>
        <v>0.48844499181436929</v>
      </c>
    </row>
    <row r="270" spans="1:11" s="71" customFormat="1" ht="12.75" customHeight="1" x14ac:dyDescent="0.2">
      <c r="A270" s="68" t="s">
        <v>102</v>
      </c>
      <c r="B270" s="56" t="s">
        <v>202</v>
      </c>
      <c r="C270" s="57" t="s">
        <v>204</v>
      </c>
      <c r="D270" s="56" t="s">
        <v>215</v>
      </c>
      <c r="E270" s="56" t="s">
        <v>614</v>
      </c>
      <c r="F270" s="57">
        <v>610</v>
      </c>
      <c r="G270" s="125">
        <f>G271</f>
        <v>14242.07</v>
      </c>
      <c r="H270" s="125">
        <f>H271</f>
        <v>6410.78</v>
      </c>
      <c r="I270" s="226">
        <f t="shared" si="20"/>
        <v>0.45012979152609134</v>
      </c>
    </row>
    <row r="271" spans="1:11" s="71" customFormat="1" ht="33" customHeight="1" x14ac:dyDescent="0.2">
      <c r="A271" s="68" t="s">
        <v>104</v>
      </c>
      <c r="B271" s="56" t="s">
        <v>202</v>
      </c>
      <c r="C271" s="57" t="s">
        <v>204</v>
      </c>
      <c r="D271" s="56" t="s">
        <v>215</v>
      </c>
      <c r="E271" s="56" t="s">
        <v>614</v>
      </c>
      <c r="F271" s="57">
        <v>611</v>
      </c>
      <c r="G271" s="125">
        <v>14242.07</v>
      </c>
      <c r="H271" s="279">
        <v>6410.78</v>
      </c>
      <c r="I271" s="226">
        <f t="shared" si="20"/>
        <v>0.45012979152609134</v>
      </c>
    </row>
    <row r="272" spans="1:11" x14ac:dyDescent="0.2">
      <c r="A272" s="55" t="s">
        <v>367</v>
      </c>
      <c r="B272" s="56" t="s">
        <v>202</v>
      </c>
      <c r="C272" s="57" t="s">
        <v>204</v>
      </c>
      <c r="D272" s="56" t="s">
        <v>215</v>
      </c>
      <c r="E272" s="56" t="s">
        <v>614</v>
      </c>
      <c r="F272" s="57">
        <v>620</v>
      </c>
      <c r="G272" s="125">
        <f>G273</f>
        <v>1810.45</v>
      </c>
      <c r="H272" s="125">
        <f>H273</f>
        <v>1429.9929999999999</v>
      </c>
      <c r="I272" s="226">
        <f t="shared" si="20"/>
        <v>0.78985500842332013</v>
      </c>
    </row>
    <row r="273" spans="1:9" ht="33.75" x14ac:dyDescent="0.2">
      <c r="A273" s="55" t="s">
        <v>368</v>
      </c>
      <c r="B273" s="56" t="s">
        <v>202</v>
      </c>
      <c r="C273" s="57" t="s">
        <v>204</v>
      </c>
      <c r="D273" s="56" t="s">
        <v>215</v>
      </c>
      <c r="E273" s="56" t="s">
        <v>614</v>
      </c>
      <c r="F273" s="57">
        <v>621</v>
      </c>
      <c r="G273" s="125">
        <v>1810.45</v>
      </c>
      <c r="H273" s="130">
        <v>1429.9929999999999</v>
      </c>
      <c r="I273" s="226">
        <f t="shared" si="20"/>
        <v>0.78985500842332013</v>
      </c>
    </row>
    <row r="274" spans="1:9" x14ac:dyDescent="0.2">
      <c r="A274" s="59" t="s">
        <v>135</v>
      </c>
      <c r="B274" s="56" t="s">
        <v>202</v>
      </c>
      <c r="C274" s="57" t="s">
        <v>204</v>
      </c>
      <c r="D274" s="56" t="s">
        <v>215</v>
      </c>
      <c r="E274" s="56" t="s">
        <v>614</v>
      </c>
      <c r="F274" s="57" t="s">
        <v>197</v>
      </c>
      <c r="G274" s="125">
        <f>SUM(G275)</f>
        <v>58.8</v>
      </c>
      <c r="H274" s="125">
        <f>SUM(H275)</f>
        <v>4.4649999999999999</v>
      </c>
      <c r="I274" s="226">
        <f t="shared" si="20"/>
        <v>7.5935374149659868E-2</v>
      </c>
    </row>
    <row r="275" spans="1:9" x14ac:dyDescent="0.2">
      <c r="A275" s="59" t="s">
        <v>136</v>
      </c>
      <c r="B275" s="56" t="s">
        <v>202</v>
      </c>
      <c r="C275" s="57" t="s">
        <v>204</v>
      </c>
      <c r="D275" s="56" t="s">
        <v>215</v>
      </c>
      <c r="E275" s="56" t="s">
        <v>614</v>
      </c>
      <c r="F275" s="57" t="s">
        <v>137</v>
      </c>
      <c r="G275" s="125">
        <f>SUM(G276:G277)</f>
        <v>58.8</v>
      </c>
      <c r="H275" s="125">
        <f>SUM(H276:H277)</f>
        <v>4.4649999999999999</v>
      </c>
      <c r="I275" s="226">
        <f t="shared" si="20"/>
        <v>7.5935374149659868E-2</v>
      </c>
    </row>
    <row r="276" spans="1:9" x14ac:dyDescent="0.2">
      <c r="A276" s="63" t="s">
        <v>138</v>
      </c>
      <c r="B276" s="56" t="s">
        <v>202</v>
      </c>
      <c r="C276" s="57" t="s">
        <v>204</v>
      </c>
      <c r="D276" s="56" t="s">
        <v>215</v>
      </c>
      <c r="E276" s="56" t="s">
        <v>614</v>
      </c>
      <c r="F276" s="57" t="s">
        <v>139</v>
      </c>
      <c r="G276" s="125">
        <v>23.8</v>
      </c>
      <c r="H276" s="130">
        <v>4.4649999999999999</v>
      </c>
      <c r="I276" s="226">
        <f t="shared" si="20"/>
        <v>0.18760504201680672</v>
      </c>
    </row>
    <row r="277" spans="1:9" x14ac:dyDescent="0.2">
      <c r="A277" s="59" t="s">
        <v>440</v>
      </c>
      <c r="B277" s="56" t="s">
        <v>202</v>
      </c>
      <c r="C277" s="57" t="s">
        <v>204</v>
      </c>
      <c r="D277" s="56" t="s">
        <v>215</v>
      </c>
      <c r="E277" s="56" t="s">
        <v>614</v>
      </c>
      <c r="F277" s="57">
        <v>853</v>
      </c>
      <c r="G277" s="125">
        <v>35</v>
      </c>
      <c r="H277" s="130">
        <v>0</v>
      </c>
      <c r="I277" s="226">
        <f t="shared" si="20"/>
        <v>0</v>
      </c>
    </row>
    <row r="278" spans="1:9" ht="51.75" customHeight="1" x14ac:dyDescent="0.2">
      <c r="A278" s="55" t="s">
        <v>67</v>
      </c>
      <c r="B278" s="56" t="s">
        <v>202</v>
      </c>
      <c r="C278" s="57" t="s">
        <v>204</v>
      </c>
      <c r="D278" s="56" t="s">
        <v>215</v>
      </c>
      <c r="E278" s="56" t="s">
        <v>616</v>
      </c>
      <c r="F278" s="57" t="s">
        <v>147</v>
      </c>
      <c r="G278" s="125">
        <f>G279+G283+G286</f>
        <v>211224.5</v>
      </c>
      <c r="H278" s="125">
        <f>H279+H283+H286</f>
        <v>157783.391</v>
      </c>
      <c r="I278" s="226">
        <f t="shared" si="20"/>
        <v>0.74699379570078284</v>
      </c>
    </row>
    <row r="279" spans="1:9" ht="33.75" x14ac:dyDescent="0.2">
      <c r="A279" s="68" t="s">
        <v>109</v>
      </c>
      <c r="B279" s="56" t="s">
        <v>202</v>
      </c>
      <c r="C279" s="57" t="s">
        <v>204</v>
      </c>
      <c r="D279" s="56" t="s">
        <v>215</v>
      </c>
      <c r="E279" s="56" t="s">
        <v>616</v>
      </c>
      <c r="F279" s="57" t="s">
        <v>110</v>
      </c>
      <c r="G279" s="125">
        <f>G280</f>
        <v>12843</v>
      </c>
      <c r="H279" s="125">
        <f>H280</f>
        <v>11104.731</v>
      </c>
      <c r="I279" s="226">
        <f t="shared" si="20"/>
        <v>0.86465241765942535</v>
      </c>
    </row>
    <row r="280" spans="1:9" x14ac:dyDescent="0.2">
      <c r="A280" s="68" t="s">
        <v>111</v>
      </c>
      <c r="B280" s="56" t="s">
        <v>202</v>
      </c>
      <c r="C280" s="57" t="s">
        <v>204</v>
      </c>
      <c r="D280" s="56" t="s">
        <v>215</v>
      </c>
      <c r="E280" s="56" t="s">
        <v>616</v>
      </c>
      <c r="F280" s="57">
        <v>110</v>
      </c>
      <c r="G280" s="125">
        <f>G281+G282</f>
        <v>12843</v>
      </c>
      <c r="H280" s="125">
        <f>H281+H282</f>
        <v>11104.731</v>
      </c>
      <c r="I280" s="226">
        <f t="shared" si="20"/>
        <v>0.86465241765942535</v>
      </c>
    </row>
    <row r="281" spans="1:9" x14ac:dyDescent="0.2">
      <c r="A281" s="68" t="s">
        <v>112</v>
      </c>
      <c r="B281" s="56" t="s">
        <v>202</v>
      </c>
      <c r="C281" s="57" t="s">
        <v>204</v>
      </c>
      <c r="D281" s="56" t="s">
        <v>215</v>
      </c>
      <c r="E281" s="56" t="s">
        <v>616</v>
      </c>
      <c r="F281" s="57">
        <v>111</v>
      </c>
      <c r="G281" s="125">
        <v>9587.1620000000003</v>
      </c>
      <c r="H281" s="130">
        <v>8234.6229999999996</v>
      </c>
      <c r="I281" s="226">
        <f t="shared" si="20"/>
        <v>0.85892185820996869</v>
      </c>
    </row>
    <row r="282" spans="1:9" ht="22.5" x14ac:dyDescent="0.2">
      <c r="A282" s="94" t="s">
        <v>113</v>
      </c>
      <c r="B282" s="56" t="s">
        <v>202</v>
      </c>
      <c r="C282" s="57" t="s">
        <v>204</v>
      </c>
      <c r="D282" s="56" t="s">
        <v>215</v>
      </c>
      <c r="E282" s="56" t="s">
        <v>616</v>
      </c>
      <c r="F282" s="57">
        <v>119</v>
      </c>
      <c r="G282" s="125">
        <v>3255.8380000000002</v>
      </c>
      <c r="H282" s="130">
        <v>2870.1080000000002</v>
      </c>
      <c r="I282" s="226">
        <f t="shared" si="20"/>
        <v>0.88152666072452013</v>
      </c>
    </row>
    <row r="283" spans="1:9" x14ac:dyDescent="0.2">
      <c r="A283" s="68" t="s">
        <v>446</v>
      </c>
      <c r="B283" s="56" t="s">
        <v>202</v>
      </c>
      <c r="C283" s="57" t="s">
        <v>204</v>
      </c>
      <c r="D283" s="56" t="s">
        <v>215</v>
      </c>
      <c r="E283" s="56" t="s">
        <v>616</v>
      </c>
      <c r="F283" s="57" t="s">
        <v>118</v>
      </c>
      <c r="G283" s="125">
        <f>SUM(G284)</f>
        <v>38</v>
      </c>
      <c r="H283" s="125">
        <f>SUM(H284)</f>
        <v>24.983000000000001</v>
      </c>
      <c r="I283" s="226">
        <f t="shared" si="20"/>
        <v>0.65744736842105267</v>
      </c>
    </row>
    <row r="284" spans="1:9" ht="22.5" x14ac:dyDescent="0.2">
      <c r="A284" s="68" t="s">
        <v>119</v>
      </c>
      <c r="B284" s="56" t="s">
        <v>202</v>
      </c>
      <c r="C284" s="57" t="s">
        <v>204</v>
      </c>
      <c r="D284" s="56" t="s">
        <v>215</v>
      </c>
      <c r="E284" s="56" t="s">
        <v>616</v>
      </c>
      <c r="F284" s="57" t="s">
        <v>120</v>
      </c>
      <c r="G284" s="125">
        <f>SUM(G285)</f>
        <v>38</v>
      </c>
      <c r="H284" s="125">
        <f>SUM(H285)</f>
        <v>24.983000000000001</v>
      </c>
      <c r="I284" s="226">
        <f t="shared" si="20"/>
        <v>0.65744736842105267</v>
      </c>
    </row>
    <row r="285" spans="1:9" x14ac:dyDescent="0.2">
      <c r="A285" s="95" t="s">
        <v>466</v>
      </c>
      <c r="B285" s="56" t="s">
        <v>202</v>
      </c>
      <c r="C285" s="57" t="s">
        <v>204</v>
      </c>
      <c r="D285" s="56" t="s">
        <v>215</v>
      </c>
      <c r="E285" s="56" t="s">
        <v>616</v>
      </c>
      <c r="F285" s="57" t="s">
        <v>122</v>
      </c>
      <c r="G285" s="125">
        <v>38</v>
      </c>
      <c r="H285" s="130">
        <v>24.983000000000001</v>
      </c>
      <c r="I285" s="226">
        <f t="shared" si="20"/>
        <v>0.65744736842105267</v>
      </c>
    </row>
    <row r="286" spans="1:9" ht="22.5" x14ac:dyDescent="0.2">
      <c r="A286" s="68" t="s">
        <v>100</v>
      </c>
      <c r="B286" s="56" t="s">
        <v>202</v>
      </c>
      <c r="C286" s="57" t="s">
        <v>204</v>
      </c>
      <c r="D286" s="57" t="s">
        <v>215</v>
      </c>
      <c r="E286" s="56" t="s">
        <v>616</v>
      </c>
      <c r="F286" s="57" t="s">
        <v>101</v>
      </c>
      <c r="G286" s="125">
        <f>G287+G289</f>
        <v>198343.5</v>
      </c>
      <c r="H286" s="125">
        <f>H287+H289</f>
        <v>146653.677</v>
      </c>
      <c r="I286" s="226">
        <f t="shared" si="20"/>
        <v>0.73939240257432182</v>
      </c>
    </row>
    <row r="287" spans="1:9" x14ac:dyDescent="0.2">
      <c r="A287" s="68" t="s">
        <v>102</v>
      </c>
      <c r="B287" s="56" t="s">
        <v>202</v>
      </c>
      <c r="C287" s="57" t="s">
        <v>204</v>
      </c>
      <c r="D287" s="57" t="s">
        <v>215</v>
      </c>
      <c r="E287" s="56" t="s">
        <v>616</v>
      </c>
      <c r="F287" s="57" t="s">
        <v>103</v>
      </c>
      <c r="G287" s="125">
        <f>G288</f>
        <v>175412.3</v>
      </c>
      <c r="H287" s="125">
        <f>H288</f>
        <v>129764.397</v>
      </c>
      <c r="I287" s="226">
        <f t="shared" si="20"/>
        <v>0.73976794671753354</v>
      </c>
    </row>
    <row r="288" spans="1:9" ht="33.75" x14ac:dyDescent="0.2">
      <c r="A288" s="68" t="s">
        <v>104</v>
      </c>
      <c r="B288" s="56" t="s">
        <v>202</v>
      </c>
      <c r="C288" s="57" t="s">
        <v>204</v>
      </c>
      <c r="D288" s="57" t="s">
        <v>215</v>
      </c>
      <c r="E288" s="56" t="s">
        <v>616</v>
      </c>
      <c r="F288" s="57" t="s">
        <v>105</v>
      </c>
      <c r="G288" s="125">
        <v>175412.3</v>
      </c>
      <c r="H288" s="130">
        <v>129764.397</v>
      </c>
      <c r="I288" s="226">
        <f t="shared" si="20"/>
        <v>0.73976794671753354</v>
      </c>
    </row>
    <row r="289" spans="1:9" x14ac:dyDescent="0.2">
      <c r="A289" s="55" t="s">
        <v>367</v>
      </c>
      <c r="B289" s="56" t="s">
        <v>202</v>
      </c>
      <c r="C289" s="57" t="s">
        <v>204</v>
      </c>
      <c r="D289" s="57" t="s">
        <v>215</v>
      </c>
      <c r="E289" s="56" t="s">
        <v>616</v>
      </c>
      <c r="F289" s="57">
        <v>620</v>
      </c>
      <c r="G289" s="125">
        <f>G290</f>
        <v>22931.200000000001</v>
      </c>
      <c r="H289" s="125">
        <f>H290</f>
        <v>16889.28</v>
      </c>
      <c r="I289" s="226">
        <f t="shared" si="20"/>
        <v>0.73651967624895331</v>
      </c>
    </row>
    <row r="290" spans="1:9" ht="33.75" x14ac:dyDescent="0.2">
      <c r="A290" s="55" t="s">
        <v>368</v>
      </c>
      <c r="B290" s="56" t="s">
        <v>202</v>
      </c>
      <c r="C290" s="57" t="s">
        <v>204</v>
      </c>
      <c r="D290" s="57" t="s">
        <v>215</v>
      </c>
      <c r="E290" s="56" t="s">
        <v>616</v>
      </c>
      <c r="F290" s="57">
        <v>621</v>
      </c>
      <c r="G290" s="125">
        <v>22931.200000000001</v>
      </c>
      <c r="H290" s="130">
        <v>16889.28</v>
      </c>
      <c r="I290" s="226">
        <f t="shared" ref="I290:I310" si="21">H290/G290*1</f>
        <v>0.73651967624895331</v>
      </c>
    </row>
    <row r="291" spans="1:9" ht="33.75" x14ac:dyDescent="0.2">
      <c r="A291" s="55" t="s">
        <v>771</v>
      </c>
      <c r="B291" s="56" t="s">
        <v>202</v>
      </c>
      <c r="C291" s="57" t="s">
        <v>204</v>
      </c>
      <c r="D291" s="56" t="s">
        <v>215</v>
      </c>
      <c r="E291" s="56" t="s">
        <v>770</v>
      </c>
      <c r="F291" s="57"/>
      <c r="G291" s="125">
        <f>G292+G296</f>
        <v>7266.723</v>
      </c>
      <c r="H291" s="125">
        <f>H292+H296+H299</f>
        <v>0</v>
      </c>
      <c r="I291" s="226">
        <f t="shared" si="21"/>
        <v>0</v>
      </c>
    </row>
    <row r="292" spans="1:9" ht="33.75" x14ac:dyDescent="0.2">
      <c r="A292" s="68" t="s">
        <v>109</v>
      </c>
      <c r="B292" s="56" t="s">
        <v>202</v>
      </c>
      <c r="C292" s="57" t="s">
        <v>204</v>
      </c>
      <c r="D292" s="56" t="s">
        <v>215</v>
      </c>
      <c r="E292" s="56" t="s">
        <v>770</v>
      </c>
      <c r="F292" s="57" t="s">
        <v>110</v>
      </c>
      <c r="G292" s="125">
        <f>G293</f>
        <v>296.89999999999998</v>
      </c>
      <c r="H292" s="125">
        <f>H293</f>
        <v>0</v>
      </c>
      <c r="I292" s="226">
        <f t="shared" si="21"/>
        <v>0</v>
      </c>
    </row>
    <row r="293" spans="1:9" x14ac:dyDescent="0.2">
      <c r="A293" s="68" t="s">
        <v>111</v>
      </c>
      <c r="B293" s="56" t="s">
        <v>202</v>
      </c>
      <c r="C293" s="57" t="s">
        <v>204</v>
      </c>
      <c r="D293" s="56" t="s">
        <v>215</v>
      </c>
      <c r="E293" s="56" t="s">
        <v>770</v>
      </c>
      <c r="F293" s="57">
        <v>110</v>
      </c>
      <c r="G293" s="125">
        <f>G294+G295</f>
        <v>296.89999999999998</v>
      </c>
      <c r="H293" s="125">
        <f>H294+H295</f>
        <v>0</v>
      </c>
      <c r="I293" s="226">
        <f t="shared" si="21"/>
        <v>0</v>
      </c>
    </row>
    <row r="294" spans="1:9" x14ac:dyDescent="0.2">
      <c r="A294" s="68" t="s">
        <v>112</v>
      </c>
      <c r="B294" s="56" t="s">
        <v>202</v>
      </c>
      <c r="C294" s="57" t="s">
        <v>204</v>
      </c>
      <c r="D294" s="56" t="s">
        <v>215</v>
      </c>
      <c r="E294" s="56" t="s">
        <v>770</v>
      </c>
      <c r="F294" s="57">
        <v>111</v>
      </c>
      <c r="G294" s="125">
        <v>228</v>
      </c>
      <c r="H294" s="130">
        <v>0</v>
      </c>
      <c r="I294" s="226">
        <f t="shared" si="21"/>
        <v>0</v>
      </c>
    </row>
    <row r="295" spans="1:9" ht="22.5" x14ac:dyDescent="0.2">
      <c r="A295" s="94" t="s">
        <v>113</v>
      </c>
      <c r="B295" s="56" t="s">
        <v>202</v>
      </c>
      <c r="C295" s="57" t="s">
        <v>204</v>
      </c>
      <c r="D295" s="56" t="s">
        <v>215</v>
      </c>
      <c r="E295" s="56" t="s">
        <v>770</v>
      </c>
      <c r="F295" s="57">
        <v>119</v>
      </c>
      <c r="G295" s="125">
        <v>68.900000000000006</v>
      </c>
      <c r="H295" s="130">
        <v>0</v>
      </c>
      <c r="I295" s="226">
        <f t="shared" si="21"/>
        <v>0</v>
      </c>
    </row>
    <row r="296" spans="1:9" ht="22.5" x14ac:dyDescent="0.2">
      <c r="A296" s="68" t="s">
        <v>100</v>
      </c>
      <c r="B296" s="56" t="s">
        <v>202</v>
      </c>
      <c r="C296" s="57" t="s">
        <v>204</v>
      </c>
      <c r="D296" s="57" t="s">
        <v>215</v>
      </c>
      <c r="E296" s="56" t="s">
        <v>770</v>
      </c>
      <c r="F296" s="57" t="s">
        <v>101</v>
      </c>
      <c r="G296" s="125">
        <f>G297+G299</f>
        <v>6969.8230000000003</v>
      </c>
      <c r="H296" s="125">
        <f>H297+H299</f>
        <v>0</v>
      </c>
      <c r="I296" s="226">
        <f t="shared" si="21"/>
        <v>0</v>
      </c>
    </row>
    <row r="297" spans="1:9" x14ac:dyDescent="0.2">
      <c r="A297" s="68" t="s">
        <v>102</v>
      </c>
      <c r="B297" s="56" t="s">
        <v>202</v>
      </c>
      <c r="C297" s="57" t="s">
        <v>204</v>
      </c>
      <c r="D297" s="57" t="s">
        <v>215</v>
      </c>
      <c r="E297" s="56" t="s">
        <v>770</v>
      </c>
      <c r="F297" s="57" t="s">
        <v>103</v>
      </c>
      <c r="G297" s="125">
        <f>G298</f>
        <v>6178.223</v>
      </c>
      <c r="H297" s="125">
        <f>H298</f>
        <v>0</v>
      </c>
      <c r="I297" s="226">
        <f t="shared" si="21"/>
        <v>0</v>
      </c>
    </row>
    <row r="298" spans="1:9" ht="33.75" x14ac:dyDescent="0.2">
      <c r="A298" s="68" t="s">
        <v>104</v>
      </c>
      <c r="B298" s="56" t="s">
        <v>202</v>
      </c>
      <c r="C298" s="57" t="s">
        <v>204</v>
      </c>
      <c r="D298" s="57" t="s">
        <v>215</v>
      </c>
      <c r="E298" s="56" t="s">
        <v>770</v>
      </c>
      <c r="F298" s="57" t="s">
        <v>105</v>
      </c>
      <c r="G298" s="125">
        <v>6178.223</v>
      </c>
      <c r="H298" s="130">
        <v>0</v>
      </c>
      <c r="I298" s="226">
        <f t="shared" si="21"/>
        <v>0</v>
      </c>
    </row>
    <row r="299" spans="1:9" x14ac:dyDescent="0.2">
      <c r="A299" s="55" t="s">
        <v>367</v>
      </c>
      <c r="B299" s="56" t="s">
        <v>202</v>
      </c>
      <c r="C299" s="57" t="s">
        <v>204</v>
      </c>
      <c r="D299" s="57" t="s">
        <v>215</v>
      </c>
      <c r="E299" s="56" t="s">
        <v>770</v>
      </c>
      <c r="F299" s="57">
        <v>620</v>
      </c>
      <c r="G299" s="125">
        <f>G300</f>
        <v>791.6</v>
      </c>
      <c r="H299" s="125">
        <f>H300</f>
        <v>0</v>
      </c>
      <c r="I299" s="226">
        <f t="shared" si="21"/>
        <v>0</v>
      </c>
    </row>
    <row r="300" spans="1:9" ht="33.75" x14ac:dyDescent="0.2">
      <c r="A300" s="55" t="s">
        <v>368</v>
      </c>
      <c r="B300" s="56" t="s">
        <v>202</v>
      </c>
      <c r="C300" s="57" t="s">
        <v>204</v>
      </c>
      <c r="D300" s="57" t="s">
        <v>215</v>
      </c>
      <c r="E300" s="56" t="s">
        <v>770</v>
      </c>
      <c r="F300" s="57">
        <v>621</v>
      </c>
      <c r="G300" s="125">
        <v>791.6</v>
      </c>
      <c r="H300" s="130">
        <v>0</v>
      </c>
      <c r="I300" s="226">
        <f t="shared" si="21"/>
        <v>0</v>
      </c>
    </row>
    <row r="301" spans="1:9" x14ac:dyDescent="0.2">
      <c r="A301" s="55"/>
      <c r="B301" s="56" t="s">
        <v>202</v>
      </c>
      <c r="C301" s="57" t="s">
        <v>204</v>
      </c>
      <c r="D301" s="57" t="s">
        <v>215</v>
      </c>
      <c r="E301" s="56" t="s">
        <v>805</v>
      </c>
      <c r="F301" s="57"/>
      <c r="G301" s="125"/>
      <c r="H301" s="130"/>
      <c r="I301" s="226" t="e">
        <f t="shared" si="21"/>
        <v>#DIV/0!</v>
      </c>
    </row>
    <row r="302" spans="1:9" ht="33.75" x14ac:dyDescent="0.2">
      <c r="A302" s="55" t="s">
        <v>808</v>
      </c>
      <c r="B302" s="56" t="s">
        <v>202</v>
      </c>
      <c r="C302" s="57" t="s">
        <v>204</v>
      </c>
      <c r="D302" s="57" t="s">
        <v>215</v>
      </c>
      <c r="E302" s="56" t="s">
        <v>805</v>
      </c>
      <c r="F302" s="57"/>
      <c r="G302" s="125">
        <f>G303+G306</f>
        <v>3772.0720000000001</v>
      </c>
      <c r="H302" s="125">
        <f>H303+H306</f>
        <v>928.12199999999996</v>
      </c>
      <c r="I302" s="226">
        <f t="shared" si="21"/>
        <v>0.24605097675760162</v>
      </c>
    </row>
    <row r="303" spans="1:9" x14ac:dyDescent="0.2">
      <c r="A303" s="68" t="s">
        <v>446</v>
      </c>
      <c r="B303" s="56" t="s">
        <v>202</v>
      </c>
      <c r="C303" s="57" t="s">
        <v>204</v>
      </c>
      <c r="D303" s="57" t="s">
        <v>215</v>
      </c>
      <c r="E303" s="56" t="s">
        <v>805</v>
      </c>
      <c r="F303" s="57">
        <v>200</v>
      </c>
      <c r="G303" s="125">
        <f>G304</f>
        <v>90.117000000000004</v>
      </c>
      <c r="H303" s="125">
        <f>H304</f>
        <v>14.535</v>
      </c>
      <c r="I303" s="226">
        <f t="shared" si="21"/>
        <v>0.16129032258064516</v>
      </c>
    </row>
    <row r="304" spans="1:9" ht="22.5" x14ac:dyDescent="0.2">
      <c r="A304" s="68" t="s">
        <v>119</v>
      </c>
      <c r="B304" s="56" t="s">
        <v>202</v>
      </c>
      <c r="C304" s="57" t="s">
        <v>204</v>
      </c>
      <c r="D304" s="57" t="s">
        <v>215</v>
      </c>
      <c r="E304" s="56" t="s">
        <v>805</v>
      </c>
      <c r="F304" s="57">
        <v>240</v>
      </c>
      <c r="G304" s="125">
        <f>G305</f>
        <v>90.117000000000004</v>
      </c>
      <c r="H304" s="125">
        <f>H305</f>
        <v>14.535</v>
      </c>
      <c r="I304" s="226">
        <f t="shared" si="21"/>
        <v>0.16129032258064516</v>
      </c>
    </row>
    <row r="305" spans="1:9" x14ac:dyDescent="0.2">
      <c r="A305" s="95" t="s">
        <v>466</v>
      </c>
      <c r="B305" s="56" t="s">
        <v>202</v>
      </c>
      <c r="C305" s="57" t="s">
        <v>204</v>
      </c>
      <c r="D305" s="57" t="s">
        <v>215</v>
      </c>
      <c r="E305" s="56" t="s">
        <v>805</v>
      </c>
      <c r="F305" s="57">
        <v>244</v>
      </c>
      <c r="G305" s="125">
        <v>90.117000000000004</v>
      </c>
      <c r="H305" s="130">
        <v>14.535</v>
      </c>
      <c r="I305" s="226">
        <f t="shared" si="21"/>
        <v>0.16129032258064516</v>
      </c>
    </row>
    <row r="306" spans="1:9" ht="22.5" x14ac:dyDescent="0.2">
      <c r="A306" s="68" t="s">
        <v>100</v>
      </c>
      <c r="B306" s="56" t="s">
        <v>202</v>
      </c>
      <c r="C306" s="57" t="s">
        <v>204</v>
      </c>
      <c r="D306" s="57" t="s">
        <v>215</v>
      </c>
      <c r="E306" s="56" t="s">
        <v>805</v>
      </c>
      <c r="F306" s="57">
        <v>600</v>
      </c>
      <c r="G306" s="125">
        <f>G307+G309</f>
        <v>3681.9549999999999</v>
      </c>
      <c r="H306" s="125">
        <f>H307+H309</f>
        <v>913.58699999999999</v>
      </c>
      <c r="I306" s="226">
        <f t="shared" si="21"/>
        <v>0.24812552027387624</v>
      </c>
    </row>
    <row r="307" spans="1:9" x14ac:dyDescent="0.2">
      <c r="A307" s="68" t="s">
        <v>102</v>
      </c>
      <c r="B307" s="56" t="s">
        <v>202</v>
      </c>
      <c r="C307" s="57" t="s">
        <v>204</v>
      </c>
      <c r="D307" s="57" t="s">
        <v>215</v>
      </c>
      <c r="E307" s="56" t="s">
        <v>805</v>
      </c>
      <c r="F307" s="57">
        <v>610</v>
      </c>
      <c r="G307" s="125">
        <f>G308</f>
        <v>3257.875</v>
      </c>
      <c r="H307" s="125">
        <f>H308</f>
        <v>815.58699999999999</v>
      </c>
      <c r="I307" s="226">
        <f t="shared" si="21"/>
        <v>0.25034324521352108</v>
      </c>
    </row>
    <row r="308" spans="1:9" x14ac:dyDescent="0.2">
      <c r="A308" s="55" t="s">
        <v>806</v>
      </c>
      <c r="B308" s="56" t="s">
        <v>202</v>
      </c>
      <c r="C308" s="57" t="s">
        <v>204</v>
      </c>
      <c r="D308" s="57" t="s">
        <v>215</v>
      </c>
      <c r="E308" s="56" t="s">
        <v>805</v>
      </c>
      <c r="F308" s="57">
        <v>612</v>
      </c>
      <c r="G308" s="125">
        <v>3257.875</v>
      </c>
      <c r="H308" s="130">
        <v>815.58699999999999</v>
      </c>
      <c r="I308" s="226">
        <f t="shared" si="21"/>
        <v>0.25034324521352108</v>
      </c>
    </row>
    <row r="309" spans="1:9" x14ac:dyDescent="0.2">
      <c r="A309" s="55" t="s">
        <v>367</v>
      </c>
      <c r="B309" s="56" t="s">
        <v>202</v>
      </c>
      <c r="C309" s="57" t="s">
        <v>204</v>
      </c>
      <c r="D309" s="57" t="s">
        <v>215</v>
      </c>
      <c r="E309" s="56" t="s">
        <v>805</v>
      </c>
      <c r="F309" s="57">
        <v>620</v>
      </c>
      <c r="G309" s="125">
        <f>G310</f>
        <v>424.08</v>
      </c>
      <c r="H309" s="125">
        <f>H310</f>
        <v>98</v>
      </c>
      <c r="I309" s="226">
        <f t="shared" si="21"/>
        <v>0.23108847387285419</v>
      </c>
    </row>
    <row r="310" spans="1:9" x14ac:dyDescent="0.2">
      <c r="A310" s="55" t="s">
        <v>807</v>
      </c>
      <c r="B310" s="56" t="s">
        <v>202</v>
      </c>
      <c r="C310" s="57" t="s">
        <v>204</v>
      </c>
      <c r="D310" s="57" t="s">
        <v>215</v>
      </c>
      <c r="E310" s="56" t="s">
        <v>805</v>
      </c>
      <c r="F310" s="57">
        <v>622</v>
      </c>
      <c r="G310" s="125">
        <v>424.08</v>
      </c>
      <c r="H310" s="130">
        <v>98</v>
      </c>
      <c r="I310" s="226">
        <f t="shared" si="21"/>
        <v>0.23108847387285419</v>
      </c>
    </row>
    <row r="311" spans="1:9" ht="33.75" x14ac:dyDescent="0.2">
      <c r="A311" s="121" t="s">
        <v>442</v>
      </c>
      <c r="B311" s="85" t="s">
        <v>202</v>
      </c>
      <c r="C311" s="87" t="s">
        <v>204</v>
      </c>
      <c r="D311" s="87" t="s">
        <v>215</v>
      </c>
      <c r="E311" s="85" t="s">
        <v>212</v>
      </c>
      <c r="F311" s="87"/>
      <c r="G311" s="124">
        <f>G312</f>
        <v>792</v>
      </c>
      <c r="H311" s="124">
        <f>H312</f>
        <v>0</v>
      </c>
      <c r="I311" s="226">
        <f t="shared" ref="I311:I374" si="22">H311/G311*1</f>
        <v>0</v>
      </c>
    </row>
    <row r="312" spans="1:9" ht="33.75" x14ac:dyDescent="0.2">
      <c r="A312" s="70" t="s">
        <v>73</v>
      </c>
      <c r="B312" s="56" t="s">
        <v>202</v>
      </c>
      <c r="C312" s="57" t="s">
        <v>204</v>
      </c>
      <c r="D312" s="57" t="s">
        <v>215</v>
      </c>
      <c r="E312" s="56" t="s">
        <v>213</v>
      </c>
      <c r="F312" s="57"/>
      <c r="G312" s="125">
        <f>G313+G316</f>
        <v>792</v>
      </c>
      <c r="H312" s="125">
        <f>H313+H316</f>
        <v>0</v>
      </c>
      <c r="I312" s="226">
        <f t="shared" si="22"/>
        <v>0</v>
      </c>
    </row>
    <row r="313" spans="1:9" ht="33.75" x14ac:dyDescent="0.2">
      <c r="A313" s="68" t="s">
        <v>109</v>
      </c>
      <c r="B313" s="56" t="s">
        <v>202</v>
      </c>
      <c r="C313" s="57" t="s">
        <v>204</v>
      </c>
      <c r="D313" s="57" t="s">
        <v>215</v>
      </c>
      <c r="E313" s="56" t="s">
        <v>213</v>
      </c>
      <c r="F313" s="57">
        <v>100</v>
      </c>
      <c r="G313" s="125">
        <f>G314</f>
        <v>36.299999999999997</v>
      </c>
      <c r="H313" s="125">
        <f>H314</f>
        <v>0</v>
      </c>
      <c r="I313" s="226">
        <f t="shared" si="22"/>
        <v>0</v>
      </c>
    </row>
    <row r="314" spans="1:9" x14ac:dyDescent="0.2">
      <c r="A314" s="68" t="s">
        <v>111</v>
      </c>
      <c r="B314" s="56" t="s">
        <v>202</v>
      </c>
      <c r="C314" s="57" t="s">
        <v>204</v>
      </c>
      <c r="D314" s="57" t="s">
        <v>215</v>
      </c>
      <c r="E314" s="56" t="s">
        <v>213</v>
      </c>
      <c r="F314" s="57">
        <v>110</v>
      </c>
      <c r="G314" s="125">
        <f>G315</f>
        <v>36.299999999999997</v>
      </c>
      <c r="H314" s="125">
        <f>H315</f>
        <v>0</v>
      </c>
      <c r="I314" s="226">
        <f t="shared" si="22"/>
        <v>0</v>
      </c>
    </row>
    <row r="315" spans="1:9" x14ac:dyDescent="0.2">
      <c r="A315" s="95" t="s">
        <v>441</v>
      </c>
      <c r="B315" s="56" t="s">
        <v>202</v>
      </c>
      <c r="C315" s="57" t="s">
        <v>204</v>
      </c>
      <c r="D315" s="57" t="s">
        <v>215</v>
      </c>
      <c r="E315" s="56" t="s">
        <v>213</v>
      </c>
      <c r="F315" s="57">
        <v>112</v>
      </c>
      <c r="G315" s="125">
        <v>36.299999999999997</v>
      </c>
      <c r="H315" s="130">
        <v>0</v>
      </c>
      <c r="I315" s="226">
        <f t="shared" si="22"/>
        <v>0</v>
      </c>
    </row>
    <row r="316" spans="1:9" ht="22.5" x14ac:dyDescent="0.2">
      <c r="A316" s="68" t="s">
        <v>100</v>
      </c>
      <c r="B316" s="56" t="s">
        <v>202</v>
      </c>
      <c r="C316" s="57" t="s">
        <v>204</v>
      </c>
      <c r="D316" s="57" t="s">
        <v>215</v>
      </c>
      <c r="E316" s="56" t="s">
        <v>213</v>
      </c>
      <c r="F316" s="57">
        <v>600</v>
      </c>
      <c r="G316" s="125">
        <f>G317+G319</f>
        <v>755.7</v>
      </c>
      <c r="H316" s="125">
        <f>H317+H319</f>
        <v>0</v>
      </c>
      <c r="I316" s="226">
        <f t="shared" si="22"/>
        <v>0</v>
      </c>
    </row>
    <row r="317" spans="1:9" x14ac:dyDescent="0.2">
      <c r="A317" s="68" t="s">
        <v>102</v>
      </c>
      <c r="B317" s="56" t="s">
        <v>202</v>
      </c>
      <c r="C317" s="57" t="s">
        <v>204</v>
      </c>
      <c r="D317" s="57" t="s">
        <v>215</v>
      </c>
      <c r="E317" s="56" t="s">
        <v>213</v>
      </c>
      <c r="F317" s="57">
        <v>610</v>
      </c>
      <c r="G317" s="125">
        <f>G318</f>
        <v>676.5</v>
      </c>
      <c r="H317" s="125">
        <f>H318</f>
        <v>0</v>
      </c>
      <c r="I317" s="226">
        <f t="shared" si="22"/>
        <v>0</v>
      </c>
    </row>
    <row r="318" spans="1:9" ht="33.75" x14ac:dyDescent="0.2">
      <c r="A318" s="68" t="s">
        <v>104</v>
      </c>
      <c r="B318" s="56" t="s">
        <v>202</v>
      </c>
      <c r="C318" s="57" t="s">
        <v>204</v>
      </c>
      <c r="D318" s="57" t="s">
        <v>215</v>
      </c>
      <c r="E318" s="56" t="s">
        <v>213</v>
      </c>
      <c r="F318" s="57">
        <v>611</v>
      </c>
      <c r="G318" s="125">
        <v>676.5</v>
      </c>
      <c r="H318" s="130">
        <v>0</v>
      </c>
      <c r="I318" s="226">
        <f t="shared" si="22"/>
        <v>0</v>
      </c>
    </row>
    <row r="319" spans="1:9" x14ac:dyDescent="0.2">
      <c r="A319" s="55" t="s">
        <v>367</v>
      </c>
      <c r="B319" s="56" t="s">
        <v>202</v>
      </c>
      <c r="C319" s="57" t="s">
        <v>204</v>
      </c>
      <c r="D319" s="57" t="s">
        <v>215</v>
      </c>
      <c r="E319" s="56" t="s">
        <v>213</v>
      </c>
      <c r="F319" s="57">
        <v>620</v>
      </c>
      <c r="G319" s="125">
        <f>G320</f>
        <v>79.2</v>
      </c>
      <c r="H319" s="125">
        <f>H320</f>
        <v>0</v>
      </c>
      <c r="I319" s="226">
        <f t="shared" si="22"/>
        <v>0</v>
      </c>
    </row>
    <row r="320" spans="1:9" ht="33.75" x14ac:dyDescent="0.2">
      <c r="A320" s="55" t="s">
        <v>368</v>
      </c>
      <c r="B320" s="56" t="s">
        <v>202</v>
      </c>
      <c r="C320" s="57" t="s">
        <v>204</v>
      </c>
      <c r="D320" s="57" t="s">
        <v>215</v>
      </c>
      <c r="E320" s="56" t="s">
        <v>213</v>
      </c>
      <c r="F320" s="57">
        <v>621</v>
      </c>
      <c r="G320" s="125">
        <v>79.2</v>
      </c>
      <c r="H320" s="130">
        <v>0</v>
      </c>
      <c r="I320" s="226">
        <f t="shared" si="22"/>
        <v>0</v>
      </c>
    </row>
    <row r="321" spans="1:11" x14ac:dyDescent="0.2">
      <c r="A321" s="82" t="s">
        <v>371</v>
      </c>
      <c r="B321" s="83" t="s">
        <v>202</v>
      </c>
      <c r="C321" s="81" t="s">
        <v>204</v>
      </c>
      <c r="D321" s="83" t="s">
        <v>151</v>
      </c>
      <c r="E321" s="83"/>
      <c r="F321" s="81" t="s">
        <v>147</v>
      </c>
      <c r="G321" s="123">
        <f>G322+G326</f>
        <v>37308.199999999997</v>
      </c>
      <c r="H321" s="123">
        <f>H322+H326</f>
        <v>32162.103999999999</v>
      </c>
      <c r="I321" s="226">
        <f t="shared" si="22"/>
        <v>0.86206528323532094</v>
      </c>
    </row>
    <row r="322" spans="1:11" ht="22.5" x14ac:dyDescent="0.2">
      <c r="A322" s="68" t="s">
        <v>488</v>
      </c>
      <c r="B322" s="72" t="s">
        <v>202</v>
      </c>
      <c r="C322" s="69" t="s">
        <v>204</v>
      </c>
      <c r="D322" s="72" t="s">
        <v>151</v>
      </c>
      <c r="E322" s="72" t="s">
        <v>373</v>
      </c>
      <c r="F322" s="69" t="s">
        <v>147</v>
      </c>
      <c r="G322" s="125">
        <f t="shared" ref="G322:H324" si="23">G323</f>
        <v>37129.1</v>
      </c>
      <c r="H322" s="125">
        <f t="shared" si="23"/>
        <v>32162.103999999999</v>
      </c>
      <c r="I322" s="226">
        <f t="shared" si="22"/>
        <v>0.86622363590822293</v>
      </c>
      <c r="J322" s="120"/>
      <c r="K322" s="120"/>
    </row>
    <row r="323" spans="1:11" ht="22.5" x14ac:dyDescent="0.2">
      <c r="A323" s="68" t="s">
        <v>100</v>
      </c>
      <c r="B323" s="72" t="s">
        <v>202</v>
      </c>
      <c r="C323" s="69" t="s">
        <v>204</v>
      </c>
      <c r="D323" s="72" t="s">
        <v>151</v>
      </c>
      <c r="E323" s="72" t="s">
        <v>373</v>
      </c>
      <c r="F323" s="69">
        <v>600</v>
      </c>
      <c r="G323" s="125">
        <f t="shared" si="23"/>
        <v>37129.1</v>
      </c>
      <c r="H323" s="125">
        <f t="shared" si="23"/>
        <v>32162.103999999999</v>
      </c>
      <c r="I323" s="226">
        <f t="shared" si="22"/>
        <v>0.86622363590822293</v>
      </c>
    </row>
    <row r="324" spans="1:11" x14ac:dyDescent="0.2">
      <c r="A324" s="68" t="s">
        <v>102</v>
      </c>
      <c r="B324" s="72" t="s">
        <v>202</v>
      </c>
      <c r="C324" s="69" t="s">
        <v>204</v>
      </c>
      <c r="D324" s="72" t="s">
        <v>151</v>
      </c>
      <c r="E324" s="72" t="s">
        <v>373</v>
      </c>
      <c r="F324" s="69">
        <v>610</v>
      </c>
      <c r="G324" s="125">
        <f t="shared" si="23"/>
        <v>37129.1</v>
      </c>
      <c r="H324" s="125">
        <f t="shared" si="23"/>
        <v>32162.103999999999</v>
      </c>
      <c r="I324" s="226">
        <f t="shared" si="22"/>
        <v>0.86622363590822293</v>
      </c>
    </row>
    <row r="325" spans="1:11" ht="33.75" x14ac:dyDescent="0.2">
      <c r="A325" s="68" t="s">
        <v>104</v>
      </c>
      <c r="B325" s="72" t="s">
        <v>202</v>
      </c>
      <c r="C325" s="69" t="s">
        <v>204</v>
      </c>
      <c r="D325" s="72" t="s">
        <v>151</v>
      </c>
      <c r="E325" s="72" t="s">
        <v>373</v>
      </c>
      <c r="F325" s="69">
        <v>611</v>
      </c>
      <c r="G325" s="125">
        <v>37129.1</v>
      </c>
      <c r="H325" s="130">
        <v>32162.103999999999</v>
      </c>
      <c r="I325" s="226">
        <f t="shared" si="22"/>
        <v>0.86622363590822293</v>
      </c>
    </row>
    <row r="326" spans="1:11" ht="33.75" x14ac:dyDescent="0.2">
      <c r="A326" s="68" t="s">
        <v>442</v>
      </c>
      <c r="B326" s="72" t="s">
        <v>202</v>
      </c>
      <c r="C326" s="69" t="s">
        <v>204</v>
      </c>
      <c r="D326" s="72" t="s">
        <v>151</v>
      </c>
      <c r="E326" s="72" t="s">
        <v>212</v>
      </c>
      <c r="F326" s="69"/>
      <c r="G326" s="125">
        <f t="shared" ref="G326:H329" si="24">G327</f>
        <v>179.1</v>
      </c>
      <c r="H326" s="125">
        <f t="shared" si="24"/>
        <v>0</v>
      </c>
      <c r="I326" s="226">
        <f t="shared" si="22"/>
        <v>0</v>
      </c>
    </row>
    <row r="327" spans="1:11" ht="33.75" x14ac:dyDescent="0.2">
      <c r="A327" s="70" t="s">
        <v>73</v>
      </c>
      <c r="B327" s="72" t="s">
        <v>202</v>
      </c>
      <c r="C327" s="69" t="s">
        <v>204</v>
      </c>
      <c r="D327" s="72" t="s">
        <v>151</v>
      </c>
      <c r="E327" s="72" t="s">
        <v>213</v>
      </c>
      <c r="F327" s="69"/>
      <c r="G327" s="125">
        <f t="shared" si="24"/>
        <v>179.1</v>
      </c>
      <c r="H327" s="125">
        <f t="shared" si="24"/>
        <v>0</v>
      </c>
      <c r="I327" s="226">
        <f t="shared" si="22"/>
        <v>0</v>
      </c>
    </row>
    <row r="328" spans="1:11" ht="22.5" x14ac:dyDescent="0.2">
      <c r="A328" s="68" t="s">
        <v>100</v>
      </c>
      <c r="B328" s="72" t="s">
        <v>202</v>
      </c>
      <c r="C328" s="69" t="s">
        <v>204</v>
      </c>
      <c r="D328" s="72" t="s">
        <v>151</v>
      </c>
      <c r="E328" s="72" t="s">
        <v>213</v>
      </c>
      <c r="F328" s="57">
        <v>600</v>
      </c>
      <c r="G328" s="125">
        <f t="shared" si="24"/>
        <v>179.1</v>
      </c>
      <c r="H328" s="125">
        <f t="shared" si="24"/>
        <v>0</v>
      </c>
      <c r="I328" s="226">
        <f t="shared" si="22"/>
        <v>0</v>
      </c>
    </row>
    <row r="329" spans="1:11" x14ac:dyDescent="0.2">
      <c r="A329" s="68" t="s">
        <v>102</v>
      </c>
      <c r="B329" s="72" t="s">
        <v>202</v>
      </c>
      <c r="C329" s="69" t="s">
        <v>204</v>
      </c>
      <c r="D329" s="72" t="s">
        <v>151</v>
      </c>
      <c r="E329" s="72" t="s">
        <v>213</v>
      </c>
      <c r="F329" s="57">
        <v>610</v>
      </c>
      <c r="G329" s="125">
        <f t="shared" si="24"/>
        <v>179.1</v>
      </c>
      <c r="H329" s="125">
        <f t="shared" si="24"/>
        <v>0</v>
      </c>
      <c r="I329" s="226">
        <f t="shared" si="22"/>
        <v>0</v>
      </c>
    </row>
    <row r="330" spans="1:11" ht="33.75" x14ac:dyDescent="0.2">
      <c r="A330" s="68" t="s">
        <v>104</v>
      </c>
      <c r="B330" s="72" t="s">
        <v>202</v>
      </c>
      <c r="C330" s="69" t="s">
        <v>204</v>
      </c>
      <c r="D330" s="72" t="s">
        <v>151</v>
      </c>
      <c r="E330" s="72" t="s">
        <v>213</v>
      </c>
      <c r="F330" s="57">
        <v>611</v>
      </c>
      <c r="G330" s="125">
        <v>179.1</v>
      </c>
      <c r="H330" s="130">
        <v>0</v>
      </c>
      <c r="I330" s="226">
        <f t="shared" si="22"/>
        <v>0</v>
      </c>
    </row>
    <row r="331" spans="1:11" x14ac:dyDescent="0.2">
      <c r="A331" s="82" t="s">
        <v>414</v>
      </c>
      <c r="B331" s="79" t="s">
        <v>202</v>
      </c>
      <c r="C331" s="78" t="s">
        <v>204</v>
      </c>
      <c r="D331" s="78" t="s">
        <v>204</v>
      </c>
      <c r="E331" s="78"/>
      <c r="F331" s="80"/>
      <c r="G331" s="123">
        <f t="shared" ref="G331:H333" si="25">G332</f>
        <v>1845.9770000000001</v>
      </c>
      <c r="H331" s="123">
        <f t="shared" si="25"/>
        <v>1609.4680000000001</v>
      </c>
      <c r="I331" s="226">
        <f t="shared" si="22"/>
        <v>0.87187868537907032</v>
      </c>
    </row>
    <row r="332" spans="1:11" x14ac:dyDescent="0.2">
      <c r="A332" s="68" t="s">
        <v>416</v>
      </c>
      <c r="B332" s="54" t="s">
        <v>202</v>
      </c>
      <c r="C332" s="57" t="s">
        <v>204</v>
      </c>
      <c r="D332" s="57" t="s">
        <v>204</v>
      </c>
      <c r="E332" s="56" t="s">
        <v>417</v>
      </c>
      <c r="F332" s="57" t="s">
        <v>147</v>
      </c>
      <c r="G332" s="125">
        <f t="shared" si="25"/>
        <v>1845.9770000000001</v>
      </c>
      <c r="H332" s="125">
        <f t="shared" si="25"/>
        <v>1609.4680000000001</v>
      </c>
      <c r="I332" s="226">
        <f t="shared" si="22"/>
        <v>0.87187868537907032</v>
      </c>
      <c r="J332" s="120"/>
      <c r="K332" s="120"/>
    </row>
    <row r="333" spans="1:11" x14ac:dyDescent="0.2">
      <c r="A333" s="68" t="s">
        <v>418</v>
      </c>
      <c r="B333" s="54" t="s">
        <v>202</v>
      </c>
      <c r="C333" s="57" t="s">
        <v>204</v>
      </c>
      <c r="D333" s="56" t="s">
        <v>204</v>
      </c>
      <c r="E333" s="56" t="s">
        <v>419</v>
      </c>
      <c r="F333" s="57"/>
      <c r="G333" s="125">
        <f t="shared" si="25"/>
        <v>1845.9770000000001</v>
      </c>
      <c r="H333" s="125">
        <f t="shared" si="25"/>
        <v>1609.4680000000001</v>
      </c>
      <c r="I333" s="226">
        <f t="shared" si="22"/>
        <v>0.87187868537907032</v>
      </c>
    </row>
    <row r="334" spans="1:11" x14ac:dyDescent="0.2">
      <c r="A334" s="68" t="s">
        <v>457</v>
      </c>
      <c r="B334" s="54" t="s">
        <v>202</v>
      </c>
      <c r="C334" s="57" t="s">
        <v>204</v>
      </c>
      <c r="D334" s="56" t="s">
        <v>204</v>
      </c>
      <c r="E334" s="56" t="s">
        <v>420</v>
      </c>
      <c r="F334" s="57"/>
      <c r="G334" s="125">
        <f>G338+G335</f>
        <v>1845.9770000000001</v>
      </c>
      <c r="H334" s="125">
        <f>H338+H335</f>
        <v>1609.4680000000001</v>
      </c>
      <c r="I334" s="226">
        <f t="shared" si="22"/>
        <v>0.87187868537907032</v>
      </c>
    </row>
    <row r="335" spans="1:11" x14ac:dyDescent="0.2">
      <c r="A335" s="68" t="s">
        <v>643</v>
      </c>
      <c r="B335" s="54" t="s">
        <v>202</v>
      </c>
      <c r="C335" s="57" t="s">
        <v>204</v>
      </c>
      <c r="D335" s="56" t="s">
        <v>204</v>
      </c>
      <c r="E335" s="56" t="s">
        <v>420</v>
      </c>
      <c r="F335" s="57">
        <v>300</v>
      </c>
      <c r="G335" s="125">
        <f>G336</f>
        <v>273.7</v>
      </c>
      <c r="H335" s="125">
        <f>H336</f>
        <v>273.7</v>
      </c>
      <c r="I335" s="226">
        <f t="shared" si="22"/>
        <v>1</v>
      </c>
    </row>
    <row r="336" spans="1:11" ht="22.5" x14ac:dyDescent="0.2">
      <c r="A336" s="68" t="s">
        <v>644</v>
      </c>
      <c r="B336" s="54" t="s">
        <v>202</v>
      </c>
      <c r="C336" s="57" t="s">
        <v>204</v>
      </c>
      <c r="D336" s="56" t="s">
        <v>204</v>
      </c>
      <c r="E336" s="56" t="s">
        <v>420</v>
      </c>
      <c r="F336" s="57">
        <v>320</v>
      </c>
      <c r="G336" s="125">
        <f>G337</f>
        <v>273.7</v>
      </c>
      <c r="H336" s="125">
        <f>H337</f>
        <v>273.7</v>
      </c>
      <c r="I336" s="226">
        <f t="shared" si="22"/>
        <v>1</v>
      </c>
    </row>
    <row r="337" spans="1:11" ht="24.75" customHeight="1" x14ac:dyDescent="0.2">
      <c r="A337" s="68" t="s">
        <v>645</v>
      </c>
      <c r="B337" s="54" t="s">
        <v>202</v>
      </c>
      <c r="C337" s="57" t="s">
        <v>204</v>
      </c>
      <c r="D337" s="56" t="s">
        <v>204</v>
      </c>
      <c r="E337" s="56" t="s">
        <v>420</v>
      </c>
      <c r="F337" s="57">
        <v>323</v>
      </c>
      <c r="G337" s="125">
        <v>273.7</v>
      </c>
      <c r="H337" s="130">
        <v>273.7</v>
      </c>
      <c r="I337" s="226">
        <f t="shared" si="22"/>
        <v>1</v>
      </c>
    </row>
    <row r="338" spans="1:11" ht="22.5" x14ac:dyDescent="0.2">
      <c r="A338" s="68" t="s">
        <v>100</v>
      </c>
      <c r="B338" s="54" t="s">
        <v>202</v>
      </c>
      <c r="C338" s="57" t="s">
        <v>204</v>
      </c>
      <c r="D338" s="56" t="s">
        <v>204</v>
      </c>
      <c r="E338" s="56" t="s">
        <v>420</v>
      </c>
      <c r="F338" s="57">
        <v>600</v>
      </c>
      <c r="G338" s="125">
        <f>G339+G341</f>
        <v>1572.277</v>
      </c>
      <c r="H338" s="125">
        <f>H339+H341</f>
        <v>1335.768</v>
      </c>
      <c r="I338" s="226">
        <f t="shared" si="22"/>
        <v>0.84957548828864127</v>
      </c>
    </row>
    <row r="339" spans="1:11" x14ac:dyDescent="0.2">
      <c r="A339" s="68" t="s">
        <v>102</v>
      </c>
      <c r="B339" s="54" t="s">
        <v>202</v>
      </c>
      <c r="C339" s="57" t="s">
        <v>204</v>
      </c>
      <c r="D339" s="56" t="s">
        <v>204</v>
      </c>
      <c r="E339" s="56" t="s">
        <v>420</v>
      </c>
      <c r="F339" s="57">
        <v>610</v>
      </c>
      <c r="G339" s="125">
        <f>G340</f>
        <v>1492.277</v>
      </c>
      <c r="H339" s="125">
        <f>H340</f>
        <v>1335.768</v>
      </c>
      <c r="I339" s="226">
        <f t="shared" si="22"/>
        <v>0.89512067799744954</v>
      </c>
    </row>
    <row r="340" spans="1:11" ht="33.75" x14ac:dyDescent="0.2">
      <c r="A340" s="68" t="s">
        <v>104</v>
      </c>
      <c r="B340" s="54" t="s">
        <v>202</v>
      </c>
      <c r="C340" s="57" t="s">
        <v>204</v>
      </c>
      <c r="D340" s="56" t="s">
        <v>204</v>
      </c>
      <c r="E340" s="56" t="s">
        <v>420</v>
      </c>
      <c r="F340" s="57">
        <v>611</v>
      </c>
      <c r="G340" s="125">
        <v>1492.277</v>
      </c>
      <c r="H340" s="130">
        <v>1335.768</v>
      </c>
      <c r="I340" s="226">
        <f t="shared" si="22"/>
        <v>0.89512067799744954</v>
      </c>
    </row>
    <row r="341" spans="1:11" x14ac:dyDescent="0.2">
      <c r="A341" s="55" t="s">
        <v>367</v>
      </c>
      <c r="B341" s="54" t="s">
        <v>202</v>
      </c>
      <c r="C341" s="57" t="s">
        <v>204</v>
      </c>
      <c r="D341" s="56" t="s">
        <v>204</v>
      </c>
      <c r="E341" s="56" t="s">
        <v>420</v>
      </c>
      <c r="F341" s="57">
        <v>620</v>
      </c>
      <c r="G341" s="125">
        <f>G342</f>
        <v>80</v>
      </c>
      <c r="H341" s="125">
        <f>H342</f>
        <v>0</v>
      </c>
      <c r="I341" s="226">
        <f t="shared" si="22"/>
        <v>0</v>
      </c>
    </row>
    <row r="342" spans="1:11" ht="33.75" x14ac:dyDescent="0.2">
      <c r="A342" s="55" t="s">
        <v>368</v>
      </c>
      <c r="B342" s="54" t="s">
        <v>202</v>
      </c>
      <c r="C342" s="57" t="s">
        <v>204</v>
      </c>
      <c r="D342" s="56" t="s">
        <v>204</v>
      </c>
      <c r="E342" s="56" t="s">
        <v>420</v>
      </c>
      <c r="F342" s="57">
        <v>621</v>
      </c>
      <c r="G342" s="125">
        <v>80</v>
      </c>
      <c r="H342" s="130">
        <v>0</v>
      </c>
      <c r="I342" s="226">
        <f t="shared" si="22"/>
        <v>0</v>
      </c>
    </row>
    <row r="343" spans="1:11" x14ac:dyDescent="0.2">
      <c r="A343" s="53" t="s">
        <v>219</v>
      </c>
      <c r="B343" s="78" t="s">
        <v>202</v>
      </c>
      <c r="C343" s="80" t="s">
        <v>204</v>
      </c>
      <c r="D343" s="78" t="s">
        <v>220</v>
      </c>
      <c r="E343" s="78" t="s">
        <v>146</v>
      </c>
      <c r="F343" s="80" t="s">
        <v>147</v>
      </c>
      <c r="G343" s="123">
        <f>G344</f>
        <v>16268.125</v>
      </c>
      <c r="H343" s="123">
        <f>H344</f>
        <v>11906.916000000001</v>
      </c>
      <c r="I343" s="226">
        <f t="shared" si="22"/>
        <v>0.73191692343155712</v>
      </c>
    </row>
    <row r="344" spans="1:11" ht="33.75" x14ac:dyDescent="0.2">
      <c r="A344" s="68" t="s">
        <v>476</v>
      </c>
      <c r="B344" s="56" t="s">
        <v>202</v>
      </c>
      <c r="C344" s="57" t="s">
        <v>204</v>
      </c>
      <c r="D344" s="56" t="s">
        <v>220</v>
      </c>
      <c r="E344" s="56" t="s">
        <v>221</v>
      </c>
      <c r="F344" s="57"/>
      <c r="G344" s="125">
        <f>G345+G364+G350</f>
        <v>16268.125</v>
      </c>
      <c r="H344" s="125">
        <f>H345+H364+H350</f>
        <v>11906.916000000001</v>
      </c>
      <c r="I344" s="226">
        <f t="shared" si="22"/>
        <v>0.73191692343155712</v>
      </c>
      <c r="J344" s="120"/>
      <c r="K344" s="120"/>
    </row>
    <row r="345" spans="1:11" ht="22.5" x14ac:dyDescent="0.2">
      <c r="A345" s="55" t="s">
        <v>222</v>
      </c>
      <c r="B345" s="56" t="s">
        <v>202</v>
      </c>
      <c r="C345" s="57" t="s">
        <v>204</v>
      </c>
      <c r="D345" s="56" t="s">
        <v>220</v>
      </c>
      <c r="E345" s="56" t="s">
        <v>223</v>
      </c>
      <c r="F345" s="57"/>
      <c r="G345" s="125">
        <f>G346</f>
        <v>1039.8</v>
      </c>
      <c r="H345" s="125">
        <f>H346</f>
        <v>973.34100000000001</v>
      </c>
      <c r="I345" s="226">
        <f t="shared" si="22"/>
        <v>0.93608482400461634</v>
      </c>
    </row>
    <row r="346" spans="1:11" ht="33.75" x14ac:dyDescent="0.2">
      <c r="A346" s="68" t="s">
        <v>109</v>
      </c>
      <c r="B346" s="56" t="s">
        <v>202</v>
      </c>
      <c r="C346" s="57" t="s">
        <v>204</v>
      </c>
      <c r="D346" s="56" t="s">
        <v>220</v>
      </c>
      <c r="E346" s="56" t="s">
        <v>223</v>
      </c>
      <c r="F346" s="57">
        <v>100</v>
      </c>
      <c r="G346" s="125">
        <f>G347</f>
        <v>1039.8</v>
      </c>
      <c r="H346" s="125">
        <f>H347</f>
        <v>973.34100000000001</v>
      </c>
      <c r="I346" s="226">
        <f t="shared" si="22"/>
        <v>0.93608482400461634</v>
      </c>
    </row>
    <row r="347" spans="1:11" x14ac:dyDescent="0.2">
      <c r="A347" s="68" t="s">
        <v>131</v>
      </c>
      <c r="B347" s="56" t="s">
        <v>202</v>
      </c>
      <c r="C347" s="57" t="s">
        <v>204</v>
      </c>
      <c r="D347" s="56" t="s">
        <v>220</v>
      </c>
      <c r="E347" s="56" t="s">
        <v>223</v>
      </c>
      <c r="F347" s="57">
        <v>120</v>
      </c>
      <c r="G347" s="125">
        <f>G348+G349</f>
        <v>1039.8</v>
      </c>
      <c r="H347" s="125">
        <f>H348+H349</f>
        <v>973.34100000000001</v>
      </c>
      <c r="I347" s="226">
        <f t="shared" si="22"/>
        <v>0.93608482400461634</v>
      </c>
    </row>
    <row r="348" spans="1:11" x14ac:dyDescent="0.2">
      <c r="A348" s="94" t="s">
        <v>132</v>
      </c>
      <c r="B348" s="56" t="s">
        <v>202</v>
      </c>
      <c r="C348" s="57" t="s">
        <v>204</v>
      </c>
      <c r="D348" s="56" t="s">
        <v>220</v>
      </c>
      <c r="E348" s="56" t="s">
        <v>223</v>
      </c>
      <c r="F348" s="57">
        <v>121</v>
      </c>
      <c r="G348" s="125">
        <v>787.3</v>
      </c>
      <c r="H348" s="130">
        <v>720.91899999999998</v>
      </c>
      <c r="I348" s="226">
        <f t="shared" si="22"/>
        <v>0.91568525339768836</v>
      </c>
    </row>
    <row r="349" spans="1:11" ht="33.75" x14ac:dyDescent="0.2">
      <c r="A349" s="94" t="s">
        <v>133</v>
      </c>
      <c r="B349" s="56" t="s">
        <v>202</v>
      </c>
      <c r="C349" s="57" t="s">
        <v>204</v>
      </c>
      <c r="D349" s="56" t="s">
        <v>220</v>
      </c>
      <c r="E349" s="56" t="s">
        <v>223</v>
      </c>
      <c r="F349" s="57">
        <v>129</v>
      </c>
      <c r="G349" s="125">
        <v>252.5</v>
      </c>
      <c r="H349" s="130">
        <v>252.422</v>
      </c>
      <c r="I349" s="226">
        <f t="shared" si="22"/>
        <v>0.99969108910891091</v>
      </c>
    </row>
    <row r="350" spans="1:11" x14ac:dyDescent="0.2">
      <c r="A350" s="55" t="s">
        <v>224</v>
      </c>
      <c r="B350" s="56" t="s">
        <v>202</v>
      </c>
      <c r="C350" s="57" t="s">
        <v>204</v>
      </c>
      <c r="D350" s="56" t="s">
        <v>220</v>
      </c>
      <c r="E350" s="56" t="s">
        <v>225</v>
      </c>
      <c r="F350" s="57" t="s">
        <v>147</v>
      </c>
      <c r="G350" s="125">
        <f>G351+G355+G359</f>
        <v>14528.325000000001</v>
      </c>
      <c r="H350" s="125">
        <f>H351+H355+H359</f>
        <v>10542.158000000001</v>
      </c>
      <c r="I350" s="226">
        <f t="shared" si="22"/>
        <v>0.72562790273483013</v>
      </c>
    </row>
    <row r="351" spans="1:11" ht="33.75" x14ac:dyDescent="0.2">
      <c r="A351" s="68" t="s">
        <v>109</v>
      </c>
      <c r="B351" s="56" t="s">
        <v>202</v>
      </c>
      <c r="C351" s="57" t="s">
        <v>204</v>
      </c>
      <c r="D351" s="56" t="s">
        <v>220</v>
      </c>
      <c r="E351" s="56" t="s">
        <v>226</v>
      </c>
      <c r="F351" s="57" t="s">
        <v>110</v>
      </c>
      <c r="G351" s="125">
        <f>G352</f>
        <v>13914.825000000001</v>
      </c>
      <c r="H351" s="125">
        <f>H352</f>
        <v>10206.183000000001</v>
      </c>
      <c r="I351" s="226">
        <f t="shared" si="22"/>
        <v>0.73347548388139994</v>
      </c>
    </row>
    <row r="352" spans="1:11" x14ac:dyDescent="0.2">
      <c r="A352" s="68" t="s">
        <v>111</v>
      </c>
      <c r="B352" s="56" t="s">
        <v>202</v>
      </c>
      <c r="C352" s="57" t="s">
        <v>204</v>
      </c>
      <c r="D352" s="56" t="s">
        <v>220</v>
      </c>
      <c r="E352" s="56" t="s">
        <v>226</v>
      </c>
      <c r="F352" s="57">
        <v>110</v>
      </c>
      <c r="G352" s="125">
        <f>G353+G354</f>
        <v>13914.825000000001</v>
      </c>
      <c r="H352" s="125">
        <f>H353+H354</f>
        <v>10206.183000000001</v>
      </c>
      <c r="I352" s="226">
        <f t="shared" si="22"/>
        <v>0.73347548388139994</v>
      </c>
    </row>
    <row r="353" spans="1:9" x14ac:dyDescent="0.2">
      <c r="A353" s="68" t="s">
        <v>112</v>
      </c>
      <c r="B353" s="56" t="s">
        <v>202</v>
      </c>
      <c r="C353" s="57" t="s">
        <v>204</v>
      </c>
      <c r="D353" s="56" t="s">
        <v>220</v>
      </c>
      <c r="E353" s="56" t="s">
        <v>226</v>
      </c>
      <c r="F353" s="57">
        <v>111</v>
      </c>
      <c r="G353" s="125">
        <v>10614.486000000001</v>
      </c>
      <c r="H353" s="130">
        <v>7519.982</v>
      </c>
      <c r="I353" s="226">
        <f t="shared" si="22"/>
        <v>0.70846407447331872</v>
      </c>
    </row>
    <row r="354" spans="1:9" ht="22.5" x14ac:dyDescent="0.2">
      <c r="A354" s="94" t="s">
        <v>113</v>
      </c>
      <c r="B354" s="56" t="s">
        <v>202</v>
      </c>
      <c r="C354" s="57" t="s">
        <v>204</v>
      </c>
      <c r="D354" s="56" t="s">
        <v>220</v>
      </c>
      <c r="E354" s="56" t="s">
        <v>226</v>
      </c>
      <c r="F354" s="57">
        <v>119</v>
      </c>
      <c r="G354" s="125">
        <v>3300.3389999999999</v>
      </c>
      <c r="H354" s="130">
        <v>2686.201</v>
      </c>
      <c r="I354" s="226">
        <f t="shared" si="22"/>
        <v>0.81391669158834901</v>
      </c>
    </row>
    <row r="355" spans="1:9" x14ac:dyDescent="0.2">
      <c r="A355" s="68" t="s">
        <v>446</v>
      </c>
      <c r="B355" s="56" t="s">
        <v>202</v>
      </c>
      <c r="C355" s="57" t="s">
        <v>204</v>
      </c>
      <c r="D355" s="56" t="s">
        <v>220</v>
      </c>
      <c r="E355" s="56" t="s">
        <v>227</v>
      </c>
      <c r="F355" s="57" t="s">
        <v>118</v>
      </c>
      <c r="G355" s="125">
        <f>G356</f>
        <v>583.29999999999995</v>
      </c>
      <c r="H355" s="125">
        <f>H356</f>
        <v>321.77499999999998</v>
      </c>
      <c r="I355" s="226">
        <f t="shared" si="22"/>
        <v>0.55164580833190469</v>
      </c>
    </row>
    <row r="356" spans="1:9" ht="22.5" x14ac:dyDescent="0.2">
      <c r="A356" s="68" t="s">
        <v>119</v>
      </c>
      <c r="B356" s="56" t="s">
        <v>202</v>
      </c>
      <c r="C356" s="57" t="s">
        <v>204</v>
      </c>
      <c r="D356" s="56" t="s">
        <v>220</v>
      </c>
      <c r="E356" s="56" t="s">
        <v>227</v>
      </c>
      <c r="F356" s="57" t="s">
        <v>120</v>
      </c>
      <c r="G356" s="125">
        <f>G358+G357</f>
        <v>583.29999999999995</v>
      </c>
      <c r="H356" s="125">
        <f>H358+H357</f>
        <v>321.77499999999998</v>
      </c>
      <c r="I356" s="226">
        <f t="shared" si="22"/>
        <v>0.55164580833190469</v>
      </c>
    </row>
    <row r="357" spans="1:9" ht="22.5" x14ac:dyDescent="0.2">
      <c r="A357" s="95" t="s">
        <v>134</v>
      </c>
      <c r="B357" s="56" t="s">
        <v>202</v>
      </c>
      <c r="C357" s="57" t="s">
        <v>204</v>
      </c>
      <c r="D357" s="56" t="s">
        <v>220</v>
      </c>
      <c r="E357" s="56" t="s">
        <v>227</v>
      </c>
      <c r="F357" s="57">
        <v>242</v>
      </c>
      <c r="G357" s="125">
        <f>160+27.5</f>
        <v>187.5</v>
      </c>
      <c r="H357" s="130">
        <v>156.131</v>
      </c>
      <c r="I357" s="226">
        <f t="shared" si="22"/>
        <v>0.8326986666666667</v>
      </c>
    </row>
    <row r="358" spans="1:9" x14ac:dyDescent="0.2">
      <c r="A358" s="95" t="s">
        <v>466</v>
      </c>
      <c r="B358" s="56" t="s">
        <v>202</v>
      </c>
      <c r="C358" s="57" t="s">
        <v>204</v>
      </c>
      <c r="D358" s="56" t="s">
        <v>220</v>
      </c>
      <c r="E358" s="56" t="s">
        <v>227</v>
      </c>
      <c r="F358" s="57" t="s">
        <v>122</v>
      </c>
      <c r="G358" s="125">
        <v>395.8</v>
      </c>
      <c r="H358" s="130">
        <v>165.64400000000001</v>
      </c>
      <c r="I358" s="226">
        <f t="shared" si="22"/>
        <v>0.4185042950985346</v>
      </c>
    </row>
    <row r="359" spans="1:9" x14ac:dyDescent="0.2">
      <c r="A359" s="59" t="s">
        <v>135</v>
      </c>
      <c r="B359" s="56" t="s">
        <v>202</v>
      </c>
      <c r="C359" s="57" t="s">
        <v>204</v>
      </c>
      <c r="D359" s="56" t="s">
        <v>220</v>
      </c>
      <c r="E359" s="56" t="s">
        <v>227</v>
      </c>
      <c r="F359" s="57" t="s">
        <v>197</v>
      </c>
      <c r="G359" s="125">
        <f>G360</f>
        <v>30.2</v>
      </c>
      <c r="H359" s="125">
        <f>H360</f>
        <v>14.2</v>
      </c>
      <c r="I359" s="226">
        <f t="shared" si="22"/>
        <v>0.47019867549668876</v>
      </c>
    </row>
    <row r="360" spans="1:9" x14ac:dyDescent="0.2">
      <c r="A360" s="59" t="s">
        <v>136</v>
      </c>
      <c r="B360" s="56" t="s">
        <v>202</v>
      </c>
      <c r="C360" s="57" t="s">
        <v>204</v>
      </c>
      <c r="D360" s="56" t="s">
        <v>220</v>
      </c>
      <c r="E360" s="56" t="s">
        <v>227</v>
      </c>
      <c r="F360" s="57" t="s">
        <v>137</v>
      </c>
      <c r="G360" s="125">
        <f>G361+G362+G363</f>
        <v>30.2</v>
      </c>
      <c r="H360" s="125">
        <f>H361+H362+H363</f>
        <v>14.2</v>
      </c>
      <c r="I360" s="226">
        <f t="shared" si="22"/>
        <v>0.47019867549668876</v>
      </c>
    </row>
    <row r="361" spans="1:9" x14ac:dyDescent="0.2">
      <c r="A361" s="63" t="s">
        <v>138</v>
      </c>
      <c r="B361" s="56" t="s">
        <v>202</v>
      </c>
      <c r="C361" s="57" t="s">
        <v>204</v>
      </c>
      <c r="D361" s="56" t="s">
        <v>220</v>
      </c>
      <c r="E361" s="56" t="s">
        <v>227</v>
      </c>
      <c r="F361" s="57" t="s">
        <v>139</v>
      </c>
      <c r="G361" s="125">
        <v>5</v>
      </c>
      <c r="H361" s="130">
        <v>3</v>
      </c>
      <c r="I361" s="226">
        <f t="shared" si="22"/>
        <v>0.6</v>
      </c>
    </row>
    <row r="362" spans="1:9" x14ac:dyDescent="0.2">
      <c r="A362" s="59" t="s">
        <v>198</v>
      </c>
      <c r="B362" s="56" t="s">
        <v>202</v>
      </c>
      <c r="C362" s="57" t="s">
        <v>204</v>
      </c>
      <c r="D362" s="56" t="s">
        <v>220</v>
      </c>
      <c r="E362" s="56" t="s">
        <v>227</v>
      </c>
      <c r="F362" s="57">
        <v>852</v>
      </c>
      <c r="G362" s="125">
        <v>1.2</v>
      </c>
      <c r="H362" s="130">
        <v>1.2</v>
      </c>
      <c r="I362" s="226">
        <f t="shared" si="22"/>
        <v>1</v>
      </c>
    </row>
    <row r="363" spans="1:9" x14ac:dyDescent="0.2">
      <c r="A363" s="59" t="s">
        <v>440</v>
      </c>
      <c r="B363" s="56" t="s">
        <v>202</v>
      </c>
      <c r="C363" s="57" t="s">
        <v>204</v>
      </c>
      <c r="D363" s="56" t="s">
        <v>220</v>
      </c>
      <c r="E363" s="56" t="s">
        <v>227</v>
      </c>
      <c r="F363" s="57">
        <v>853</v>
      </c>
      <c r="G363" s="125">
        <v>24</v>
      </c>
      <c r="H363" s="130">
        <v>10</v>
      </c>
      <c r="I363" s="226">
        <f t="shared" si="22"/>
        <v>0.41666666666666669</v>
      </c>
    </row>
    <row r="364" spans="1:9" ht="22.5" x14ac:dyDescent="0.2">
      <c r="A364" s="55" t="s">
        <v>228</v>
      </c>
      <c r="B364" s="56" t="s">
        <v>202</v>
      </c>
      <c r="C364" s="57" t="s">
        <v>204</v>
      </c>
      <c r="D364" s="56" t="s">
        <v>220</v>
      </c>
      <c r="E364" s="56" t="s">
        <v>229</v>
      </c>
      <c r="F364" s="57"/>
      <c r="G364" s="125">
        <f>G365+G368</f>
        <v>700</v>
      </c>
      <c r="H364" s="125">
        <f>H365+H368</f>
        <v>391.41700000000003</v>
      </c>
      <c r="I364" s="226">
        <f t="shared" si="22"/>
        <v>0.55916714285714286</v>
      </c>
    </row>
    <row r="365" spans="1:9" x14ac:dyDescent="0.2">
      <c r="A365" s="68" t="s">
        <v>446</v>
      </c>
      <c r="B365" s="56" t="s">
        <v>202</v>
      </c>
      <c r="C365" s="57" t="s">
        <v>204</v>
      </c>
      <c r="D365" s="56" t="s">
        <v>220</v>
      </c>
      <c r="E365" s="56" t="s">
        <v>229</v>
      </c>
      <c r="F365" s="57">
        <v>200</v>
      </c>
      <c r="G365" s="125">
        <f>G366</f>
        <v>300</v>
      </c>
      <c r="H365" s="125">
        <f>H366</f>
        <v>241.417</v>
      </c>
      <c r="I365" s="226">
        <f t="shared" si="22"/>
        <v>0.80472333333333335</v>
      </c>
    </row>
    <row r="366" spans="1:9" ht="22.5" x14ac:dyDescent="0.2">
      <c r="A366" s="68" t="s">
        <v>119</v>
      </c>
      <c r="B366" s="56" t="s">
        <v>202</v>
      </c>
      <c r="C366" s="57" t="s">
        <v>204</v>
      </c>
      <c r="D366" s="56" t="s">
        <v>220</v>
      </c>
      <c r="E366" s="56" t="s">
        <v>229</v>
      </c>
      <c r="F366" s="57">
        <v>240</v>
      </c>
      <c r="G366" s="125">
        <f>G367</f>
        <v>300</v>
      </c>
      <c r="H366" s="125">
        <f>H367</f>
        <v>241.417</v>
      </c>
      <c r="I366" s="226">
        <f t="shared" si="22"/>
        <v>0.80472333333333335</v>
      </c>
    </row>
    <row r="367" spans="1:9" x14ac:dyDescent="0.2">
      <c r="A367" s="95" t="s">
        <v>466</v>
      </c>
      <c r="B367" s="56" t="s">
        <v>202</v>
      </c>
      <c r="C367" s="57" t="s">
        <v>204</v>
      </c>
      <c r="D367" s="56" t="s">
        <v>220</v>
      </c>
      <c r="E367" s="56" t="s">
        <v>229</v>
      </c>
      <c r="F367" s="57">
        <v>244</v>
      </c>
      <c r="G367" s="125">
        <v>300</v>
      </c>
      <c r="H367" s="130">
        <v>241.417</v>
      </c>
      <c r="I367" s="226">
        <f t="shared" si="22"/>
        <v>0.80472333333333335</v>
      </c>
    </row>
    <row r="368" spans="1:9" x14ac:dyDescent="0.2">
      <c r="A368" s="63" t="s">
        <v>159</v>
      </c>
      <c r="B368" s="56" t="s">
        <v>202</v>
      </c>
      <c r="C368" s="57" t="s">
        <v>204</v>
      </c>
      <c r="D368" s="56" t="s">
        <v>220</v>
      </c>
      <c r="E368" s="56" t="s">
        <v>229</v>
      </c>
      <c r="F368" s="57">
        <v>300</v>
      </c>
      <c r="G368" s="125">
        <f>G369</f>
        <v>400</v>
      </c>
      <c r="H368" s="125">
        <f>H369</f>
        <v>150</v>
      </c>
      <c r="I368" s="226">
        <f t="shared" si="22"/>
        <v>0.375</v>
      </c>
    </row>
    <row r="369" spans="1:11" x14ac:dyDescent="0.2">
      <c r="A369" s="55" t="s">
        <v>230</v>
      </c>
      <c r="B369" s="56" t="s">
        <v>202</v>
      </c>
      <c r="C369" s="57" t="s">
        <v>204</v>
      </c>
      <c r="D369" s="56" t="s">
        <v>220</v>
      </c>
      <c r="E369" s="56" t="s">
        <v>229</v>
      </c>
      <c r="F369" s="57">
        <v>350</v>
      </c>
      <c r="G369" s="125">
        <v>400</v>
      </c>
      <c r="H369" s="130">
        <v>150</v>
      </c>
      <c r="I369" s="226">
        <f t="shared" si="22"/>
        <v>0.375</v>
      </c>
    </row>
    <row r="370" spans="1:11" ht="19.5" customHeight="1" x14ac:dyDescent="0.2">
      <c r="A370" s="53" t="s">
        <v>231</v>
      </c>
      <c r="B370" s="78" t="s">
        <v>202</v>
      </c>
      <c r="C370" s="80">
        <v>10</v>
      </c>
      <c r="D370" s="78" t="s">
        <v>126</v>
      </c>
      <c r="E370" s="78"/>
      <c r="F370" s="80"/>
      <c r="G370" s="129">
        <f t="shared" ref="G370:H376" si="26">G371</f>
        <v>3045.3</v>
      </c>
      <c r="H370" s="129">
        <f t="shared" si="26"/>
        <v>2091.9119999999998</v>
      </c>
      <c r="I370" s="226">
        <f t="shared" si="22"/>
        <v>0.6869313368141069</v>
      </c>
    </row>
    <row r="371" spans="1:11" ht="29.25" customHeight="1" x14ac:dyDescent="0.2">
      <c r="A371" s="55" t="s">
        <v>477</v>
      </c>
      <c r="B371" s="56" t="s">
        <v>202</v>
      </c>
      <c r="C371" s="57">
        <v>10</v>
      </c>
      <c r="D371" s="56" t="s">
        <v>126</v>
      </c>
      <c r="E371" s="56" t="s">
        <v>206</v>
      </c>
      <c r="F371" s="57"/>
      <c r="G371" s="130">
        <f t="shared" si="26"/>
        <v>3045.3</v>
      </c>
      <c r="H371" s="130">
        <f t="shared" si="26"/>
        <v>2091.9119999999998</v>
      </c>
      <c r="I371" s="226">
        <f t="shared" si="22"/>
        <v>0.6869313368141069</v>
      </c>
      <c r="J371" s="120"/>
      <c r="K371" s="120"/>
    </row>
    <row r="372" spans="1:11" ht="15" customHeight="1" x14ac:dyDescent="0.2">
      <c r="A372" s="55" t="s">
        <v>207</v>
      </c>
      <c r="B372" s="56" t="s">
        <v>202</v>
      </c>
      <c r="C372" s="57">
        <v>10</v>
      </c>
      <c r="D372" s="56" t="s">
        <v>232</v>
      </c>
      <c r="E372" s="72" t="s">
        <v>208</v>
      </c>
      <c r="F372" s="57"/>
      <c r="G372" s="130">
        <f t="shared" si="26"/>
        <v>3045.3</v>
      </c>
      <c r="H372" s="130">
        <f t="shared" si="26"/>
        <v>2091.9119999999998</v>
      </c>
      <c r="I372" s="226">
        <f t="shared" si="22"/>
        <v>0.6869313368141069</v>
      </c>
    </row>
    <row r="373" spans="1:11" ht="33.75" customHeight="1" x14ac:dyDescent="0.2">
      <c r="A373" s="55" t="s">
        <v>492</v>
      </c>
      <c r="B373" s="56" t="s">
        <v>202</v>
      </c>
      <c r="C373" s="57" t="s">
        <v>149</v>
      </c>
      <c r="D373" s="56" t="s">
        <v>126</v>
      </c>
      <c r="E373" s="56" t="s">
        <v>233</v>
      </c>
      <c r="F373" s="57" t="s">
        <v>147</v>
      </c>
      <c r="G373" s="125">
        <f>G375</f>
        <v>3045.3</v>
      </c>
      <c r="H373" s="125">
        <f>H375</f>
        <v>2091.9119999999998</v>
      </c>
      <c r="I373" s="226">
        <f t="shared" si="22"/>
        <v>0.6869313368141069</v>
      </c>
    </row>
    <row r="374" spans="1:11" ht="45" x14ac:dyDescent="0.2">
      <c r="A374" s="55" t="s">
        <v>234</v>
      </c>
      <c r="B374" s="56" t="s">
        <v>202</v>
      </c>
      <c r="C374" s="57" t="s">
        <v>149</v>
      </c>
      <c r="D374" s="56" t="s">
        <v>126</v>
      </c>
      <c r="E374" s="56" t="s">
        <v>235</v>
      </c>
      <c r="F374" s="57"/>
      <c r="G374" s="125">
        <f>G375</f>
        <v>3045.3</v>
      </c>
      <c r="H374" s="125">
        <f>H375</f>
        <v>2091.9119999999998</v>
      </c>
      <c r="I374" s="226">
        <f t="shared" si="22"/>
        <v>0.6869313368141069</v>
      </c>
    </row>
    <row r="375" spans="1:11" x14ac:dyDescent="0.2">
      <c r="A375" s="63" t="s">
        <v>159</v>
      </c>
      <c r="B375" s="56" t="s">
        <v>202</v>
      </c>
      <c r="C375" s="57" t="s">
        <v>149</v>
      </c>
      <c r="D375" s="56" t="s">
        <v>126</v>
      </c>
      <c r="E375" s="56" t="s">
        <v>235</v>
      </c>
      <c r="F375" s="61" t="s">
        <v>160</v>
      </c>
      <c r="G375" s="128">
        <f t="shared" si="26"/>
        <v>3045.3</v>
      </c>
      <c r="H375" s="128">
        <f t="shared" si="26"/>
        <v>2091.9119999999998</v>
      </c>
      <c r="I375" s="226">
        <f t="shared" ref="I375:I438" si="27">H375/G375*1</f>
        <v>0.6869313368141069</v>
      </c>
    </row>
    <row r="376" spans="1:11" x14ac:dyDescent="0.2">
      <c r="A376" s="63" t="s">
        <v>161</v>
      </c>
      <c r="B376" s="56" t="s">
        <v>202</v>
      </c>
      <c r="C376" s="57" t="s">
        <v>149</v>
      </c>
      <c r="D376" s="56" t="s">
        <v>126</v>
      </c>
      <c r="E376" s="56" t="s">
        <v>235</v>
      </c>
      <c r="F376" s="64">
        <v>310</v>
      </c>
      <c r="G376" s="128">
        <f t="shared" si="26"/>
        <v>3045.3</v>
      </c>
      <c r="H376" s="128">
        <f t="shared" si="26"/>
        <v>2091.9119999999998</v>
      </c>
      <c r="I376" s="226">
        <f t="shared" si="27"/>
        <v>0.6869313368141069</v>
      </c>
    </row>
    <row r="377" spans="1:11" ht="22.5" x14ac:dyDescent="0.2">
      <c r="A377" s="59" t="s">
        <v>162</v>
      </c>
      <c r="B377" s="56" t="s">
        <v>202</v>
      </c>
      <c r="C377" s="57" t="s">
        <v>149</v>
      </c>
      <c r="D377" s="56" t="s">
        <v>126</v>
      </c>
      <c r="E377" s="56" t="s">
        <v>235</v>
      </c>
      <c r="F377" s="64">
        <v>313</v>
      </c>
      <c r="G377" s="128">
        <v>3045.3</v>
      </c>
      <c r="H377" s="130">
        <v>2091.9119999999998</v>
      </c>
      <c r="I377" s="226">
        <f t="shared" si="27"/>
        <v>0.6869313368141069</v>
      </c>
    </row>
    <row r="378" spans="1:11" ht="21" x14ac:dyDescent="0.2">
      <c r="A378" s="98" t="s">
        <v>236</v>
      </c>
      <c r="B378" s="83" t="s">
        <v>237</v>
      </c>
      <c r="C378" s="81" t="s">
        <v>145</v>
      </c>
      <c r="D378" s="83" t="s">
        <v>145</v>
      </c>
      <c r="E378" s="83" t="s">
        <v>146</v>
      </c>
      <c r="F378" s="81" t="s">
        <v>147</v>
      </c>
      <c r="G378" s="123">
        <f>G379+G437</f>
        <v>5614.2279999999992</v>
      </c>
      <c r="H378" s="123">
        <f>H379+H437</f>
        <v>5065.9310000000005</v>
      </c>
      <c r="I378" s="226">
        <f t="shared" si="27"/>
        <v>0.90233795278709761</v>
      </c>
      <c r="J378" s="44">
        <v>5614.2280000000001</v>
      </c>
      <c r="K378" s="44">
        <v>5065.9309999999996</v>
      </c>
    </row>
    <row r="379" spans="1:11" ht="17.25" customHeight="1" x14ac:dyDescent="0.2">
      <c r="A379" s="82" t="s">
        <v>238</v>
      </c>
      <c r="B379" s="83" t="s">
        <v>237</v>
      </c>
      <c r="C379" s="81" t="s">
        <v>126</v>
      </c>
      <c r="D379" s="83" t="s">
        <v>145</v>
      </c>
      <c r="E379" s="83" t="s">
        <v>146</v>
      </c>
      <c r="F379" s="81" t="s">
        <v>147</v>
      </c>
      <c r="G379" s="123">
        <f>G380+G408</f>
        <v>5614.2279999999992</v>
      </c>
      <c r="H379" s="123">
        <f>H380+H408</f>
        <v>5065.9310000000005</v>
      </c>
      <c r="I379" s="226">
        <f t="shared" si="27"/>
        <v>0.90233795278709761</v>
      </c>
      <c r="J379" s="171">
        <f>J378-G378</f>
        <v>0</v>
      </c>
      <c r="K379" s="171">
        <f>K378-H378</f>
        <v>0</v>
      </c>
    </row>
    <row r="380" spans="1:11" ht="15.75" customHeight="1" x14ac:dyDescent="0.2">
      <c r="A380" s="82" t="s">
        <v>239</v>
      </c>
      <c r="B380" s="83" t="s">
        <v>237</v>
      </c>
      <c r="C380" s="81" t="s">
        <v>126</v>
      </c>
      <c r="D380" s="83" t="s">
        <v>240</v>
      </c>
      <c r="E380" s="83" t="s">
        <v>146</v>
      </c>
      <c r="F380" s="81" t="s">
        <v>147</v>
      </c>
      <c r="G380" s="123">
        <f>G385+G403+G381</f>
        <v>4391.2279999999992</v>
      </c>
      <c r="H380" s="123">
        <f>H385+H403+H381</f>
        <v>3944.2910000000002</v>
      </c>
      <c r="I380" s="226">
        <f t="shared" si="27"/>
        <v>0.8982204977741991</v>
      </c>
    </row>
    <row r="381" spans="1:11" ht="33.75" x14ac:dyDescent="0.2">
      <c r="A381" s="68" t="s">
        <v>759</v>
      </c>
      <c r="B381" s="72" t="s">
        <v>237</v>
      </c>
      <c r="C381" s="72" t="s">
        <v>126</v>
      </c>
      <c r="D381" s="72" t="s">
        <v>240</v>
      </c>
      <c r="E381" s="72" t="s">
        <v>760</v>
      </c>
      <c r="F381" s="192"/>
      <c r="G381" s="127">
        <f t="shared" ref="G381:H383" si="28">G382</f>
        <v>1400</v>
      </c>
      <c r="H381" s="127">
        <f t="shared" si="28"/>
        <v>1400</v>
      </c>
      <c r="I381" s="226">
        <f t="shared" si="27"/>
        <v>1</v>
      </c>
    </row>
    <row r="382" spans="1:11" ht="15.75" customHeight="1" x14ac:dyDescent="0.2">
      <c r="A382" s="68" t="s">
        <v>135</v>
      </c>
      <c r="B382" s="72" t="s">
        <v>237</v>
      </c>
      <c r="C382" s="72" t="s">
        <v>126</v>
      </c>
      <c r="D382" s="72" t="s">
        <v>240</v>
      </c>
      <c r="E382" s="72" t="s">
        <v>760</v>
      </c>
      <c r="F382" s="192">
        <v>800</v>
      </c>
      <c r="G382" s="127">
        <f t="shared" si="28"/>
        <v>1400</v>
      </c>
      <c r="H382" s="127">
        <f t="shared" si="28"/>
        <v>1400</v>
      </c>
      <c r="I382" s="226">
        <f t="shared" si="27"/>
        <v>1</v>
      </c>
    </row>
    <row r="383" spans="1:11" ht="33.75" x14ac:dyDescent="0.2">
      <c r="A383" s="95" t="s">
        <v>447</v>
      </c>
      <c r="B383" s="72" t="s">
        <v>237</v>
      </c>
      <c r="C383" s="72" t="s">
        <v>126</v>
      </c>
      <c r="D383" s="72" t="s">
        <v>240</v>
      </c>
      <c r="E383" s="72" t="s">
        <v>760</v>
      </c>
      <c r="F383" s="192">
        <v>810</v>
      </c>
      <c r="G383" s="127">
        <f t="shared" si="28"/>
        <v>1400</v>
      </c>
      <c r="H383" s="127">
        <f t="shared" si="28"/>
        <v>1400</v>
      </c>
      <c r="I383" s="226">
        <f t="shared" si="27"/>
        <v>1</v>
      </c>
    </row>
    <row r="384" spans="1:11" ht="78.75" x14ac:dyDescent="0.2">
      <c r="A384" s="153" t="s">
        <v>648</v>
      </c>
      <c r="B384" s="72" t="s">
        <v>237</v>
      </c>
      <c r="C384" s="72" t="s">
        <v>126</v>
      </c>
      <c r="D384" s="72" t="s">
        <v>240</v>
      </c>
      <c r="E384" s="72" t="s">
        <v>760</v>
      </c>
      <c r="F384" s="192">
        <v>813</v>
      </c>
      <c r="G384" s="281">
        <f>1320+80</f>
        <v>1400</v>
      </c>
      <c r="H384" s="127">
        <v>1400</v>
      </c>
      <c r="I384" s="226">
        <f t="shared" si="27"/>
        <v>1</v>
      </c>
    </row>
    <row r="385" spans="1:9" s="65" customFormat="1" ht="33.75" x14ac:dyDescent="0.2">
      <c r="A385" s="68" t="s">
        <v>493</v>
      </c>
      <c r="B385" s="72" t="s">
        <v>237</v>
      </c>
      <c r="C385" s="69" t="s">
        <v>126</v>
      </c>
      <c r="D385" s="72" t="s">
        <v>240</v>
      </c>
      <c r="E385" s="72" t="s">
        <v>241</v>
      </c>
      <c r="F385" s="69"/>
      <c r="G385" s="125">
        <f>G386</f>
        <v>2864.7279999999996</v>
      </c>
      <c r="H385" s="125">
        <f>H386</f>
        <v>2544.2910000000002</v>
      </c>
      <c r="I385" s="226">
        <f t="shared" si="27"/>
        <v>0.88814400529474369</v>
      </c>
    </row>
    <row r="386" spans="1:9" s="65" customFormat="1" ht="11.25" x14ac:dyDescent="0.2">
      <c r="A386" s="68" t="s">
        <v>188</v>
      </c>
      <c r="B386" s="72" t="s">
        <v>237</v>
      </c>
      <c r="C386" s="69" t="s">
        <v>126</v>
      </c>
      <c r="D386" s="72" t="s">
        <v>240</v>
      </c>
      <c r="E386" s="72" t="s">
        <v>242</v>
      </c>
      <c r="F386" s="69" t="s">
        <v>147</v>
      </c>
      <c r="G386" s="125">
        <f>G387</f>
        <v>2864.7279999999996</v>
      </c>
      <c r="H386" s="125">
        <f>H387</f>
        <v>2544.2910000000002</v>
      </c>
      <c r="I386" s="226">
        <f t="shared" si="27"/>
        <v>0.88814400529474369</v>
      </c>
    </row>
    <row r="387" spans="1:9" s="65" customFormat="1" ht="22.5" x14ac:dyDescent="0.2">
      <c r="A387" s="68" t="s">
        <v>243</v>
      </c>
      <c r="B387" s="72" t="s">
        <v>237</v>
      </c>
      <c r="C387" s="69" t="s">
        <v>126</v>
      </c>
      <c r="D387" s="72" t="s">
        <v>240</v>
      </c>
      <c r="E387" s="72" t="s">
        <v>244</v>
      </c>
      <c r="F387" s="69" t="s">
        <v>147</v>
      </c>
      <c r="G387" s="125">
        <f>G388+G392+G395+G399</f>
        <v>2864.7279999999996</v>
      </c>
      <c r="H387" s="125">
        <f>H388+H392+H395+H399</f>
        <v>2544.2910000000002</v>
      </c>
      <c r="I387" s="226">
        <f t="shared" si="27"/>
        <v>0.88814400529474369</v>
      </c>
    </row>
    <row r="388" spans="1:9" ht="33.75" x14ac:dyDescent="0.2">
      <c r="A388" s="68" t="s">
        <v>109</v>
      </c>
      <c r="B388" s="72" t="s">
        <v>237</v>
      </c>
      <c r="C388" s="69" t="s">
        <v>126</v>
      </c>
      <c r="D388" s="72" t="s">
        <v>240</v>
      </c>
      <c r="E388" s="72" t="s">
        <v>245</v>
      </c>
      <c r="F388" s="69" t="s">
        <v>110</v>
      </c>
      <c r="G388" s="125">
        <f>G389</f>
        <v>2354.1279999999997</v>
      </c>
      <c r="H388" s="125">
        <f>H389</f>
        <v>2194.7690000000002</v>
      </c>
      <c r="I388" s="226">
        <f t="shared" si="27"/>
        <v>0.93230656956631097</v>
      </c>
    </row>
    <row r="389" spans="1:9" x14ac:dyDescent="0.2">
      <c r="A389" s="68" t="s">
        <v>131</v>
      </c>
      <c r="B389" s="72" t="s">
        <v>237</v>
      </c>
      <c r="C389" s="69" t="s">
        <v>126</v>
      </c>
      <c r="D389" s="72" t="s">
        <v>240</v>
      </c>
      <c r="E389" s="72" t="s">
        <v>245</v>
      </c>
      <c r="F389" s="69" t="s">
        <v>194</v>
      </c>
      <c r="G389" s="125">
        <f>G390+G391</f>
        <v>2354.1279999999997</v>
      </c>
      <c r="H389" s="125">
        <f>H390+H391</f>
        <v>2194.7690000000002</v>
      </c>
      <c r="I389" s="226">
        <f t="shared" si="27"/>
        <v>0.93230656956631097</v>
      </c>
    </row>
    <row r="390" spans="1:9" x14ac:dyDescent="0.2">
      <c r="A390" s="94" t="s">
        <v>132</v>
      </c>
      <c r="B390" s="72" t="s">
        <v>237</v>
      </c>
      <c r="C390" s="69" t="s">
        <v>126</v>
      </c>
      <c r="D390" s="72" t="s">
        <v>240</v>
      </c>
      <c r="E390" s="72" t="s">
        <v>245</v>
      </c>
      <c r="F390" s="69">
        <v>121</v>
      </c>
      <c r="G390" s="125">
        <v>1776.1</v>
      </c>
      <c r="H390" s="130">
        <v>1658.769</v>
      </c>
      <c r="I390" s="226">
        <f t="shared" si="27"/>
        <v>0.93393896740048421</v>
      </c>
    </row>
    <row r="391" spans="1:9" ht="33.75" x14ac:dyDescent="0.2">
      <c r="A391" s="94" t="s">
        <v>133</v>
      </c>
      <c r="B391" s="72" t="s">
        <v>237</v>
      </c>
      <c r="C391" s="69" t="s">
        <v>126</v>
      </c>
      <c r="D391" s="72" t="s">
        <v>240</v>
      </c>
      <c r="E391" s="72" t="s">
        <v>245</v>
      </c>
      <c r="F391" s="69">
        <v>129</v>
      </c>
      <c r="G391" s="125">
        <v>578.02800000000002</v>
      </c>
      <c r="H391" s="130">
        <v>536</v>
      </c>
      <c r="I391" s="226">
        <f t="shared" si="27"/>
        <v>0.92729071948071717</v>
      </c>
    </row>
    <row r="392" spans="1:9" ht="33.75" x14ac:dyDescent="0.2">
      <c r="A392" s="68" t="s">
        <v>109</v>
      </c>
      <c r="B392" s="72" t="s">
        <v>237</v>
      </c>
      <c r="C392" s="69" t="s">
        <v>126</v>
      </c>
      <c r="D392" s="72" t="s">
        <v>240</v>
      </c>
      <c r="E392" s="72" t="s">
        <v>247</v>
      </c>
      <c r="F392" s="69">
        <v>100</v>
      </c>
      <c r="G392" s="125">
        <f>G393</f>
        <v>14</v>
      </c>
      <c r="H392" s="125">
        <f>H393</f>
        <v>0</v>
      </c>
      <c r="I392" s="226">
        <f t="shared" si="27"/>
        <v>0</v>
      </c>
    </row>
    <row r="393" spans="1:9" x14ac:dyDescent="0.2">
      <c r="A393" s="68" t="s">
        <v>131</v>
      </c>
      <c r="B393" s="72" t="s">
        <v>237</v>
      </c>
      <c r="C393" s="69" t="s">
        <v>126</v>
      </c>
      <c r="D393" s="72" t="s">
        <v>240</v>
      </c>
      <c r="E393" s="72" t="s">
        <v>247</v>
      </c>
      <c r="F393" s="69">
        <v>120</v>
      </c>
      <c r="G393" s="125">
        <f>G394</f>
        <v>14</v>
      </c>
      <c r="H393" s="125">
        <f>H394</f>
        <v>0</v>
      </c>
      <c r="I393" s="226">
        <f t="shared" si="27"/>
        <v>0</v>
      </c>
    </row>
    <row r="394" spans="1:9" ht="22.5" x14ac:dyDescent="0.2">
      <c r="A394" s="58" t="s">
        <v>246</v>
      </c>
      <c r="B394" s="72" t="s">
        <v>237</v>
      </c>
      <c r="C394" s="69" t="s">
        <v>126</v>
      </c>
      <c r="D394" s="72" t="s">
        <v>240</v>
      </c>
      <c r="E394" s="72" t="s">
        <v>247</v>
      </c>
      <c r="F394" s="69">
        <v>122</v>
      </c>
      <c r="G394" s="125">
        <v>14</v>
      </c>
      <c r="H394" s="130">
        <v>0</v>
      </c>
      <c r="I394" s="226">
        <f t="shared" si="27"/>
        <v>0</v>
      </c>
    </row>
    <row r="395" spans="1:9" x14ac:dyDescent="0.2">
      <c r="A395" s="68" t="s">
        <v>446</v>
      </c>
      <c r="B395" s="72" t="s">
        <v>237</v>
      </c>
      <c r="C395" s="69" t="s">
        <v>126</v>
      </c>
      <c r="D395" s="72" t="s">
        <v>240</v>
      </c>
      <c r="E395" s="72" t="s">
        <v>247</v>
      </c>
      <c r="F395" s="69" t="s">
        <v>118</v>
      </c>
      <c r="G395" s="125">
        <f>G396</f>
        <v>493</v>
      </c>
      <c r="H395" s="125">
        <f>H396</f>
        <v>347.72199999999998</v>
      </c>
      <c r="I395" s="226">
        <f t="shared" si="27"/>
        <v>0.7053184584178499</v>
      </c>
    </row>
    <row r="396" spans="1:9" ht="22.5" x14ac:dyDescent="0.2">
      <c r="A396" s="68" t="s">
        <v>119</v>
      </c>
      <c r="B396" s="72" t="s">
        <v>237</v>
      </c>
      <c r="C396" s="69" t="s">
        <v>126</v>
      </c>
      <c r="D396" s="72" t="s">
        <v>240</v>
      </c>
      <c r="E396" s="72" t="s">
        <v>247</v>
      </c>
      <c r="F396" s="69" t="s">
        <v>120</v>
      </c>
      <c r="G396" s="125">
        <f>G398+G397</f>
        <v>493</v>
      </c>
      <c r="H396" s="125">
        <f>H398+H397</f>
        <v>347.72199999999998</v>
      </c>
      <c r="I396" s="226">
        <f t="shared" si="27"/>
        <v>0.7053184584178499</v>
      </c>
    </row>
    <row r="397" spans="1:9" ht="22.5" x14ac:dyDescent="0.2">
      <c r="A397" s="95" t="s">
        <v>134</v>
      </c>
      <c r="B397" s="72" t="s">
        <v>237</v>
      </c>
      <c r="C397" s="69" t="s">
        <v>126</v>
      </c>
      <c r="D397" s="72" t="s">
        <v>240</v>
      </c>
      <c r="E397" s="72" t="s">
        <v>247</v>
      </c>
      <c r="F397" s="69">
        <v>242</v>
      </c>
      <c r="G397" s="125">
        <v>65</v>
      </c>
      <c r="H397" s="130">
        <v>50.905999999999999</v>
      </c>
      <c r="I397" s="226">
        <f t="shared" si="27"/>
        <v>0.78316923076923073</v>
      </c>
    </row>
    <row r="398" spans="1:9" x14ac:dyDescent="0.2">
      <c r="A398" s="95" t="s">
        <v>466</v>
      </c>
      <c r="B398" s="72" t="s">
        <v>237</v>
      </c>
      <c r="C398" s="69" t="s">
        <v>126</v>
      </c>
      <c r="D398" s="72" t="s">
        <v>240</v>
      </c>
      <c r="E398" s="72" t="s">
        <v>247</v>
      </c>
      <c r="F398" s="69" t="s">
        <v>122</v>
      </c>
      <c r="G398" s="125">
        <v>428</v>
      </c>
      <c r="H398" s="130">
        <v>296.81599999999997</v>
      </c>
      <c r="I398" s="226">
        <f t="shared" si="27"/>
        <v>0.6934953271028037</v>
      </c>
    </row>
    <row r="399" spans="1:9" x14ac:dyDescent="0.2">
      <c r="A399" s="95" t="s">
        <v>135</v>
      </c>
      <c r="B399" s="72" t="s">
        <v>237</v>
      </c>
      <c r="C399" s="69" t="s">
        <v>126</v>
      </c>
      <c r="D399" s="72" t="s">
        <v>240</v>
      </c>
      <c r="E399" s="72" t="s">
        <v>247</v>
      </c>
      <c r="F399" s="69" t="s">
        <v>197</v>
      </c>
      <c r="G399" s="125">
        <f>G400</f>
        <v>3.6</v>
      </c>
      <c r="H399" s="125">
        <f>H400</f>
        <v>1.8</v>
      </c>
      <c r="I399" s="226">
        <f t="shared" si="27"/>
        <v>0.5</v>
      </c>
    </row>
    <row r="400" spans="1:9" x14ac:dyDescent="0.2">
      <c r="A400" s="95" t="s">
        <v>136</v>
      </c>
      <c r="B400" s="72" t="s">
        <v>237</v>
      </c>
      <c r="C400" s="69" t="s">
        <v>126</v>
      </c>
      <c r="D400" s="72" t="s">
        <v>240</v>
      </c>
      <c r="E400" s="72" t="s">
        <v>247</v>
      </c>
      <c r="F400" s="69" t="s">
        <v>137</v>
      </c>
      <c r="G400" s="125">
        <f>G402+G401</f>
        <v>3.6</v>
      </c>
      <c r="H400" s="125">
        <f>H402+H401</f>
        <v>1.8</v>
      </c>
      <c r="I400" s="226">
        <f t="shared" si="27"/>
        <v>0.5</v>
      </c>
    </row>
    <row r="401" spans="1:9" x14ac:dyDescent="0.2">
      <c r="A401" s="63" t="s">
        <v>138</v>
      </c>
      <c r="B401" s="72" t="s">
        <v>237</v>
      </c>
      <c r="C401" s="69" t="s">
        <v>126</v>
      </c>
      <c r="D401" s="72" t="s">
        <v>240</v>
      </c>
      <c r="E401" s="72" t="s">
        <v>247</v>
      </c>
      <c r="F401" s="69">
        <v>851</v>
      </c>
      <c r="G401" s="125">
        <v>1.8</v>
      </c>
      <c r="H401" s="130">
        <v>0</v>
      </c>
      <c r="I401" s="226">
        <f t="shared" si="27"/>
        <v>0</v>
      </c>
    </row>
    <row r="402" spans="1:9" x14ac:dyDescent="0.2">
      <c r="A402" s="59" t="s">
        <v>198</v>
      </c>
      <c r="B402" s="72" t="s">
        <v>237</v>
      </c>
      <c r="C402" s="69" t="s">
        <v>126</v>
      </c>
      <c r="D402" s="72" t="s">
        <v>240</v>
      </c>
      <c r="E402" s="72" t="s">
        <v>247</v>
      </c>
      <c r="F402" s="69" t="s">
        <v>218</v>
      </c>
      <c r="G402" s="125">
        <v>1.8</v>
      </c>
      <c r="H402" s="130">
        <v>1.8</v>
      </c>
      <c r="I402" s="226">
        <f t="shared" si="27"/>
        <v>1</v>
      </c>
    </row>
    <row r="403" spans="1:9" ht="22.5" x14ac:dyDescent="0.2">
      <c r="A403" s="95" t="s">
        <v>740</v>
      </c>
      <c r="B403" s="72" t="s">
        <v>237</v>
      </c>
      <c r="C403" s="192" t="s">
        <v>126</v>
      </c>
      <c r="D403" s="72" t="s">
        <v>240</v>
      </c>
      <c r="E403" s="72" t="s">
        <v>741</v>
      </c>
      <c r="F403" s="81"/>
      <c r="G403" s="125">
        <f t="shared" ref="G403:H406" si="29">G404</f>
        <v>126.5</v>
      </c>
      <c r="H403" s="125">
        <f t="shared" si="29"/>
        <v>0</v>
      </c>
      <c r="I403" s="226">
        <f t="shared" si="27"/>
        <v>0</v>
      </c>
    </row>
    <row r="404" spans="1:9" ht="31.5" x14ac:dyDescent="0.2">
      <c r="A404" s="82" t="s">
        <v>742</v>
      </c>
      <c r="B404" s="72" t="s">
        <v>237</v>
      </c>
      <c r="C404" s="192" t="s">
        <v>126</v>
      </c>
      <c r="D404" s="72" t="s">
        <v>240</v>
      </c>
      <c r="E404" s="72" t="s">
        <v>743</v>
      </c>
      <c r="F404" s="81"/>
      <c r="G404" s="125">
        <f t="shared" si="29"/>
        <v>126.5</v>
      </c>
      <c r="H404" s="125">
        <f t="shared" si="29"/>
        <v>0</v>
      </c>
      <c r="I404" s="226">
        <f t="shared" si="27"/>
        <v>0</v>
      </c>
    </row>
    <row r="405" spans="1:9" x14ac:dyDescent="0.2">
      <c r="A405" s="68" t="s">
        <v>446</v>
      </c>
      <c r="B405" s="72" t="s">
        <v>237</v>
      </c>
      <c r="C405" s="192" t="s">
        <v>126</v>
      </c>
      <c r="D405" s="72" t="s">
        <v>240</v>
      </c>
      <c r="E405" s="72" t="s">
        <v>743</v>
      </c>
      <c r="F405" s="192" t="s">
        <v>118</v>
      </c>
      <c r="G405" s="125">
        <f t="shared" si="29"/>
        <v>126.5</v>
      </c>
      <c r="H405" s="125">
        <f t="shared" si="29"/>
        <v>0</v>
      </c>
      <c r="I405" s="226">
        <f t="shared" si="27"/>
        <v>0</v>
      </c>
    </row>
    <row r="406" spans="1:9" ht="22.5" x14ac:dyDescent="0.2">
      <c r="A406" s="68" t="s">
        <v>119</v>
      </c>
      <c r="B406" s="72" t="s">
        <v>237</v>
      </c>
      <c r="C406" s="192" t="s">
        <v>126</v>
      </c>
      <c r="D406" s="72" t="s">
        <v>240</v>
      </c>
      <c r="E406" s="72" t="s">
        <v>743</v>
      </c>
      <c r="F406" s="192" t="s">
        <v>120</v>
      </c>
      <c r="G406" s="125">
        <f t="shared" si="29"/>
        <v>126.5</v>
      </c>
      <c r="H406" s="125">
        <f t="shared" si="29"/>
        <v>0</v>
      </c>
      <c r="I406" s="226">
        <f t="shared" si="27"/>
        <v>0</v>
      </c>
    </row>
    <row r="407" spans="1:9" x14ac:dyDescent="0.2">
      <c r="A407" s="95" t="s">
        <v>466</v>
      </c>
      <c r="B407" s="72" t="s">
        <v>237</v>
      </c>
      <c r="C407" s="192" t="s">
        <v>126</v>
      </c>
      <c r="D407" s="72" t="s">
        <v>240</v>
      </c>
      <c r="E407" s="72" t="s">
        <v>743</v>
      </c>
      <c r="F407" s="192" t="s">
        <v>122</v>
      </c>
      <c r="G407" s="125">
        <v>126.5</v>
      </c>
      <c r="H407" s="130">
        <v>0</v>
      </c>
      <c r="I407" s="226">
        <f t="shared" si="27"/>
        <v>0</v>
      </c>
    </row>
    <row r="408" spans="1:9" x14ac:dyDescent="0.2">
      <c r="A408" s="82" t="s">
        <v>249</v>
      </c>
      <c r="B408" s="83" t="s">
        <v>237</v>
      </c>
      <c r="C408" s="83" t="s">
        <v>126</v>
      </c>
      <c r="D408" s="83" t="s">
        <v>250</v>
      </c>
      <c r="E408" s="83"/>
      <c r="F408" s="81"/>
      <c r="G408" s="123">
        <f>G409</f>
        <v>1223</v>
      </c>
      <c r="H408" s="123">
        <f>H409</f>
        <v>1121.6400000000001</v>
      </c>
      <c r="I408" s="226">
        <f t="shared" si="27"/>
        <v>0.91712183156173355</v>
      </c>
    </row>
    <row r="409" spans="1:9" ht="31.5" x14ac:dyDescent="0.2">
      <c r="A409" s="82" t="s">
        <v>494</v>
      </c>
      <c r="B409" s="83" t="s">
        <v>237</v>
      </c>
      <c r="C409" s="83" t="s">
        <v>126</v>
      </c>
      <c r="D409" s="83" t="s">
        <v>250</v>
      </c>
      <c r="E409" s="83" t="s">
        <v>241</v>
      </c>
      <c r="F409" s="81" t="s">
        <v>147</v>
      </c>
      <c r="G409" s="123">
        <f>G410+G431</f>
        <v>1223</v>
      </c>
      <c r="H409" s="123">
        <f>H410+H431</f>
        <v>1121.6400000000001</v>
      </c>
      <c r="I409" s="226">
        <f t="shared" si="27"/>
        <v>0.91712183156173355</v>
      </c>
    </row>
    <row r="410" spans="1:9" x14ac:dyDescent="0.2">
      <c r="A410" s="68" t="s">
        <v>251</v>
      </c>
      <c r="B410" s="72" t="s">
        <v>237</v>
      </c>
      <c r="C410" s="72" t="s">
        <v>126</v>
      </c>
      <c r="D410" s="72" t="s">
        <v>250</v>
      </c>
      <c r="E410" s="72" t="s">
        <v>252</v>
      </c>
      <c r="F410" s="69"/>
      <c r="G410" s="125">
        <f>G411+G415+G419+G423+G427</f>
        <v>223</v>
      </c>
      <c r="H410" s="125">
        <f>H411+H415+H419+H423+H427</f>
        <v>121.64</v>
      </c>
      <c r="I410" s="226">
        <f t="shared" si="27"/>
        <v>0.54547085201793721</v>
      </c>
    </row>
    <row r="411" spans="1:9" ht="22.5" x14ac:dyDescent="0.2">
      <c r="A411" s="68" t="s">
        <v>253</v>
      </c>
      <c r="B411" s="72" t="s">
        <v>237</v>
      </c>
      <c r="C411" s="72" t="s">
        <v>126</v>
      </c>
      <c r="D411" s="72" t="s">
        <v>250</v>
      </c>
      <c r="E411" s="72" t="s">
        <v>254</v>
      </c>
      <c r="F411" s="69"/>
      <c r="G411" s="125">
        <f t="shared" ref="G411:H413" si="30">G412</f>
        <v>50</v>
      </c>
      <c r="H411" s="125">
        <f t="shared" si="30"/>
        <v>20</v>
      </c>
      <c r="I411" s="226">
        <f t="shared" si="27"/>
        <v>0.4</v>
      </c>
    </row>
    <row r="412" spans="1:9" x14ac:dyDescent="0.2">
      <c r="A412" s="68" t="s">
        <v>446</v>
      </c>
      <c r="B412" s="72" t="s">
        <v>237</v>
      </c>
      <c r="C412" s="72" t="s">
        <v>126</v>
      </c>
      <c r="D412" s="72" t="s">
        <v>250</v>
      </c>
      <c r="E412" s="72" t="s">
        <v>254</v>
      </c>
      <c r="F412" s="69" t="s">
        <v>118</v>
      </c>
      <c r="G412" s="125">
        <f t="shared" si="30"/>
        <v>50</v>
      </c>
      <c r="H412" s="125">
        <f t="shared" si="30"/>
        <v>20</v>
      </c>
      <c r="I412" s="226">
        <f t="shared" si="27"/>
        <v>0.4</v>
      </c>
    </row>
    <row r="413" spans="1:9" ht="22.5" x14ac:dyDescent="0.2">
      <c r="A413" s="68" t="s">
        <v>119</v>
      </c>
      <c r="B413" s="72" t="s">
        <v>237</v>
      </c>
      <c r="C413" s="72" t="s">
        <v>126</v>
      </c>
      <c r="D413" s="72" t="s">
        <v>250</v>
      </c>
      <c r="E413" s="72" t="s">
        <v>254</v>
      </c>
      <c r="F413" s="69" t="s">
        <v>120</v>
      </c>
      <c r="G413" s="125">
        <f t="shared" si="30"/>
        <v>50</v>
      </c>
      <c r="H413" s="125">
        <f t="shared" si="30"/>
        <v>20</v>
      </c>
      <c r="I413" s="226">
        <f t="shared" si="27"/>
        <v>0.4</v>
      </c>
    </row>
    <row r="414" spans="1:9" x14ac:dyDescent="0.2">
      <c r="A414" s="95" t="s">
        <v>466</v>
      </c>
      <c r="B414" s="72" t="s">
        <v>237</v>
      </c>
      <c r="C414" s="72" t="s">
        <v>126</v>
      </c>
      <c r="D414" s="72" t="s">
        <v>250</v>
      </c>
      <c r="E414" s="72" t="s">
        <v>254</v>
      </c>
      <c r="F414" s="69" t="s">
        <v>122</v>
      </c>
      <c r="G414" s="125">
        <v>50</v>
      </c>
      <c r="H414" s="130">
        <v>20</v>
      </c>
      <c r="I414" s="226">
        <f t="shared" si="27"/>
        <v>0.4</v>
      </c>
    </row>
    <row r="415" spans="1:9" ht="33.75" x14ac:dyDescent="0.2">
      <c r="A415" s="68" t="s">
        <v>255</v>
      </c>
      <c r="B415" s="72" t="s">
        <v>237</v>
      </c>
      <c r="C415" s="72" t="s">
        <v>126</v>
      </c>
      <c r="D415" s="72" t="s">
        <v>250</v>
      </c>
      <c r="E415" s="72" t="s">
        <v>256</v>
      </c>
      <c r="F415" s="69"/>
      <c r="G415" s="125">
        <f t="shared" ref="G415:H417" si="31">G416</f>
        <v>55</v>
      </c>
      <c r="H415" s="125">
        <f t="shared" si="31"/>
        <v>21.64</v>
      </c>
      <c r="I415" s="226">
        <f t="shared" si="27"/>
        <v>0.39345454545454545</v>
      </c>
    </row>
    <row r="416" spans="1:9" x14ac:dyDescent="0.2">
      <c r="A416" s="68" t="s">
        <v>446</v>
      </c>
      <c r="B416" s="72" t="s">
        <v>237</v>
      </c>
      <c r="C416" s="72" t="s">
        <v>126</v>
      </c>
      <c r="D416" s="72" t="s">
        <v>250</v>
      </c>
      <c r="E416" s="72" t="s">
        <v>256</v>
      </c>
      <c r="F416" s="69" t="s">
        <v>118</v>
      </c>
      <c r="G416" s="125">
        <f t="shared" si="31"/>
        <v>55</v>
      </c>
      <c r="H416" s="125">
        <f t="shared" si="31"/>
        <v>21.64</v>
      </c>
      <c r="I416" s="226">
        <f t="shared" si="27"/>
        <v>0.39345454545454545</v>
      </c>
    </row>
    <row r="417" spans="1:9" ht="22.5" x14ac:dyDescent="0.2">
      <c r="A417" s="68" t="s">
        <v>119</v>
      </c>
      <c r="B417" s="72" t="s">
        <v>237</v>
      </c>
      <c r="C417" s="72" t="s">
        <v>126</v>
      </c>
      <c r="D417" s="72" t="s">
        <v>250</v>
      </c>
      <c r="E417" s="72" t="s">
        <v>256</v>
      </c>
      <c r="F417" s="69" t="s">
        <v>120</v>
      </c>
      <c r="G417" s="125">
        <f t="shared" si="31"/>
        <v>55</v>
      </c>
      <c r="H417" s="125">
        <f t="shared" si="31"/>
        <v>21.64</v>
      </c>
      <c r="I417" s="226">
        <f t="shared" si="27"/>
        <v>0.39345454545454545</v>
      </c>
    </row>
    <row r="418" spans="1:9" x14ac:dyDescent="0.2">
      <c r="A418" s="95" t="s">
        <v>466</v>
      </c>
      <c r="B418" s="72" t="s">
        <v>237</v>
      </c>
      <c r="C418" s="72" t="s">
        <v>126</v>
      </c>
      <c r="D418" s="72" t="s">
        <v>250</v>
      </c>
      <c r="E418" s="72" t="s">
        <v>256</v>
      </c>
      <c r="F418" s="69" t="s">
        <v>122</v>
      </c>
      <c r="G418" s="125">
        <v>55</v>
      </c>
      <c r="H418" s="130">
        <v>21.64</v>
      </c>
      <c r="I418" s="226">
        <f t="shared" si="27"/>
        <v>0.39345454545454545</v>
      </c>
    </row>
    <row r="419" spans="1:9" x14ac:dyDescent="0.2">
      <c r="A419" s="68" t="s">
        <v>257</v>
      </c>
      <c r="B419" s="72" t="s">
        <v>237</v>
      </c>
      <c r="C419" s="72" t="s">
        <v>126</v>
      </c>
      <c r="D419" s="72" t="s">
        <v>250</v>
      </c>
      <c r="E419" s="72" t="s">
        <v>258</v>
      </c>
      <c r="F419" s="69"/>
      <c r="G419" s="125">
        <f t="shared" ref="G419:H421" si="32">G420</f>
        <v>50</v>
      </c>
      <c r="H419" s="125">
        <f t="shared" si="32"/>
        <v>50</v>
      </c>
      <c r="I419" s="226">
        <f t="shared" si="27"/>
        <v>1</v>
      </c>
    </row>
    <row r="420" spans="1:9" x14ac:dyDescent="0.2">
      <c r="A420" s="68" t="s">
        <v>446</v>
      </c>
      <c r="B420" s="72" t="s">
        <v>237</v>
      </c>
      <c r="C420" s="72" t="s">
        <v>126</v>
      </c>
      <c r="D420" s="72" t="s">
        <v>250</v>
      </c>
      <c r="E420" s="72" t="s">
        <v>258</v>
      </c>
      <c r="F420" s="69" t="s">
        <v>118</v>
      </c>
      <c r="G420" s="125">
        <f t="shared" si="32"/>
        <v>50</v>
      </c>
      <c r="H420" s="125">
        <f t="shared" si="32"/>
        <v>50</v>
      </c>
      <c r="I420" s="226">
        <f t="shared" si="27"/>
        <v>1</v>
      </c>
    </row>
    <row r="421" spans="1:9" ht="27" customHeight="1" x14ac:dyDescent="0.2">
      <c r="A421" s="68" t="s">
        <v>119</v>
      </c>
      <c r="B421" s="72" t="s">
        <v>237</v>
      </c>
      <c r="C421" s="72" t="s">
        <v>126</v>
      </c>
      <c r="D421" s="72" t="s">
        <v>250</v>
      </c>
      <c r="E421" s="72" t="s">
        <v>258</v>
      </c>
      <c r="F421" s="69" t="s">
        <v>120</v>
      </c>
      <c r="G421" s="125">
        <f t="shared" si="32"/>
        <v>50</v>
      </c>
      <c r="H421" s="125">
        <f t="shared" si="32"/>
        <v>50</v>
      </c>
      <c r="I421" s="226">
        <f t="shared" si="27"/>
        <v>1</v>
      </c>
    </row>
    <row r="422" spans="1:9" x14ac:dyDescent="0.2">
      <c r="A422" s="95" t="s">
        <v>466</v>
      </c>
      <c r="B422" s="72" t="s">
        <v>237</v>
      </c>
      <c r="C422" s="72" t="s">
        <v>126</v>
      </c>
      <c r="D422" s="72" t="s">
        <v>250</v>
      </c>
      <c r="E422" s="72" t="s">
        <v>258</v>
      </c>
      <c r="F422" s="69" t="s">
        <v>122</v>
      </c>
      <c r="G422" s="125">
        <v>50</v>
      </c>
      <c r="H422" s="130">
        <v>50</v>
      </c>
      <c r="I422" s="226">
        <f t="shared" si="27"/>
        <v>1</v>
      </c>
    </row>
    <row r="423" spans="1:9" ht="22.5" x14ac:dyDescent="0.2">
      <c r="A423" s="68" t="s">
        <v>495</v>
      </c>
      <c r="B423" s="72" t="s">
        <v>237</v>
      </c>
      <c r="C423" s="72" t="s">
        <v>126</v>
      </c>
      <c r="D423" s="72" t="s">
        <v>250</v>
      </c>
      <c r="E423" s="72" t="s">
        <v>259</v>
      </c>
      <c r="F423" s="69"/>
      <c r="G423" s="125">
        <f t="shared" ref="G423:H425" si="33">G424</f>
        <v>38</v>
      </c>
      <c r="H423" s="125">
        <f t="shared" si="33"/>
        <v>0</v>
      </c>
      <c r="I423" s="226">
        <f t="shared" si="27"/>
        <v>0</v>
      </c>
    </row>
    <row r="424" spans="1:9" x14ac:dyDescent="0.2">
      <c r="A424" s="68" t="s">
        <v>446</v>
      </c>
      <c r="B424" s="72" t="s">
        <v>237</v>
      </c>
      <c r="C424" s="72" t="s">
        <v>126</v>
      </c>
      <c r="D424" s="72" t="s">
        <v>250</v>
      </c>
      <c r="E424" s="72" t="s">
        <v>259</v>
      </c>
      <c r="F424" s="69" t="s">
        <v>118</v>
      </c>
      <c r="G424" s="125">
        <f t="shared" si="33"/>
        <v>38</v>
      </c>
      <c r="H424" s="125">
        <f t="shared" si="33"/>
        <v>0</v>
      </c>
      <c r="I424" s="226">
        <f t="shared" si="27"/>
        <v>0</v>
      </c>
    </row>
    <row r="425" spans="1:9" ht="22.5" x14ac:dyDescent="0.2">
      <c r="A425" s="68" t="s">
        <v>119</v>
      </c>
      <c r="B425" s="72" t="s">
        <v>237</v>
      </c>
      <c r="C425" s="72" t="s">
        <v>126</v>
      </c>
      <c r="D425" s="72" t="s">
        <v>250</v>
      </c>
      <c r="E425" s="72" t="s">
        <v>259</v>
      </c>
      <c r="F425" s="69" t="s">
        <v>120</v>
      </c>
      <c r="G425" s="125">
        <f t="shared" si="33"/>
        <v>38</v>
      </c>
      <c r="H425" s="125">
        <f t="shared" si="33"/>
        <v>0</v>
      </c>
      <c r="I425" s="226">
        <f t="shared" si="27"/>
        <v>0</v>
      </c>
    </row>
    <row r="426" spans="1:9" x14ac:dyDescent="0.2">
      <c r="A426" s="95" t="s">
        <v>466</v>
      </c>
      <c r="B426" s="72" t="s">
        <v>237</v>
      </c>
      <c r="C426" s="72" t="s">
        <v>126</v>
      </c>
      <c r="D426" s="72" t="s">
        <v>250</v>
      </c>
      <c r="E426" s="72" t="s">
        <v>259</v>
      </c>
      <c r="F426" s="69" t="s">
        <v>122</v>
      </c>
      <c r="G426" s="125">
        <v>38</v>
      </c>
      <c r="H426" s="130">
        <v>0</v>
      </c>
      <c r="I426" s="226">
        <f t="shared" si="27"/>
        <v>0</v>
      </c>
    </row>
    <row r="427" spans="1:9" x14ac:dyDescent="0.2">
      <c r="A427" s="68" t="s">
        <v>260</v>
      </c>
      <c r="B427" s="72" t="s">
        <v>237</v>
      </c>
      <c r="C427" s="72" t="s">
        <v>126</v>
      </c>
      <c r="D427" s="72" t="s">
        <v>250</v>
      </c>
      <c r="E427" s="72" t="s">
        <v>261</v>
      </c>
      <c r="F427" s="69"/>
      <c r="G427" s="125">
        <f t="shared" ref="G427:H429" si="34">G428</f>
        <v>30</v>
      </c>
      <c r="H427" s="125">
        <f t="shared" si="34"/>
        <v>30</v>
      </c>
      <c r="I427" s="226">
        <f t="shared" si="27"/>
        <v>1</v>
      </c>
    </row>
    <row r="428" spans="1:9" x14ac:dyDescent="0.2">
      <c r="A428" s="68" t="s">
        <v>446</v>
      </c>
      <c r="B428" s="72" t="s">
        <v>237</v>
      </c>
      <c r="C428" s="72" t="s">
        <v>126</v>
      </c>
      <c r="D428" s="72" t="s">
        <v>250</v>
      </c>
      <c r="E428" s="72" t="s">
        <v>261</v>
      </c>
      <c r="F428" s="69" t="s">
        <v>118</v>
      </c>
      <c r="G428" s="125">
        <f t="shared" si="34"/>
        <v>30</v>
      </c>
      <c r="H428" s="125">
        <f t="shared" si="34"/>
        <v>30</v>
      </c>
      <c r="I428" s="226">
        <f t="shared" si="27"/>
        <v>1</v>
      </c>
    </row>
    <row r="429" spans="1:9" ht="22.5" x14ac:dyDescent="0.2">
      <c r="A429" s="68" t="s">
        <v>119</v>
      </c>
      <c r="B429" s="72" t="s">
        <v>237</v>
      </c>
      <c r="C429" s="72" t="s">
        <v>126</v>
      </c>
      <c r="D429" s="72" t="s">
        <v>250</v>
      </c>
      <c r="E429" s="72" t="s">
        <v>261</v>
      </c>
      <c r="F429" s="69" t="s">
        <v>120</v>
      </c>
      <c r="G429" s="125">
        <f t="shared" si="34"/>
        <v>30</v>
      </c>
      <c r="H429" s="125">
        <f t="shared" si="34"/>
        <v>30</v>
      </c>
      <c r="I429" s="226">
        <f t="shared" si="27"/>
        <v>1</v>
      </c>
    </row>
    <row r="430" spans="1:9" x14ac:dyDescent="0.2">
      <c r="A430" s="95" t="s">
        <v>466</v>
      </c>
      <c r="B430" s="72" t="s">
        <v>237</v>
      </c>
      <c r="C430" s="72" t="s">
        <v>126</v>
      </c>
      <c r="D430" s="72" t="s">
        <v>250</v>
      </c>
      <c r="E430" s="72" t="s">
        <v>261</v>
      </c>
      <c r="F430" s="69" t="s">
        <v>122</v>
      </c>
      <c r="G430" s="125">
        <v>30</v>
      </c>
      <c r="H430" s="130">
        <v>30</v>
      </c>
      <c r="I430" s="226">
        <f t="shared" si="27"/>
        <v>1</v>
      </c>
    </row>
    <row r="431" spans="1:9" x14ac:dyDescent="0.2">
      <c r="A431" s="95" t="s">
        <v>262</v>
      </c>
      <c r="B431" s="72" t="s">
        <v>237</v>
      </c>
      <c r="C431" s="72" t="s">
        <v>126</v>
      </c>
      <c r="D431" s="72" t="s">
        <v>250</v>
      </c>
      <c r="E431" s="72" t="s">
        <v>263</v>
      </c>
      <c r="F431" s="69"/>
      <c r="G431" s="125">
        <f t="shared" ref="G431:H433" si="35">G432</f>
        <v>1000</v>
      </c>
      <c r="H431" s="125">
        <f t="shared" si="35"/>
        <v>1000</v>
      </c>
      <c r="I431" s="226">
        <f t="shared" si="27"/>
        <v>1</v>
      </c>
    </row>
    <row r="432" spans="1:9" x14ac:dyDescent="0.2">
      <c r="A432" s="68" t="s">
        <v>264</v>
      </c>
      <c r="B432" s="72" t="s">
        <v>237</v>
      </c>
      <c r="C432" s="72" t="s">
        <v>126</v>
      </c>
      <c r="D432" s="72" t="s">
        <v>250</v>
      </c>
      <c r="E432" s="72" t="s">
        <v>265</v>
      </c>
      <c r="F432" s="69"/>
      <c r="G432" s="125">
        <f t="shared" si="35"/>
        <v>1000</v>
      </c>
      <c r="H432" s="125">
        <f t="shared" si="35"/>
        <v>1000</v>
      </c>
      <c r="I432" s="226">
        <f t="shared" si="27"/>
        <v>1</v>
      </c>
    </row>
    <row r="433" spans="1:11" x14ac:dyDescent="0.2">
      <c r="A433" s="68" t="s">
        <v>135</v>
      </c>
      <c r="B433" s="72" t="s">
        <v>237</v>
      </c>
      <c r="C433" s="72" t="s">
        <v>126</v>
      </c>
      <c r="D433" s="72" t="s">
        <v>250</v>
      </c>
      <c r="E433" s="72" t="s">
        <v>265</v>
      </c>
      <c r="F433" s="69">
        <v>800</v>
      </c>
      <c r="G433" s="125">
        <f t="shared" si="35"/>
        <v>1000</v>
      </c>
      <c r="H433" s="125">
        <f t="shared" si="35"/>
        <v>1000</v>
      </c>
      <c r="I433" s="226">
        <f t="shared" si="27"/>
        <v>1</v>
      </c>
    </row>
    <row r="434" spans="1:11" ht="33.75" x14ac:dyDescent="0.2">
      <c r="A434" s="95" t="s">
        <v>447</v>
      </c>
      <c r="B434" s="72" t="s">
        <v>237</v>
      </c>
      <c r="C434" s="72" t="s">
        <v>126</v>
      </c>
      <c r="D434" s="72" t="s">
        <v>250</v>
      </c>
      <c r="E434" s="72" t="s">
        <v>265</v>
      </c>
      <c r="F434" s="69">
        <v>810</v>
      </c>
      <c r="G434" s="125">
        <f>G435+G436</f>
        <v>1000</v>
      </c>
      <c r="H434" s="125">
        <f>H435+H436</f>
        <v>1000</v>
      </c>
      <c r="I434" s="226">
        <f t="shared" si="27"/>
        <v>1</v>
      </c>
    </row>
    <row r="435" spans="1:11" ht="56.25" x14ac:dyDescent="0.2">
      <c r="A435" s="153" t="s">
        <v>517</v>
      </c>
      <c r="B435" s="72" t="s">
        <v>237</v>
      </c>
      <c r="C435" s="72" t="s">
        <v>126</v>
      </c>
      <c r="D435" s="72" t="s">
        <v>250</v>
      </c>
      <c r="E435" s="72" t="s">
        <v>265</v>
      </c>
      <c r="F435" s="162">
        <v>812</v>
      </c>
      <c r="G435" s="125">
        <v>0</v>
      </c>
      <c r="H435" s="130">
        <v>0</v>
      </c>
      <c r="I435" s="226" t="e">
        <f t="shared" si="27"/>
        <v>#DIV/0!</v>
      </c>
    </row>
    <row r="436" spans="1:11" ht="78.75" x14ac:dyDescent="0.2">
      <c r="A436" s="153" t="s">
        <v>648</v>
      </c>
      <c r="B436" s="72" t="s">
        <v>237</v>
      </c>
      <c r="C436" s="72" t="s">
        <v>126</v>
      </c>
      <c r="D436" s="72" t="s">
        <v>250</v>
      </c>
      <c r="E436" s="72" t="s">
        <v>265</v>
      </c>
      <c r="F436" s="164">
        <v>813</v>
      </c>
      <c r="G436" s="125">
        <v>1000</v>
      </c>
      <c r="H436" s="130">
        <v>1000</v>
      </c>
      <c r="I436" s="226">
        <f t="shared" si="27"/>
        <v>1</v>
      </c>
    </row>
    <row r="437" spans="1:11" x14ac:dyDescent="0.2">
      <c r="A437" s="53" t="s">
        <v>148</v>
      </c>
      <c r="B437" s="78" t="s">
        <v>237</v>
      </c>
      <c r="C437" s="80" t="s">
        <v>149</v>
      </c>
      <c r="D437" s="78" t="s">
        <v>145</v>
      </c>
      <c r="E437" s="78" t="s">
        <v>146</v>
      </c>
      <c r="F437" s="80" t="s">
        <v>147</v>
      </c>
      <c r="G437" s="123">
        <f t="shared" ref="G437:H442" si="36">G438</f>
        <v>0</v>
      </c>
      <c r="H437" s="123">
        <f t="shared" si="36"/>
        <v>0</v>
      </c>
      <c r="I437" s="226" t="e">
        <f t="shared" si="27"/>
        <v>#DIV/0!</v>
      </c>
    </row>
    <row r="438" spans="1:11" x14ac:dyDescent="0.2">
      <c r="A438" s="53" t="s">
        <v>150</v>
      </c>
      <c r="B438" s="78" t="s">
        <v>237</v>
      </c>
      <c r="C438" s="80" t="s">
        <v>149</v>
      </c>
      <c r="D438" s="78" t="s">
        <v>151</v>
      </c>
      <c r="E438" s="78"/>
      <c r="F438" s="80"/>
      <c r="G438" s="123">
        <f t="shared" si="36"/>
        <v>0</v>
      </c>
      <c r="H438" s="123">
        <f t="shared" si="36"/>
        <v>0</v>
      </c>
      <c r="I438" s="226" t="e">
        <f t="shared" si="27"/>
        <v>#DIV/0!</v>
      </c>
    </row>
    <row r="439" spans="1:11" ht="22.5" x14ac:dyDescent="0.2">
      <c r="A439" s="68" t="s">
        <v>266</v>
      </c>
      <c r="B439" s="72" t="s">
        <v>237</v>
      </c>
      <c r="C439" s="72" t="s">
        <v>149</v>
      </c>
      <c r="D439" s="72" t="s">
        <v>151</v>
      </c>
      <c r="E439" s="72" t="s">
        <v>267</v>
      </c>
      <c r="F439" s="69"/>
      <c r="G439" s="125">
        <f t="shared" si="36"/>
        <v>0</v>
      </c>
      <c r="H439" s="125">
        <f t="shared" si="36"/>
        <v>0</v>
      </c>
      <c r="I439" s="226" t="e">
        <f t="shared" ref="I439:I502" si="37">H439/G439*1</f>
        <v>#DIV/0!</v>
      </c>
    </row>
    <row r="440" spans="1:11" ht="22.5" x14ac:dyDescent="0.2">
      <c r="A440" s="68" t="s">
        <v>268</v>
      </c>
      <c r="B440" s="72" t="s">
        <v>237</v>
      </c>
      <c r="C440" s="72" t="s">
        <v>149</v>
      </c>
      <c r="D440" s="72" t="s">
        <v>151</v>
      </c>
      <c r="E440" s="72" t="s">
        <v>269</v>
      </c>
      <c r="F440" s="69"/>
      <c r="G440" s="125">
        <f t="shared" si="36"/>
        <v>0</v>
      </c>
      <c r="H440" s="125">
        <f t="shared" si="36"/>
        <v>0</v>
      </c>
      <c r="I440" s="226" t="e">
        <f t="shared" si="37"/>
        <v>#DIV/0!</v>
      </c>
    </row>
    <row r="441" spans="1:11" x14ac:dyDescent="0.2">
      <c r="A441" s="63" t="s">
        <v>159</v>
      </c>
      <c r="B441" s="72" t="s">
        <v>237</v>
      </c>
      <c r="C441" s="72" t="s">
        <v>149</v>
      </c>
      <c r="D441" s="72" t="s">
        <v>151</v>
      </c>
      <c r="E441" s="72" t="s">
        <v>269</v>
      </c>
      <c r="F441" s="69">
        <v>300</v>
      </c>
      <c r="G441" s="125">
        <f t="shared" si="36"/>
        <v>0</v>
      </c>
      <c r="H441" s="125">
        <f t="shared" si="36"/>
        <v>0</v>
      </c>
      <c r="I441" s="226" t="e">
        <f t="shared" si="37"/>
        <v>#DIV/0!</v>
      </c>
    </row>
    <row r="442" spans="1:11" ht="33.75" x14ac:dyDescent="0.2">
      <c r="A442" s="68" t="s">
        <v>445</v>
      </c>
      <c r="B442" s="72" t="s">
        <v>237</v>
      </c>
      <c r="C442" s="72" t="s">
        <v>149</v>
      </c>
      <c r="D442" s="72" t="s">
        <v>151</v>
      </c>
      <c r="E442" s="72" t="s">
        <v>269</v>
      </c>
      <c r="F442" s="69">
        <v>320</v>
      </c>
      <c r="G442" s="125">
        <f t="shared" si="36"/>
        <v>0</v>
      </c>
      <c r="H442" s="125">
        <f t="shared" si="36"/>
        <v>0</v>
      </c>
      <c r="I442" s="226" t="e">
        <f t="shared" si="37"/>
        <v>#DIV/0!</v>
      </c>
    </row>
    <row r="443" spans="1:11" x14ac:dyDescent="0.2">
      <c r="A443" s="95" t="s">
        <v>386</v>
      </c>
      <c r="B443" s="72" t="s">
        <v>237</v>
      </c>
      <c r="C443" s="72" t="s">
        <v>149</v>
      </c>
      <c r="D443" s="72" t="s">
        <v>151</v>
      </c>
      <c r="E443" s="72" t="s">
        <v>269</v>
      </c>
      <c r="F443" s="69">
        <v>322</v>
      </c>
      <c r="G443" s="125">
        <v>0</v>
      </c>
      <c r="H443" s="130">
        <v>0</v>
      </c>
      <c r="I443" s="226" t="e">
        <f t="shared" si="37"/>
        <v>#DIV/0!</v>
      </c>
    </row>
    <row r="444" spans="1:11" ht="31.5" x14ac:dyDescent="0.2">
      <c r="A444" s="98" t="s">
        <v>270</v>
      </c>
      <c r="B444" s="83" t="s">
        <v>271</v>
      </c>
      <c r="C444" s="81" t="s">
        <v>145</v>
      </c>
      <c r="D444" s="83" t="s">
        <v>145</v>
      </c>
      <c r="E444" s="83" t="s">
        <v>146</v>
      </c>
      <c r="F444" s="81" t="s">
        <v>147</v>
      </c>
      <c r="G444" s="123">
        <f>SUM(G445+G482+G470+G476)</f>
        <v>30154.331999999999</v>
      </c>
      <c r="H444" s="123">
        <f>SUM(H445+H482+H470+H476)</f>
        <v>24387.151999999998</v>
      </c>
      <c r="I444" s="226">
        <f t="shared" si="37"/>
        <v>0.80874456114630555</v>
      </c>
      <c r="J444" s="44">
        <v>30154.331999999999</v>
      </c>
      <c r="K444" s="44">
        <v>24387.151999999998</v>
      </c>
    </row>
    <row r="445" spans="1:11" x14ac:dyDescent="0.2">
      <c r="A445" s="82" t="s">
        <v>272</v>
      </c>
      <c r="B445" s="83" t="s">
        <v>271</v>
      </c>
      <c r="C445" s="81" t="s">
        <v>96</v>
      </c>
      <c r="D445" s="83" t="s">
        <v>145</v>
      </c>
      <c r="E445" s="83" t="s">
        <v>146</v>
      </c>
      <c r="F445" s="81" t="s">
        <v>147</v>
      </c>
      <c r="G445" s="123">
        <f>G446+G465</f>
        <v>5651.2610000000004</v>
      </c>
      <c r="H445" s="123">
        <f>H446+H465</f>
        <v>5004.268</v>
      </c>
      <c r="I445" s="226">
        <f t="shared" si="37"/>
        <v>0.88551351636386988</v>
      </c>
      <c r="J445" s="120">
        <f>J444-G444</f>
        <v>0</v>
      </c>
      <c r="K445" s="120">
        <f>K444-H444</f>
        <v>0</v>
      </c>
    </row>
    <row r="446" spans="1:11" ht="22.5" x14ac:dyDescent="0.2">
      <c r="A446" s="68" t="s">
        <v>273</v>
      </c>
      <c r="B446" s="72" t="s">
        <v>271</v>
      </c>
      <c r="C446" s="69" t="s">
        <v>96</v>
      </c>
      <c r="D446" s="72" t="s">
        <v>184</v>
      </c>
      <c r="E446" s="72" t="s">
        <v>146</v>
      </c>
      <c r="F446" s="69" t="s">
        <v>147</v>
      </c>
      <c r="G446" s="125">
        <f t="shared" ref="G446:H448" si="38">G447</f>
        <v>5645.2610000000004</v>
      </c>
      <c r="H446" s="125">
        <f t="shared" si="38"/>
        <v>5004.268</v>
      </c>
      <c r="I446" s="226">
        <f t="shared" si="37"/>
        <v>0.88645467410629897</v>
      </c>
    </row>
    <row r="447" spans="1:11" ht="22.5" x14ac:dyDescent="0.2">
      <c r="A447" s="68" t="s">
        <v>496</v>
      </c>
      <c r="B447" s="72" t="s">
        <v>271</v>
      </c>
      <c r="C447" s="69" t="s">
        <v>96</v>
      </c>
      <c r="D447" s="72" t="s">
        <v>184</v>
      </c>
      <c r="E447" s="72" t="s">
        <v>274</v>
      </c>
      <c r="F447" s="69" t="s">
        <v>147</v>
      </c>
      <c r="G447" s="125">
        <f t="shared" si="38"/>
        <v>5645.2610000000004</v>
      </c>
      <c r="H447" s="125">
        <f t="shared" si="38"/>
        <v>5004.268</v>
      </c>
      <c r="I447" s="226">
        <f t="shared" si="37"/>
        <v>0.88645467410629897</v>
      </c>
    </row>
    <row r="448" spans="1:11" ht="33.75" x14ac:dyDescent="0.2">
      <c r="A448" s="68" t="s">
        <v>478</v>
      </c>
      <c r="B448" s="72" t="s">
        <v>271</v>
      </c>
      <c r="C448" s="69" t="s">
        <v>96</v>
      </c>
      <c r="D448" s="72" t="s">
        <v>184</v>
      </c>
      <c r="E448" s="72" t="s">
        <v>275</v>
      </c>
      <c r="F448" s="69" t="s">
        <v>147</v>
      </c>
      <c r="G448" s="125">
        <f t="shared" si="38"/>
        <v>5645.2610000000004</v>
      </c>
      <c r="H448" s="125">
        <f t="shared" si="38"/>
        <v>5004.268</v>
      </c>
      <c r="I448" s="226">
        <f t="shared" si="37"/>
        <v>0.88645467410629897</v>
      </c>
    </row>
    <row r="449" spans="1:9" ht="22.5" x14ac:dyDescent="0.2">
      <c r="A449" s="68" t="s">
        <v>276</v>
      </c>
      <c r="B449" s="72" t="s">
        <v>271</v>
      </c>
      <c r="C449" s="69" t="s">
        <v>96</v>
      </c>
      <c r="D449" s="72" t="s">
        <v>184</v>
      </c>
      <c r="E449" s="72" t="s">
        <v>277</v>
      </c>
      <c r="F449" s="69"/>
      <c r="G449" s="125">
        <f>G450+G454+G457+G461</f>
        <v>5645.2610000000004</v>
      </c>
      <c r="H449" s="125">
        <f>H450+H454+H457+H461</f>
        <v>5004.268</v>
      </c>
      <c r="I449" s="226">
        <f t="shared" si="37"/>
        <v>0.88645467410629897</v>
      </c>
    </row>
    <row r="450" spans="1:9" ht="33.75" x14ac:dyDescent="0.2">
      <c r="A450" s="68" t="s">
        <v>109</v>
      </c>
      <c r="B450" s="72" t="s">
        <v>271</v>
      </c>
      <c r="C450" s="69" t="s">
        <v>96</v>
      </c>
      <c r="D450" s="72" t="s">
        <v>184</v>
      </c>
      <c r="E450" s="72" t="s">
        <v>278</v>
      </c>
      <c r="F450" s="69" t="s">
        <v>110</v>
      </c>
      <c r="G450" s="125">
        <f>G451</f>
        <v>4871.9610000000002</v>
      </c>
      <c r="H450" s="125">
        <f>H451</f>
        <v>4685.7330000000002</v>
      </c>
      <c r="I450" s="226">
        <f t="shared" si="37"/>
        <v>0.96177555608511645</v>
      </c>
    </row>
    <row r="451" spans="1:9" x14ac:dyDescent="0.2">
      <c r="A451" s="68" t="s">
        <v>131</v>
      </c>
      <c r="B451" s="72" t="s">
        <v>271</v>
      </c>
      <c r="C451" s="69" t="s">
        <v>96</v>
      </c>
      <c r="D451" s="72" t="s">
        <v>184</v>
      </c>
      <c r="E451" s="72" t="s">
        <v>279</v>
      </c>
      <c r="F451" s="69" t="s">
        <v>194</v>
      </c>
      <c r="G451" s="125">
        <f>G452+G453</f>
        <v>4871.9610000000002</v>
      </c>
      <c r="H451" s="125">
        <f>H452+H453</f>
        <v>4685.7330000000002</v>
      </c>
      <c r="I451" s="226">
        <f t="shared" si="37"/>
        <v>0.96177555608511645</v>
      </c>
    </row>
    <row r="452" spans="1:9" x14ac:dyDescent="0.2">
      <c r="A452" s="94" t="s">
        <v>132</v>
      </c>
      <c r="B452" s="72" t="s">
        <v>271</v>
      </c>
      <c r="C452" s="69" t="s">
        <v>96</v>
      </c>
      <c r="D452" s="72" t="s">
        <v>184</v>
      </c>
      <c r="E452" s="72" t="s">
        <v>279</v>
      </c>
      <c r="F452" s="69" t="s">
        <v>195</v>
      </c>
      <c r="G452" s="125">
        <v>3617.6</v>
      </c>
      <c r="H452" s="130">
        <v>3592.0720000000001</v>
      </c>
      <c r="I452" s="226">
        <f t="shared" si="37"/>
        <v>0.99294338788146841</v>
      </c>
    </row>
    <row r="453" spans="1:9" ht="33.75" x14ac:dyDescent="0.2">
      <c r="A453" s="94" t="s">
        <v>133</v>
      </c>
      <c r="B453" s="72" t="s">
        <v>271</v>
      </c>
      <c r="C453" s="69" t="s">
        <v>96</v>
      </c>
      <c r="D453" s="72" t="s">
        <v>184</v>
      </c>
      <c r="E453" s="72" t="s">
        <v>279</v>
      </c>
      <c r="F453" s="69">
        <v>129</v>
      </c>
      <c r="G453" s="125">
        <v>1254.3610000000001</v>
      </c>
      <c r="H453" s="130">
        <v>1093.6610000000001</v>
      </c>
      <c r="I453" s="226">
        <f t="shared" si="37"/>
        <v>0.87188696077126115</v>
      </c>
    </row>
    <row r="454" spans="1:9" ht="33.75" x14ac:dyDescent="0.2">
      <c r="A454" s="68" t="s">
        <v>109</v>
      </c>
      <c r="B454" s="72" t="s">
        <v>271</v>
      </c>
      <c r="C454" s="69" t="s">
        <v>96</v>
      </c>
      <c r="D454" s="72" t="s">
        <v>184</v>
      </c>
      <c r="E454" s="72" t="s">
        <v>280</v>
      </c>
      <c r="F454" s="69">
        <v>100</v>
      </c>
      <c r="G454" s="125">
        <f>G455</f>
        <v>20.3</v>
      </c>
      <c r="H454" s="125">
        <f>H455</f>
        <v>13.5</v>
      </c>
      <c r="I454" s="226">
        <f t="shared" si="37"/>
        <v>0.66502463054187189</v>
      </c>
    </row>
    <row r="455" spans="1:9" x14ac:dyDescent="0.2">
      <c r="A455" s="68" t="s">
        <v>131</v>
      </c>
      <c r="B455" s="72" t="s">
        <v>271</v>
      </c>
      <c r="C455" s="69" t="s">
        <v>96</v>
      </c>
      <c r="D455" s="72" t="s">
        <v>184</v>
      </c>
      <c r="E455" s="72" t="s">
        <v>280</v>
      </c>
      <c r="F455" s="69">
        <v>120</v>
      </c>
      <c r="G455" s="125">
        <f>G456</f>
        <v>20.3</v>
      </c>
      <c r="H455" s="125">
        <f>H456</f>
        <v>13.5</v>
      </c>
      <c r="I455" s="226">
        <f t="shared" si="37"/>
        <v>0.66502463054187189</v>
      </c>
    </row>
    <row r="456" spans="1:9" ht="22.5" x14ac:dyDescent="0.2">
      <c r="A456" s="58" t="s">
        <v>246</v>
      </c>
      <c r="B456" s="72" t="s">
        <v>271</v>
      </c>
      <c r="C456" s="69" t="s">
        <v>96</v>
      </c>
      <c r="D456" s="72" t="s">
        <v>184</v>
      </c>
      <c r="E456" s="72" t="s">
        <v>280</v>
      </c>
      <c r="F456" s="69" t="s">
        <v>248</v>
      </c>
      <c r="G456" s="125">
        <v>20.3</v>
      </c>
      <c r="H456" s="130">
        <v>13.5</v>
      </c>
      <c r="I456" s="226">
        <f t="shared" si="37"/>
        <v>0.66502463054187189</v>
      </c>
    </row>
    <row r="457" spans="1:9" x14ac:dyDescent="0.2">
      <c r="A457" s="68" t="s">
        <v>446</v>
      </c>
      <c r="B457" s="72" t="s">
        <v>271</v>
      </c>
      <c r="C457" s="69" t="s">
        <v>96</v>
      </c>
      <c r="D457" s="72" t="s">
        <v>184</v>
      </c>
      <c r="E457" s="72" t="s">
        <v>280</v>
      </c>
      <c r="F457" s="69" t="s">
        <v>118</v>
      </c>
      <c r="G457" s="125">
        <f>G458</f>
        <v>748.69999999999993</v>
      </c>
      <c r="H457" s="125">
        <f>H458</f>
        <v>304.03499999999997</v>
      </c>
      <c r="I457" s="226">
        <f t="shared" si="37"/>
        <v>0.40608387872312007</v>
      </c>
    </row>
    <row r="458" spans="1:9" ht="22.5" x14ac:dyDescent="0.2">
      <c r="A458" s="68" t="s">
        <v>119</v>
      </c>
      <c r="B458" s="72" t="s">
        <v>271</v>
      </c>
      <c r="C458" s="69" t="s">
        <v>96</v>
      </c>
      <c r="D458" s="72" t="s">
        <v>184</v>
      </c>
      <c r="E458" s="72" t="s">
        <v>280</v>
      </c>
      <c r="F458" s="69" t="s">
        <v>120</v>
      </c>
      <c r="G458" s="125">
        <f>G460+G459</f>
        <v>748.69999999999993</v>
      </c>
      <c r="H458" s="125">
        <f>H460+H459</f>
        <v>304.03499999999997</v>
      </c>
      <c r="I458" s="226">
        <f t="shared" si="37"/>
        <v>0.40608387872312007</v>
      </c>
    </row>
    <row r="459" spans="1:9" ht="22.5" x14ac:dyDescent="0.2">
      <c r="A459" s="95" t="s">
        <v>134</v>
      </c>
      <c r="B459" s="72" t="s">
        <v>271</v>
      </c>
      <c r="C459" s="69" t="s">
        <v>96</v>
      </c>
      <c r="D459" s="72" t="s">
        <v>184</v>
      </c>
      <c r="E459" s="72" t="s">
        <v>280</v>
      </c>
      <c r="F459" s="69">
        <v>242</v>
      </c>
      <c r="G459" s="125">
        <v>561.79999999999995</v>
      </c>
      <c r="H459" s="130">
        <v>204.423</v>
      </c>
      <c r="I459" s="226">
        <f t="shared" si="37"/>
        <v>0.36387148451406198</v>
      </c>
    </row>
    <row r="460" spans="1:9" x14ac:dyDescent="0.2">
      <c r="A460" s="95" t="s">
        <v>466</v>
      </c>
      <c r="B460" s="72" t="s">
        <v>271</v>
      </c>
      <c r="C460" s="69" t="s">
        <v>96</v>
      </c>
      <c r="D460" s="72" t="s">
        <v>184</v>
      </c>
      <c r="E460" s="72" t="s">
        <v>280</v>
      </c>
      <c r="F460" s="69" t="s">
        <v>122</v>
      </c>
      <c r="G460" s="125">
        <v>186.9</v>
      </c>
      <c r="H460" s="130">
        <v>99.611999999999995</v>
      </c>
      <c r="I460" s="226">
        <f t="shared" si="37"/>
        <v>0.53296950240770458</v>
      </c>
    </row>
    <row r="461" spans="1:9" x14ac:dyDescent="0.2">
      <c r="A461" s="95" t="s">
        <v>135</v>
      </c>
      <c r="B461" s="72" t="s">
        <v>271</v>
      </c>
      <c r="C461" s="69" t="s">
        <v>96</v>
      </c>
      <c r="D461" s="72" t="s">
        <v>184</v>
      </c>
      <c r="E461" s="72" t="s">
        <v>280</v>
      </c>
      <c r="F461" s="69" t="s">
        <v>197</v>
      </c>
      <c r="G461" s="125">
        <f>G462</f>
        <v>4.3</v>
      </c>
      <c r="H461" s="125">
        <f>H462</f>
        <v>1</v>
      </c>
      <c r="I461" s="226">
        <f t="shared" si="37"/>
        <v>0.23255813953488372</v>
      </c>
    </row>
    <row r="462" spans="1:9" x14ac:dyDescent="0.2">
      <c r="A462" s="95" t="s">
        <v>136</v>
      </c>
      <c r="B462" s="72" t="s">
        <v>271</v>
      </c>
      <c r="C462" s="69" t="s">
        <v>96</v>
      </c>
      <c r="D462" s="72" t="s">
        <v>184</v>
      </c>
      <c r="E462" s="72" t="s">
        <v>280</v>
      </c>
      <c r="F462" s="69" t="s">
        <v>137</v>
      </c>
      <c r="G462" s="125">
        <f>G463+G464</f>
        <v>4.3</v>
      </c>
      <c r="H462" s="125">
        <f>H463+H464</f>
        <v>1</v>
      </c>
      <c r="I462" s="226">
        <f t="shared" si="37"/>
        <v>0.23255813953488372</v>
      </c>
    </row>
    <row r="463" spans="1:9" x14ac:dyDescent="0.2">
      <c r="A463" s="59" t="s">
        <v>198</v>
      </c>
      <c r="B463" s="72" t="s">
        <v>271</v>
      </c>
      <c r="C463" s="69" t="s">
        <v>96</v>
      </c>
      <c r="D463" s="72" t="s">
        <v>184</v>
      </c>
      <c r="E463" s="72" t="s">
        <v>280</v>
      </c>
      <c r="F463" s="69" t="s">
        <v>218</v>
      </c>
      <c r="G463" s="125">
        <v>1.5</v>
      </c>
      <c r="H463" s="130">
        <v>1</v>
      </c>
      <c r="I463" s="226">
        <f t="shared" si="37"/>
        <v>0.66666666666666663</v>
      </c>
    </row>
    <row r="464" spans="1:9" x14ac:dyDescent="0.2">
      <c r="A464" s="59" t="s">
        <v>440</v>
      </c>
      <c r="B464" s="72" t="s">
        <v>271</v>
      </c>
      <c r="C464" s="69" t="s">
        <v>96</v>
      </c>
      <c r="D464" s="72" t="s">
        <v>184</v>
      </c>
      <c r="E464" s="72" t="s">
        <v>280</v>
      </c>
      <c r="F464" s="69">
        <v>853</v>
      </c>
      <c r="G464" s="125">
        <v>2.8</v>
      </c>
      <c r="H464" s="130">
        <v>0</v>
      </c>
      <c r="I464" s="226">
        <f t="shared" si="37"/>
        <v>0</v>
      </c>
    </row>
    <row r="465" spans="1:9" x14ac:dyDescent="0.2">
      <c r="A465" s="115" t="s">
        <v>281</v>
      </c>
      <c r="B465" s="72" t="s">
        <v>271</v>
      </c>
      <c r="C465" s="75" t="s">
        <v>96</v>
      </c>
      <c r="D465" s="100" t="s">
        <v>282</v>
      </c>
      <c r="E465" s="100"/>
      <c r="F465" s="75"/>
      <c r="G465" s="128">
        <f t="shared" ref="G465:H468" si="39">G466</f>
        <v>6</v>
      </c>
      <c r="H465" s="128">
        <f t="shared" si="39"/>
        <v>0</v>
      </c>
      <c r="I465" s="226">
        <f t="shared" si="37"/>
        <v>0</v>
      </c>
    </row>
    <row r="466" spans="1:9" x14ac:dyDescent="0.2">
      <c r="A466" s="68" t="s">
        <v>123</v>
      </c>
      <c r="B466" s="72" t="s">
        <v>271</v>
      </c>
      <c r="C466" s="72" t="s">
        <v>96</v>
      </c>
      <c r="D466" s="72" t="s">
        <v>282</v>
      </c>
      <c r="E466" s="100" t="s">
        <v>283</v>
      </c>
      <c r="F466" s="75"/>
      <c r="G466" s="128">
        <f t="shared" si="39"/>
        <v>6</v>
      </c>
      <c r="H466" s="128">
        <f t="shared" si="39"/>
        <v>0</v>
      </c>
      <c r="I466" s="226">
        <f t="shared" si="37"/>
        <v>0</v>
      </c>
    </row>
    <row r="467" spans="1:9" ht="22.5" x14ac:dyDescent="0.2">
      <c r="A467" s="94" t="s">
        <v>69</v>
      </c>
      <c r="B467" s="72" t="s">
        <v>271</v>
      </c>
      <c r="C467" s="69" t="s">
        <v>96</v>
      </c>
      <c r="D467" s="72" t="s">
        <v>282</v>
      </c>
      <c r="E467" s="72" t="s">
        <v>284</v>
      </c>
      <c r="F467" s="69"/>
      <c r="G467" s="125">
        <f t="shared" si="39"/>
        <v>6</v>
      </c>
      <c r="H467" s="125">
        <f t="shared" si="39"/>
        <v>0</v>
      </c>
      <c r="I467" s="226">
        <f t="shared" si="37"/>
        <v>0</v>
      </c>
    </row>
    <row r="468" spans="1:9" x14ac:dyDescent="0.2">
      <c r="A468" s="68" t="s">
        <v>285</v>
      </c>
      <c r="B468" s="72" t="s">
        <v>271</v>
      </c>
      <c r="C468" s="69" t="s">
        <v>96</v>
      </c>
      <c r="D468" s="72" t="s">
        <v>282</v>
      </c>
      <c r="E468" s="72" t="s">
        <v>284</v>
      </c>
      <c r="F468" s="69">
        <v>500</v>
      </c>
      <c r="G468" s="125">
        <f t="shared" si="39"/>
        <v>6</v>
      </c>
      <c r="H468" s="125">
        <f t="shared" si="39"/>
        <v>0</v>
      </c>
      <c r="I468" s="226">
        <f t="shared" si="37"/>
        <v>0</v>
      </c>
    </row>
    <row r="469" spans="1:9" x14ac:dyDescent="0.2">
      <c r="A469" s="68" t="s">
        <v>286</v>
      </c>
      <c r="B469" s="72" t="s">
        <v>271</v>
      </c>
      <c r="C469" s="69" t="s">
        <v>96</v>
      </c>
      <c r="D469" s="72" t="s">
        <v>282</v>
      </c>
      <c r="E469" s="72" t="s">
        <v>284</v>
      </c>
      <c r="F469" s="69">
        <v>530</v>
      </c>
      <c r="G469" s="125">
        <v>6</v>
      </c>
      <c r="H469" s="130">
        <v>0</v>
      </c>
      <c r="I469" s="226">
        <f t="shared" si="37"/>
        <v>0</v>
      </c>
    </row>
    <row r="470" spans="1:9" x14ac:dyDescent="0.2">
      <c r="A470" s="82" t="s">
        <v>287</v>
      </c>
      <c r="B470" s="83" t="s">
        <v>271</v>
      </c>
      <c r="C470" s="83" t="s">
        <v>215</v>
      </c>
      <c r="D470" s="83"/>
      <c r="E470" s="83"/>
      <c r="F470" s="81"/>
      <c r="G470" s="123">
        <f t="shared" ref="G470:H474" si="40">G471</f>
        <v>973.5</v>
      </c>
      <c r="H470" s="123">
        <f t="shared" si="40"/>
        <v>736.2</v>
      </c>
      <c r="I470" s="226">
        <f t="shared" si="37"/>
        <v>0.75624036979969189</v>
      </c>
    </row>
    <row r="471" spans="1:9" s="62" customFormat="1" x14ac:dyDescent="0.2">
      <c r="A471" s="82" t="s">
        <v>288</v>
      </c>
      <c r="B471" s="83" t="s">
        <v>271</v>
      </c>
      <c r="C471" s="83" t="s">
        <v>215</v>
      </c>
      <c r="D471" s="83" t="s">
        <v>151</v>
      </c>
      <c r="E471" s="83"/>
      <c r="F471" s="83"/>
      <c r="G471" s="123">
        <f t="shared" si="40"/>
        <v>973.5</v>
      </c>
      <c r="H471" s="123">
        <f t="shared" si="40"/>
        <v>736.2</v>
      </c>
      <c r="I471" s="226">
        <f t="shared" si="37"/>
        <v>0.75624036979969189</v>
      </c>
    </row>
    <row r="472" spans="1:9" s="62" customFormat="1" x14ac:dyDescent="0.2">
      <c r="A472" s="68" t="s">
        <v>123</v>
      </c>
      <c r="B472" s="72" t="s">
        <v>271</v>
      </c>
      <c r="C472" s="72" t="s">
        <v>215</v>
      </c>
      <c r="D472" s="72" t="s">
        <v>151</v>
      </c>
      <c r="E472" s="100" t="s">
        <v>283</v>
      </c>
      <c r="F472" s="69"/>
      <c r="G472" s="125">
        <f t="shared" si="40"/>
        <v>973.5</v>
      </c>
      <c r="H472" s="125">
        <f t="shared" si="40"/>
        <v>736.2</v>
      </c>
      <c r="I472" s="226">
        <f t="shared" si="37"/>
        <v>0.75624036979969189</v>
      </c>
    </row>
    <row r="473" spans="1:9" s="51" customFormat="1" ht="22.5" x14ac:dyDescent="0.2">
      <c r="A473" s="94" t="s">
        <v>65</v>
      </c>
      <c r="B473" s="72" t="s">
        <v>271</v>
      </c>
      <c r="C473" s="72" t="s">
        <v>215</v>
      </c>
      <c r="D473" s="72" t="s">
        <v>151</v>
      </c>
      <c r="E473" s="72" t="s">
        <v>289</v>
      </c>
      <c r="F473" s="69"/>
      <c r="G473" s="125">
        <f t="shared" si="40"/>
        <v>973.5</v>
      </c>
      <c r="H473" s="125">
        <f t="shared" si="40"/>
        <v>736.2</v>
      </c>
      <c r="I473" s="226">
        <f t="shared" si="37"/>
        <v>0.75624036979969189</v>
      </c>
    </row>
    <row r="474" spans="1:9" s="51" customFormat="1" ht="11.25" x14ac:dyDescent="0.2">
      <c r="A474" s="68" t="s">
        <v>285</v>
      </c>
      <c r="B474" s="72" t="s">
        <v>271</v>
      </c>
      <c r="C474" s="72" t="s">
        <v>215</v>
      </c>
      <c r="D474" s="72" t="s">
        <v>151</v>
      </c>
      <c r="E474" s="72" t="s">
        <v>289</v>
      </c>
      <c r="F474" s="72" t="s">
        <v>290</v>
      </c>
      <c r="G474" s="125">
        <f t="shared" si="40"/>
        <v>973.5</v>
      </c>
      <c r="H474" s="125">
        <f t="shared" si="40"/>
        <v>736.2</v>
      </c>
      <c r="I474" s="226">
        <f t="shared" si="37"/>
        <v>0.75624036979969189</v>
      </c>
    </row>
    <row r="475" spans="1:9" s="51" customFormat="1" ht="11.25" x14ac:dyDescent="0.2">
      <c r="A475" s="68" t="s">
        <v>286</v>
      </c>
      <c r="B475" s="72" t="s">
        <v>271</v>
      </c>
      <c r="C475" s="72" t="s">
        <v>215</v>
      </c>
      <c r="D475" s="72" t="s">
        <v>151</v>
      </c>
      <c r="E475" s="72" t="s">
        <v>289</v>
      </c>
      <c r="F475" s="72" t="s">
        <v>291</v>
      </c>
      <c r="G475" s="125">
        <v>973.5</v>
      </c>
      <c r="H475" s="130">
        <v>736.2</v>
      </c>
      <c r="I475" s="226">
        <f t="shared" si="37"/>
        <v>0.75624036979969189</v>
      </c>
    </row>
    <row r="476" spans="1:9" s="51" customFormat="1" ht="11.25" x14ac:dyDescent="0.2">
      <c r="A476" s="103" t="s">
        <v>358</v>
      </c>
      <c r="B476" s="83" t="s">
        <v>271</v>
      </c>
      <c r="C476" s="83" t="s">
        <v>240</v>
      </c>
      <c r="D476" s="83"/>
      <c r="E476" s="83"/>
      <c r="F476" s="83"/>
      <c r="G476" s="123">
        <f t="shared" ref="G476:H480" si="41">G477</f>
        <v>428.57100000000003</v>
      </c>
      <c r="H476" s="123">
        <f t="shared" si="41"/>
        <v>115.637</v>
      </c>
      <c r="I476" s="226">
        <f t="shared" si="37"/>
        <v>0.26981993648660313</v>
      </c>
    </row>
    <row r="477" spans="1:9" s="51" customFormat="1" ht="11.25" x14ac:dyDescent="0.2">
      <c r="A477" s="103" t="s">
        <v>359</v>
      </c>
      <c r="B477" s="83" t="s">
        <v>271</v>
      </c>
      <c r="C477" s="83" t="s">
        <v>240</v>
      </c>
      <c r="D477" s="83" t="s">
        <v>151</v>
      </c>
      <c r="E477" s="83"/>
      <c r="F477" s="83"/>
      <c r="G477" s="123">
        <f t="shared" si="41"/>
        <v>428.57100000000003</v>
      </c>
      <c r="H477" s="123">
        <f t="shared" si="41"/>
        <v>115.637</v>
      </c>
      <c r="I477" s="226">
        <f t="shared" si="37"/>
        <v>0.26981993648660313</v>
      </c>
    </row>
    <row r="478" spans="1:9" s="51" customFormat="1" ht="31.5" x14ac:dyDescent="0.2">
      <c r="A478" s="98" t="s">
        <v>738</v>
      </c>
      <c r="B478" s="72" t="s">
        <v>271</v>
      </c>
      <c r="C478" s="72" t="s">
        <v>240</v>
      </c>
      <c r="D478" s="72" t="s">
        <v>151</v>
      </c>
      <c r="E478" s="72" t="s">
        <v>736</v>
      </c>
      <c r="F478" s="72"/>
      <c r="G478" s="125">
        <f t="shared" si="41"/>
        <v>428.57100000000003</v>
      </c>
      <c r="H478" s="125">
        <f t="shared" si="41"/>
        <v>115.637</v>
      </c>
      <c r="I478" s="226">
        <f t="shared" si="37"/>
        <v>0.26981993648660313</v>
      </c>
    </row>
    <row r="479" spans="1:9" s="51" customFormat="1" ht="11.25" x14ac:dyDescent="0.2">
      <c r="A479" s="68" t="s">
        <v>446</v>
      </c>
      <c r="B479" s="72" t="s">
        <v>271</v>
      </c>
      <c r="C479" s="72" t="s">
        <v>240</v>
      </c>
      <c r="D479" s="72" t="s">
        <v>151</v>
      </c>
      <c r="E479" s="72" t="s">
        <v>737</v>
      </c>
      <c r="F479" s="192" t="s">
        <v>118</v>
      </c>
      <c r="G479" s="125">
        <f t="shared" si="41"/>
        <v>428.57100000000003</v>
      </c>
      <c r="H479" s="125">
        <f t="shared" si="41"/>
        <v>115.637</v>
      </c>
      <c r="I479" s="226">
        <f t="shared" si="37"/>
        <v>0.26981993648660313</v>
      </c>
    </row>
    <row r="480" spans="1:9" s="51" customFormat="1" ht="22.5" x14ac:dyDescent="0.2">
      <c r="A480" s="68" t="s">
        <v>119</v>
      </c>
      <c r="B480" s="72" t="s">
        <v>271</v>
      </c>
      <c r="C480" s="72" t="s">
        <v>240</v>
      </c>
      <c r="D480" s="72" t="s">
        <v>151</v>
      </c>
      <c r="E480" s="72" t="s">
        <v>737</v>
      </c>
      <c r="F480" s="192" t="s">
        <v>120</v>
      </c>
      <c r="G480" s="125">
        <f t="shared" si="41"/>
        <v>428.57100000000003</v>
      </c>
      <c r="H480" s="125">
        <f t="shared" si="41"/>
        <v>115.637</v>
      </c>
      <c r="I480" s="226">
        <f t="shared" si="37"/>
        <v>0.26981993648660313</v>
      </c>
    </row>
    <row r="481" spans="1:9" s="51" customFormat="1" ht="11.25" x14ac:dyDescent="0.2">
      <c r="A481" s="95" t="s">
        <v>466</v>
      </c>
      <c r="B481" s="72" t="s">
        <v>271</v>
      </c>
      <c r="C481" s="72" t="s">
        <v>240</v>
      </c>
      <c r="D481" s="72" t="s">
        <v>151</v>
      </c>
      <c r="E481" s="72" t="s">
        <v>737</v>
      </c>
      <c r="F481" s="192" t="s">
        <v>122</v>
      </c>
      <c r="G481" s="125">
        <v>428.57100000000003</v>
      </c>
      <c r="H481" s="130">
        <v>115.637</v>
      </c>
      <c r="I481" s="226">
        <f t="shared" si="37"/>
        <v>0.26981993648660313</v>
      </c>
    </row>
    <row r="482" spans="1:9" s="51" customFormat="1" ht="21" x14ac:dyDescent="0.2">
      <c r="A482" s="96" t="s">
        <v>292</v>
      </c>
      <c r="B482" s="83" t="s">
        <v>271</v>
      </c>
      <c r="C482" s="81" t="s">
        <v>293</v>
      </c>
      <c r="D482" s="83" t="s">
        <v>145</v>
      </c>
      <c r="E482" s="83" t="s">
        <v>146</v>
      </c>
      <c r="F482" s="81" t="s">
        <v>147</v>
      </c>
      <c r="G482" s="123">
        <f>G483+G493+G489</f>
        <v>23101</v>
      </c>
      <c r="H482" s="123">
        <f>H483+H493+H489</f>
        <v>18531.046999999999</v>
      </c>
      <c r="I482" s="226">
        <f t="shared" si="37"/>
        <v>0.80217510064499364</v>
      </c>
    </row>
    <row r="483" spans="1:9" s="51" customFormat="1" ht="21" x14ac:dyDescent="0.2">
      <c r="A483" s="82" t="s">
        <v>294</v>
      </c>
      <c r="B483" s="83" t="s">
        <v>271</v>
      </c>
      <c r="C483" s="81" t="s">
        <v>293</v>
      </c>
      <c r="D483" s="83" t="s">
        <v>96</v>
      </c>
      <c r="E483" s="83" t="s">
        <v>146</v>
      </c>
      <c r="F483" s="81" t="s">
        <v>147</v>
      </c>
      <c r="G483" s="123">
        <f t="shared" ref="G483:H487" si="42">G484</f>
        <v>21650.3</v>
      </c>
      <c r="H483" s="123">
        <f t="shared" si="42"/>
        <v>17701.241999999998</v>
      </c>
      <c r="I483" s="226">
        <f t="shared" si="37"/>
        <v>0.81759800095148794</v>
      </c>
    </row>
    <row r="484" spans="1:9" s="51" customFormat="1" ht="11.25" x14ac:dyDescent="0.2">
      <c r="A484" s="68" t="s">
        <v>295</v>
      </c>
      <c r="B484" s="72" t="s">
        <v>271</v>
      </c>
      <c r="C484" s="69" t="s">
        <v>293</v>
      </c>
      <c r="D484" s="72" t="s">
        <v>96</v>
      </c>
      <c r="E484" s="72" t="s">
        <v>296</v>
      </c>
      <c r="F484" s="69" t="s">
        <v>147</v>
      </c>
      <c r="G484" s="125">
        <f t="shared" si="42"/>
        <v>21650.3</v>
      </c>
      <c r="H484" s="125">
        <f t="shared" si="42"/>
        <v>17701.241999999998</v>
      </c>
      <c r="I484" s="226">
        <f t="shared" si="37"/>
        <v>0.81759800095148794</v>
      </c>
    </row>
    <row r="485" spans="1:9" s="51" customFormat="1" ht="29.25" customHeight="1" x14ac:dyDescent="0.2">
      <c r="A485" s="68" t="s">
        <v>297</v>
      </c>
      <c r="B485" s="72" t="s">
        <v>271</v>
      </c>
      <c r="C485" s="69" t="s">
        <v>293</v>
      </c>
      <c r="D485" s="72" t="s">
        <v>96</v>
      </c>
      <c r="E485" s="72" t="s">
        <v>298</v>
      </c>
      <c r="F485" s="69" t="s">
        <v>147</v>
      </c>
      <c r="G485" s="125">
        <f t="shared" si="42"/>
        <v>21650.3</v>
      </c>
      <c r="H485" s="125">
        <f t="shared" si="42"/>
        <v>17701.241999999998</v>
      </c>
      <c r="I485" s="226">
        <f t="shared" si="37"/>
        <v>0.81759800095148794</v>
      </c>
    </row>
    <row r="486" spans="1:9" s="51" customFormat="1" ht="11.25" x14ac:dyDescent="0.2">
      <c r="A486" s="68" t="s">
        <v>285</v>
      </c>
      <c r="B486" s="72" t="s">
        <v>271</v>
      </c>
      <c r="C486" s="69" t="s">
        <v>293</v>
      </c>
      <c r="D486" s="72" t="s">
        <v>96</v>
      </c>
      <c r="E486" s="72" t="s">
        <v>298</v>
      </c>
      <c r="F486" s="69" t="s">
        <v>290</v>
      </c>
      <c r="G486" s="125">
        <f t="shared" si="42"/>
        <v>21650.3</v>
      </c>
      <c r="H486" s="125">
        <f t="shared" si="42"/>
        <v>17701.241999999998</v>
      </c>
      <c r="I486" s="226">
        <f t="shared" si="37"/>
        <v>0.81759800095148794</v>
      </c>
    </row>
    <row r="487" spans="1:9" s="51" customFormat="1" ht="11.25" x14ac:dyDescent="0.2">
      <c r="A487" s="68" t="s">
        <v>299</v>
      </c>
      <c r="B487" s="72" t="s">
        <v>271</v>
      </c>
      <c r="C487" s="69" t="s">
        <v>293</v>
      </c>
      <c r="D487" s="72" t="s">
        <v>96</v>
      </c>
      <c r="E487" s="72" t="s">
        <v>298</v>
      </c>
      <c r="F487" s="69" t="s">
        <v>300</v>
      </c>
      <c r="G487" s="125">
        <f t="shared" si="42"/>
        <v>21650.3</v>
      </c>
      <c r="H487" s="125">
        <f t="shared" si="42"/>
        <v>17701.241999999998</v>
      </c>
      <c r="I487" s="226">
        <f t="shared" si="37"/>
        <v>0.81759800095148794</v>
      </c>
    </row>
    <row r="488" spans="1:9" ht="15.75" customHeight="1" x14ac:dyDescent="0.2">
      <c r="A488" s="95" t="s">
        <v>301</v>
      </c>
      <c r="B488" s="72" t="s">
        <v>271</v>
      </c>
      <c r="C488" s="69" t="s">
        <v>293</v>
      </c>
      <c r="D488" s="72" t="s">
        <v>96</v>
      </c>
      <c r="E488" s="72" t="s">
        <v>298</v>
      </c>
      <c r="F488" s="69" t="s">
        <v>302</v>
      </c>
      <c r="G488" s="125">
        <v>21650.3</v>
      </c>
      <c r="H488" s="130">
        <v>17701.241999999998</v>
      </c>
      <c r="I488" s="226">
        <f t="shared" si="37"/>
        <v>0.81759800095148794</v>
      </c>
    </row>
    <row r="489" spans="1:9" x14ac:dyDescent="0.2">
      <c r="A489" s="82" t="s">
        <v>303</v>
      </c>
      <c r="B489" s="83" t="s">
        <v>271</v>
      </c>
      <c r="C489" s="81" t="s">
        <v>293</v>
      </c>
      <c r="D489" s="83" t="s">
        <v>215</v>
      </c>
      <c r="E489" s="83"/>
      <c r="F489" s="81"/>
      <c r="G489" s="123">
        <f t="shared" ref="G489:H491" si="43">G490</f>
        <v>1376.8</v>
      </c>
      <c r="H489" s="123">
        <f t="shared" si="43"/>
        <v>755.90499999999997</v>
      </c>
      <c r="I489" s="226">
        <f t="shared" si="37"/>
        <v>0.54903036025566532</v>
      </c>
    </row>
    <row r="490" spans="1:9" x14ac:dyDescent="0.2">
      <c r="A490" s="68" t="s">
        <v>285</v>
      </c>
      <c r="B490" s="72" t="s">
        <v>271</v>
      </c>
      <c r="C490" s="69" t="s">
        <v>293</v>
      </c>
      <c r="D490" s="72" t="s">
        <v>215</v>
      </c>
      <c r="E490" s="72" t="s">
        <v>296</v>
      </c>
      <c r="F490" s="69" t="s">
        <v>290</v>
      </c>
      <c r="G490" s="125">
        <f t="shared" si="43"/>
        <v>1376.8</v>
      </c>
      <c r="H490" s="125">
        <f t="shared" si="43"/>
        <v>755.90499999999997</v>
      </c>
      <c r="I490" s="226">
        <f t="shared" si="37"/>
        <v>0.54903036025566532</v>
      </c>
    </row>
    <row r="491" spans="1:9" x14ac:dyDescent="0.2">
      <c r="A491" s="68" t="s">
        <v>299</v>
      </c>
      <c r="B491" s="72" t="s">
        <v>271</v>
      </c>
      <c r="C491" s="69" t="s">
        <v>293</v>
      </c>
      <c r="D491" s="72" t="s">
        <v>215</v>
      </c>
      <c r="E491" s="72" t="s">
        <v>304</v>
      </c>
      <c r="F491" s="69" t="s">
        <v>300</v>
      </c>
      <c r="G491" s="125">
        <f t="shared" si="43"/>
        <v>1376.8</v>
      </c>
      <c r="H491" s="125">
        <f t="shared" si="43"/>
        <v>755.90499999999997</v>
      </c>
      <c r="I491" s="226">
        <f t="shared" si="37"/>
        <v>0.54903036025566532</v>
      </c>
    </row>
    <row r="492" spans="1:9" x14ac:dyDescent="0.2">
      <c r="A492" s="95" t="s">
        <v>303</v>
      </c>
      <c r="B492" s="72" t="s">
        <v>271</v>
      </c>
      <c r="C492" s="69" t="s">
        <v>293</v>
      </c>
      <c r="D492" s="72" t="s">
        <v>215</v>
      </c>
      <c r="E492" s="72" t="s">
        <v>304</v>
      </c>
      <c r="F492" s="69">
        <v>512</v>
      </c>
      <c r="G492" s="242">
        <v>1376.8</v>
      </c>
      <c r="H492" s="130">
        <v>755.90499999999997</v>
      </c>
      <c r="I492" s="226">
        <f t="shared" si="37"/>
        <v>0.54903036025566532</v>
      </c>
    </row>
    <row r="493" spans="1:9" x14ac:dyDescent="0.2">
      <c r="A493" s="82" t="s">
        <v>305</v>
      </c>
      <c r="B493" s="83" t="s">
        <v>271</v>
      </c>
      <c r="C493" s="81">
        <v>14</v>
      </c>
      <c r="D493" s="83" t="s">
        <v>151</v>
      </c>
      <c r="E493" s="83"/>
      <c r="F493" s="81"/>
      <c r="G493" s="123">
        <f t="shared" ref="G493:H496" si="44">+G494</f>
        <v>73.900000000000006</v>
      </c>
      <c r="H493" s="123">
        <f t="shared" si="44"/>
        <v>73.900000000000006</v>
      </c>
      <c r="I493" s="226">
        <f t="shared" si="37"/>
        <v>1</v>
      </c>
    </row>
    <row r="494" spans="1:9" x14ac:dyDescent="0.2">
      <c r="A494" s="68" t="s">
        <v>285</v>
      </c>
      <c r="B494" s="72" t="s">
        <v>271</v>
      </c>
      <c r="C494" s="69" t="s">
        <v>293</v>
      </c>
      <c r="D494" s="69" t="s">
        <v>151</v>
      </c>
      <c r="E494" s="72" t="s">
        <v>296</v>
      </c>
      <c r="F494" s="69" t="s">
        <v>147</v>
      </c>
      <c r="G494" s="125">
        <f t="shared" si="44"/>
        <v>73.900000000000006</v>
      </c>
      <c r="H494" s="125">
        <f t="shared" si="44"/>
        <v>73.900000000000006</v>
      </c>
      <c r="I494" s="226">
        <f t="shared" si="37"/>
        <v>1</v>
      </c>
    </row>
    <row r="495" spans="1:9" ht="33.75" x14ac:dyDescent="0.2">
      <c r="A495" s="68" t="s">
        <v>306</v>
      </c>
      <c r="B495" s="72" t="s">
        <v>271</v>
      </c>
      <c r="C495" s="69" t="s">
        <v>293</v>
      </c>
      <c r="D495" s="69" t="s">
        <v>151</v>
      </c>
      <c r="E495" s="72" t="s">
        <v>307</v>
      </c>
      <c r="F495" s="69" t="s">
        <v>147</v>
      </c>
      <c r="G495" s="125">
        <f t="shared" si="44"/>
        <v>73.900000000000006</v>
      </c>
      <c r="H495" s="125">
        <f t="shared" si="44"/>
        <v>73.900000000000006</v>
      </c>
      <c r="I495" s="226">
        <f t="shared" si="37"/>
        <v>1</v>
      </c>
    </row>
    <row r="496" spans="1:9" ht="22.5" customHeight="1" x14ac:dyDescent="0.2">
      <c r="A496" s="193" t="s">
        <v>60</v>
      </c>
      <c r="B496" s="72" t="s">
        <v>271</v>
      </c>
      <c r="C496" s="69" t="s">
        <v>293</v>
      </c>
      <c r="D496" s="69" t="s">
        <v>151</v>
      </c>
      <c r="E496" s="72" t="s">
        <v>307</v>
      </c>
      <c r="F496" s="69" t="s">
        <v>147</v>
      </c>
      <c r="G496" s="125">
        <f t="shared" si="44"/>
        <v>73.900000000000006</v>
      </c>
      <c r="H496" s="125">
        <f t="shared" si="44"/>
        <v>73.900000000000006</v>
      </c>
      <c r="I496" s="226">
        <f t="shared" si="37"/>
        <v>1</v>
      </c>
    </row>
    <row r="497" spans="1:12" x14ac:dyDescent="0.2">
      <c r="A497" s="68" t="s">
        <v>285</v>
      </c>
      <c r="B497" s="72" t="s">
        <v>271</v>
      </c>
      <c r="C497" s="69" t="s">
        <v>293</v>
      </c>
      <c r="D497" s="69" t="s">
        <v>151</v>
      </c>
      <c r="E497" s="72" t="s">
        <v>307</v>
      </c>
      <c r="F497" s="69" t="s">
        <v>290</v>
      </c>
      <c r="G497" s="125">
        <f>G498</f>
        <v>73.900000000000006</v>
      </c>
      <c r="H497" s="125">
        <f>H498</f>
        <v>73.900000000000006</v>
      </c>
      <c r="I497" s="226">
        <f t="shared" si="37"/>
        <v>1</v>
      </c>
    </row>
    <row r="498" spans="1:12" x14ac:dyDescent="0.2">
      <c r="A498" s="95" t="s">
        <v>75</v>
      </c>
      <c r="B498" s="72" t="s">
        <v>271</v>
      </c>
      <c r="C498" s="69" t="s">
        <v>293</v>
      </c>
      <c r="D498" s="69" t="s">
        <v>151</v>
      </c>
      <c r="E498" s="72" t="s">
        <v>307</v>
      </c>
      <c r="F498" s="69">
        <v>540</v>
      </c>
      <c r="G498" s="125">
        <v>73.900000000000006</v>
      </c>
      <c r="H498" s="130">
        <v>73.900000000000006</v>
      </c>
      <c r="I498" s="226">
        <f t="shared" si="37"/>
        <v>1</v>
      </c>
    </row>
    <row r="499" spans="1:12" ht="21" x14ac:dyDescent="0.2">
      <c r="A499" s="98" t="s">
        <v>308</v>
      </c>
      <c r="B499" s="83" t="s">
        <v>309</v>
      </c>
      <c r="C499" s="81"/>
      <c r="D499" s="83"/>
      <c r="E499" s="83"/>
      <c r="F499" s="81"/>
      <c r="G499" s="123">
        <f>G500+G577+G590+G632+G708+G731+G749+G757+G813</f>
        <v>56904.247000000003</v>
      </c>
      <c r="H499" s="123">
        <f>H500+H577+H590+H632+H708+H731+H749+H757+H813</f>
        <v>34588.377</v>
      </c>
      <c r="I499" s="226">
        <f t="shared" si="37"/>
        <v>0.60783471926093668</v>
      </c>
      <c r="J499" s="44">
        <v>56904.248</v>
      </c>
      <c r="K499" s="44">
        <v>34588.366999999998</v>
      </c>
    </row>
    <row r="500" spans="1:12" x14ac:dyDescent="0.2">
      <c r="A500" s="82" t="s">
        <v>272</v>
      </c>
      <c r="B500" s="83" t="s">
        <v>309</v>
      </c>
      <c r="C500" s="81" t="s">
        <v>96</v>
      </c>
      <c r="D500" s="83" t="s">
        <v>145</v>
      </c>
      <c r="E500" s="83" t="s">
        <v>146</v>
      </c>
      <c r="F500" s="81" t="s">
        <v>147</v>
      </c>
      <c r="G500" s="123">
        <f>G501+G528+G540+G545+G533</f>
        <v>21350.978999999999</v>
      </c>
      <c r="H500" s="123">
        <f>H501+H528+H540+H545+H533</f>
        <v>18505.418000000001</v>
      </c>
      <c r="I500" s="226">
        <f t="shared" si="37"/>
        <v>0.86672456565106459</v>
      </c>
      <c r="J500" s="171">
        <f>J499-G499</f>
        <v>9.9999999656574801E-4</v>
      </c>
      <c r="K500" s="171">
        <f>K499-H499</f>
        <v>-1.0000000002037268E-2</v>
      </c>
    </row>
    <row r="501" spans="1:12" ht="34.5" customHeight="1" x14ac:dyDescent="0.2">
      <c r="A501" s="82" t="s">
        <v>310</v>
      </c>
      <c r="B501" s="83" t="s">
        <v>309</v>
      </c>
      <c r="C501" s="81" t="s">
        <v>96</v>
      </c>
      <c r="D501" s="83" t="s">
        <v>126</v>
      </c>
      <c r="E501" s="83"/>
      <c r="F501" s="81"/>
      <c r="G501" s="123">
        <f t="shared" ref="G501:H501" si="45">G507+G502</f>
        <v>18344.231</v>
      </c>
      <c r="H501" s="123">
        <f t="shared" si="45"/>
        <v>16277.495000000001</v>
      </c>
      <c r="I501" s="226">
        <f t="shared" si="37"/>
        <v>0.88733591503508658</v>
      </c>
    </row>
    <row r="502" spans="1:12" x14ac:dyDescent="0.2">
      <c r="A502" s="94" t="s">
        <v>311</v>
      </c>
      <c r="B502" s="89" t="s">
        <v>309</v>
      </c>
      <c r="C502" s="69" t="s">
        <v>96</v>
      </c>
      <c r="D502" s="72" t="s">
        <v>126</v>
      </c>
      <c r="E502" s="72" t="s">
        <v>312</v>
      </c>
      <c r="F502" s="69" t="s">
        <v>147</v>
      </c>
      <c r="G502" s="125">
        <f>G503</f>
        <v>1002.7</v>
      </c>
      <c r="H502" s="125">
        <f>H503</f>
        <v>965.77300000000002</v>
      </c>
      <c r="I502" s="226">
        <f t="shared" si="37"/>
        <v>0.96317243442704692</v>
      </c>
      <c r="J502" s="120"/>
      <c r="K502" s="120"/>
      <c r="L502" s="120"/>
    </row>
    <row r="503" spans="1:12" ht="33.75" x14ac:dyDescent="0.2">
      <c r="A503" s="68" t="s">
        <v>109</v>
      </c>
      <c r="B503" s="72" t="s">
        <v>309</v>
      </c>
      <c r="C503" s="69" t="s">
        <v>96</v>
      </c>
      <c r="D503" s="72" t="s">
        <v>126</v>
      </c>
      <c r="E503" s="72" t="s">
        <v>313</v>
      </c>
      <c r="F503" s="69" t="s">
        <v>110</v>
      </c>
      <c r="G503" s="125">
        <f>SUM(G504)</f>
        <v>1002.7</v>
      </c>
      <c r="H503" s="125">
        <f>SUM(H504)</f>
        <v>965.77300000000002</v>
      </c>
      <c r="I503" s="226">
        <f t="shared" ref="I503:I566" si="46">H503/G503*1</f>
        <v>0.96317243442704692</v>
      </c>
    </row>
    <row r="504" spans="1:12" x14ac:dyDescent="0.2">
      <c r="A504" s="68" t="s">
        <v>131</v>
      </c>
      <c r="B504" s="89" t="s">
        <v>309</v>
      </c>
      <c r="C504" s="69" t="s">
        <v>96</v>
      </c>
      <c r="D504" s="72" t="s">
        <v>126</v>
      </c>
      <c r="E504" s="72" t="s">
        <v>313</v>
      </c>
      <c r="F504" s="69" t="s">
        <v>194</v>
      </c>
      <c r="G504" s="125">
        <f>SUM(G505:G506)</f>
        <v>1002.7</v>
      </c>
      <c r="H504" s="125">
        <f>SUM(H505:H506)</f>
        <v>965.77300000000002</v>
      </c>
      <c r="I504" s="226">
        <f t="shared" si="46"/>
        <v>0.96317243442704692</v>
      </c>
    </row>
    <row r="505" spans="1:12" x14ac:dyDescent="0.2">
      <c r="A505" s="94" t="s">
        <v>132</v>
      </c>
      <c r="B505" s="72" t="s">
        <v>309</v>
      </c>
      <c r="C505" s="69" t="s">
        <v>96</v>
      </c>
      <c r="D505" s="72" t="s">
        <v>126</v>
      </c>
      <c r="E505" s="72" t="s">
        <v>313</v>
      </c>
      <c r="F505" s="69" t="s">
        <v>195</v>
      </c>
      <c r="G505" s="125">
        <v>770.1</v>
      </c>
      <c r="H505" s="130">
        <v>754.01900000000001</v>
      </c>
      <c r="I505" s="226">
        <f t="shared" si="46"/>
        <v>0.97911829632515257</v>
      </c>
    </row>
    <row r="506" spans="1:12" ht="33.75" x14ac:dyDescent="0.2">
      <c r="A506" s="94" t="s">
        <v>133</v>
      </c>
      <c r="B506" s="72" t="s">
        <v>309</v>
      </c>
      <c r="C506" s="69" t="s">
        <v>96</v>
      </c>
      <c r="D506" s="72" t="s">
        <v>126</v>
      </c>
      <c r="E506" s="72" t="s">
        <v>313</v>
      </c>
      <c r="F506" s="69">
        <v>129</v>
      </c>
      <c r="G506" s="125">
        <v>232.6</v>
      </c>
      <c r="H506" s="130">
        <v>211.75399999999999</v>
      </c>
      <c r="I506" s="226">
        <f t="shared" si="46"/>
        <v>0.91037833190025796</v>
      </c>
    </row>
    <row r="507" spans="1:12" ht="22.5" x14ac:dyDescent="0.2">
      <c r="A507" s="68" t="s">
        <v>314</v>
      </c>
      <c r="B507" s="72" t="s">
        <v>309</v>
      </c>
      <c r="C507" s="69" t="s">
        <v>96</v>
      </c>
      <c r="D507" s="72" t="s">
        <v>126</v>
      </c>
      <c r="E507" s="72" t="s">
        <v>315</v>
      </c>
      <c r="F507" s="69" t="s">
        <v>147</v>
      </c>
      <c r="G507" s="125">
        <f>G508+G513+G516+G520+G523</f>
        <v>17341.530999999999</v>
      </c>
      <c r="H507" s="125">
        <f>H508+H513+H516+H520+H523</f>
        <v>15311.722000000002</v>
      </c>
      <c r="I507" s="226">
        <f t="shared" si="46"/>
        <v>0.88295099204332084</v>
      </c>
    </row>
    <row r="508" spans="1:12" ht="33.75" x14ac:dyDescent="0.2">
      <c r="A508" s="68" t="s">
        <v>109</v>
      </c>
      <c r="B508" s="72" t="s">
        <v>309</v>
      </c>
      <c r="C508" s="69" t="s">
        <v>96</v>
      </c>
      <c r="D508" s="72" t="s">
        <v>126</v>
      </c>
      <c r="E508" s="72" t="s">
        <v>316</v>
      </c>
      <c r="F508" s="69" t="s">
        <v>110</v>
      </c>
      <c r="G508" s="125">
        <f>G509</f>
        <v>14996.2</v>
      </c>
      <c r="H508" s="125">
        <f>H509</f>
        <v>14124.157999999999</v>
      </c>
      <c r="I508" s="226">
        <f t="shared" si="46"/>
        <v>0.94184913511422885</v>
      </c>
    </row>
    <row r="509" spans="1:12" x14ac:dyDescent="0.2">
      <c r="A509" s="68" t="s">
        <v>131</v>
      </c>
      <c r="B509" s="89" t="s">
        <v>309</v>
      </c>
      <c r="C509" s="69" t="s">
        <v>96</v>
      </c>
      <c r="D509" s="72" t="s">
        <v>126</v>
      </c>
      <c r="E509" s="72" t="s">
        <v>316</v>
      </c>
      <c r="F509" s="69" t="s">
        <v>194</v>
      </c>
      <c r="G509" s="125">
        <f>G510+G511</f>
        <v>14996.2</v>
      </c>
      <c r="H509" s="125">
        <f>H510+H511</f>
        <v>14124.157999999999</v>
      </c>
      <c r="I509" s="226">
        <f t="shared" si="46"/>
        <v>0.94184913511422885</v>
      </c>
    </row>
    <row r="510" spans="1:12" ht="14.25" customHeight="1" x14ac:dyDescent="0.2">
      <c r="A510" s="94" t="s">
        <v>132</v>
      </c>
      <c r="B510" s="72" t="s">
        <v>309</v>
      </c>
      <c r="C510" s="69" t="s">
        <v>96</v>
      </c>
      <c r="D510" s="72" t="s">
        <v>126</v>
      </c>
      <c r="E510" s="72" t="s">
        <v>316</v>
      </c>
      <c r="F510" s="69" t="s">
        <v>195</v>
      </c>
      <c r="G510" s="125">
        <v>11030.5</v>
      </c>
      <c r="H510" s="130">
        <v>10730.157999999999</v>
      </c>
      <c r="I510" s="226">
        <f t="shared" si="46"/>
        <v>0.97277167852771851</v>
      </c>
    </row>
    <row r="511" spans="1:12" ht="33.75" x14ac:dyDescent="0.2">
      <c r="A511" s="94" t="s">
        <v>133</v>
      </c>
      <c r="B511" s="72" t="s">
        <v>309</v>
      </c>
      <c r="C511" s="69" t="s">
        <v>96</v>
      </c>
      <c r="D511" s="72" t="s">
        <v>126</v>
      </c>
      <c r="E511" s="72" t="s">
        <v>316</v>
      </c>
      <c r="F511" s="69">
        <v>129</v>
      </c>
      <c r="G511" s="125">
        <v>3965.7</v>
      </c>
      <c r="H511" s="130">
        <v>3394</v>
      </c>
      <c r="I511" s="226">
        <f t="shared" si="46"/>
        <v>0.85583881786317673</v>
      </c>
    </row>
    <row r="512" spans="1:12" x14ac:dyDescent="0.2">
      <c r="A512" s="94" t="s">
        <v>646</v>
      </c>
      <c r="B512" s="72" t="s">
        <v>309</v>
      </c>
      <c r="C512" s="163" t="s">
        <v>96</v>
      </c>
      <c r="D512" s="72" t="s">
        <v>126</v>
      </c>
      <c r="E512" s="72" t="s">
        <v>317</v>
      </c>
      <c r="F512" s="163"/>
      <c r="G512" s="125"/>
      <c r="H512" s="125"/>
      <c r="I512" s="226" t="e">
        <f t="shared" si="46"/>
        <v>#DIV/0!</v>
      </c>
    </row>
    <row r="513" spans="1:9" ht="33.75" x14ac:dyDescent="0.2">
      <c r="A513" s="68" t="s">
        <v>109</v>
      </c>
      <c r="B513" s="72" t="s">
        <v>309</v>
      </c>
      <c r="C513" s="69" t="s">
        <v>96</v>
      </c>
      <c r="D513" s="72" t="s">
        <v>126</v>
      </c>
      <c r="E513" s="72" t="s">
        <v>317</v>
      </c>
      <c r="F513" s="69">
        <v>100</v>
      </c>
      <c r="G513" s="125">
        <f>G514</f>
        <v>0</v>
      </c>
      <c r="H513" s="125">
        <f>H514</f>
        <v>0</v>
      </c>
      <c r="I513" s="226" t="e">
        <f t="shared" si="46"/>
        <v>#DIV/0!</v>
      </c>
    </row>
    <row r="514" spans="1:9" x14ac:dyDescent="0.2">
      <c r="A514" s="68" t="s">
        <v>131</v>
      </c>
      <c r="B514" s="72" t="s">
        <v>309</v>
      </c>
      <c r="C514" s="69" t="s">
        <v>96</v>
      </c>
      <c r="D514" s="72" t="s">
        <v>126</v>
      </c>
      <c r="E514" s="72" t="s">
        <v>317</v>
      </c>
      <c r="F514" s="69">
        <v>120</v>
      </c>
      <c r="G514" s="125">
        <f>G515</f>
        <v>0</v>
      </c>
      <c r="H514" s="125">
        <f>H515</f>
        <v>0</v>
      </c>
      <c r="I514" s="226" t="e">
        <f t="shared" si="46"/>
        <v>#DIV/0!</v>
      </c>
    </row>
    <row r="515" spans="1:9" ht="22.5" x14ac:dyDescent="0.2">
      <c r="A515" s="94" t="s">
        <v>246</v>
      </c>
      <c r="B515" s="72" t="s">
        <v>309</v>
      </c>
      <c r="C515" s="69" t="s">
        <v>96</v>
      </c>
      <c r="D515" s="72" t="s">
        <v>126</v>
      </c>
      <c r="E515" s="72" t="s">
        <v>317</v>
      </c>
      <c r="F515" s="69">
        <v>122</v>
      </c>
      <c r="G515" s="125">
        <v>0</v>
      </c>
      <c r="H515" s="130">
        <v>0</v>
      </c>
      <c r="I515" s="226" t="e">
        <f t="shared" si="46"/>
        <v>#DIV/0!</v>
      </c>
    </row>
    <row r="516" spans="1:9" x14ac:dyDescent="0.2">
      <c r="A516" s="68" t="s">
        <v>446</v>
      </c>
      <c r="B516" s="72" t="s">
        <v>309</v>
      </c>
      <c r="C516" s="69" t="s">
        <v>96</v>
      </c>
      <c r="D516" s="72" t="s">
        <v>126</v>
      </c>
      <c r="E516" s="72" t="s">
        <v>317</v>
      </c>
      <c r="F516" s="69" t="s">
        <v>118</v>
      </c>
      <c r="G516" s="125">
        <f>G517</f>
        <v>2036.3</v>
      </c>
      <c r="H516" s="125">
        <f>H517</f>
        <v>886.84400000000005</v>
      </c>
      <c r="I516" s="226">
        <f t="shared" si="46"/>
        <v>0.43551735991749746</v>
      </c>
    </row>
    <row r="517" spans="1:9" ht="22.5" x14ac:dyDescent="0.2">
      <c r="A517" s="68" t="s">
        <v>119</v>
      </c>
      <c r="B517" s="89" t="s">
        <v>309</v>
      </c>
      <c r="C517" s="69" t="s">
        <v>96</v>
      </c>
      <c r="D517" s="72" t="s">
        <v>126</v>
      </c>
      <c r="E517" s="72" t="s">
        <v>317</v>
      </c>
      <c r="F517" s="69" t="s">
        <v>120</v>
      </c>
      <c r="G517" s="125">
        <f>G519+G518</f>
        <v>2036.3</v>
      </c>
      <c r="H517" s="125">
        <f>H519+H518</f>
        <v>886.84400000000005</v>
      </c>
      <c r="I517" s="226">
        <f t="shared" si="46"/>
        <v>0.43551735991749746</v>
      </c>
    </row>
    <row r="518" spans="1:9" ht="22.5" x14ac:dyDescent="0.2">
      <c r="A518" s="95" t="s">
        <v>134</v>
      </c>
      <c r="B518" s="89" t="s">
        <v>309</v>
      </c>
      <c r="C518" s="69" t="s">
        <v>96</v>
      </c>
      <c r="D518" s="72" t="s">
        <v>126</v>
      </c>
      <c r="E518" s="72" t="s">
        <v>317</v>
      </c>
      <c r="F518" s="69">
        <v>242</v>
      </c>
      <c r="G518" s="125">
        <v>224</v>
      </c>
      <c r="H518" s="130">
        <v>175.87700000000001</v>
      </c>
      <c r="I518" s="226">
        <f t="shared" si="46"/>
        <v>0.78516517857142865</v>
      </c>
    </row>
    <row r="519" spans="1:9" x14ac:dyDescent="0.2">
      <c r="A519" s="95" t="s">
        <v>466</v>
      </c>
      <c r="B519" s="72" t="s">
        <v>309</v>
      </c>
      <c r="C519" s="69" t="s">
        <v>96</v>
      </c>
      <c r="D519" s="72" t="s">
        <v>126</v>
      </c>
      <c r="E519" s="72" t="s">
        <v>317</v>
      </c>
      <c r="F519" s="69" t="s">
        <v>122</v>
      </c>
      <c r="G519" s="125">
        <v>1812.3</v>
      </c>
      <c r="H519" s="130">
        <v>710.96699999999998</v>
      </c>
      <c r="I519" s="226">
        <f t="shared" si="46"/>
        <v>0.39230094355239198</v>
      </c>
    </row>
    <row r="520" spans="1:9" x14ac:dyDescent="0.2">
      <c r="A520" s="68" t="s">
        <v>643</v>
      </c>
      <c r="B520" s="72" t="s">
        <v>309</v>
      </c>
      <c r="C520" s="163" t="s">
        <v>96</v>
      </c>
      <c r="D520" s="72" t="s">
        <v>126</v>
      </c>
      <c r="E520" s="72" t="s">
        <v>317</v>
      </c>
      <c r="F520" s="163">
        <v>300</v>
      </c>
      <c r="G520" s="125">
        <f>G521</f>
        <v>160.53100000000001</v>
      </c>
      <c r="H520" s="125">
        <f>H521</f>
        <v>160.53100000000001</v>
      </c>
      <c r="I520" s="226">
        <f t="shared" si="46"/>
        <v>1</v>
      </c>
    </row>
    <row r="521" spans="1:9" ht="22.5" x14ac:dyDescent="0.2">
      <c r="A521" s="68" t="s">
        <v>644</v>
      </c>
      <c r="B521" s="72" t="s">
        <v>309</v>
      </c>
      <c r="C521" s="163" t="s">
        <v>96</v>
      </c>
      <c r="D521" s="72" t="s">
        <v>126</v>
      </c>
      <c r="E521" s="72" t="s">
        <v>317</v>
      </c>
      <c r="F521" s="163">
        <v>320</v>
      </c>
      <c r="G521" s="125">
        <f>G522</f>
        <v>160.53100000000001</v>
      </c>
      <c r="H521" s="125">
        <f>H522</f>
        <v>160.53100000000001</v>
      </c>
      <c r="I521" s="226">
        <f t="shared" si="46"/>
        <v>1</v>
      </c>
    </row>
    <row r="522" spans="1:9" ht="22.5" x14ac:dyDescent="0.2">
      <c r="A522" s="63" t="s">
        <v>630</v>
      </c>
      <c r="B522" s="72" t="s">
        <v>309</v>
      </c>
      <c r="C522" s="163" t="s">
        <v>96</v>
      </c>
      <c r="D522" s="72" t="s">
        <v>126</v>
      </c>
      <c r="E522" s="72" t="s">
        <v>317</v>
      </c>
      <c r="F522" s="163">
        <v>321</v>
      </c>
      <c r="G522" s="125">
        <v>160.53100000000001</v>
      </c>
      <c r="H522" s="125">
        <v>160.53100000000001</v>
      </c>
      <c r="I522" s="226">
        <f t="shared" si="46"/>
        <v>1</v>
      </c>
    </row>
    <row r="523" spans="1:9" x14ac:dyDescent="0.2">
      <c r="A523" s="95" t="s">
        <v>135</v>
      </c>
      <c r="B523" s="89" t="s">
        <v>309</v>
      </c>
      <c r="C523" s="69" t="s">
        <v>96</v>
      </c>
      <c r="D523" s="72" t="s">
        <v>126</v>
      </c>
      <c r="E523" s="72" t="s">
        <v>317</v>
      </c>
      <c r="F523" s="69" t="s">
        <v>197</v>
      </c>
      <c r="G523" s="125">
        <f t="shared" ref="G523:H523" si="47">G524</f>
        <v>148.5</v>
      </c>
      <c r="H523" s="125">
        <f t="shared" si="47"/>
        <v>140.18899999999999</v>
      </c>
      <c r="I523" s="226">
        <f t="shared" si="46"/>
        <v>0.94403367003367</v>
      </c>
    </row>
    <row r="524" spans="1:9" x14ac:dyDescent="0.2">
      <c r="A524" s="95" t="s">
        <v>136</v>
      </c>
      <c r="B524" s="72" t="s">
        <v>309</v>
      </c>
      <c r="C524" s="69" t="s">
        <v>96</v>
      </c>
      <c r="D524" s="72" t="s">
        <v>126</v>
      </c>
      <c r="E524" s="72" t="s">
        <v>317</v>
      </c>
      <c r="F524" s="69" t="s">
        <v>137</v>
      </c>
      <c r="G524" s="125">
        <f t="shared" ref="G524:H524" si="48">G525+G526+G527</f>
        <v>148.5</v>
      </c>
      <c r="H524" s="125">
        <f t="shared" si="48"/>
        <v>140.18899999999999</v>
      </c>
      <c r="I524" s="226">
        <f t="shared" si="46"/>
        <v>0.94403367003367</v>
      </c>
    </row>
    <row r="525" spans="1:9" x14ac:dyDescent="0.2">
      <c r="A525" s="63" t="s">
        <v>138</v>
      </c>
      <c r="B525" s="89" t="s">
        <v>309</v>
      </c>
      <c r="C525" s="69" t="s">
        <v>96</v>
      </c>
      <c r="D525" s="72" t="s">
        <v>126</v>
      </c>
      <c r="E525" s="72" t="s">
        <v>317</v>
      </c>
      <c r="F525" s="69" t="s">
        <v>139</v>
      </c>
      <c r="G525" s="125">
        <v>77.7</v>
      </c>
      <c r="H525" s="130">
        <v>71.311999999999998</v>
      </c>
      <c r="I525" s="226">
        <f t="shared" si="46"/>
        <v>0.91778635778635775</v>
      </c>
    </row>
    <row r="526" spans="1:9" x14ac:dyDescent="0.2">
      <c r="A526" s="59" t="s">
        <v>198</v>
      </c>
      <c r="B526" s="89" t="s">
        <v>309</v>
      </c>
      <c r="C526" s="69" t="s">
        <v>96</v>
      </c>
      <c r="D526" s="72" t="s">
        <v>126</v>
      </c>
      <c r="E526" s="72" t="s">
        <v>317</v>
      </c>
      <c r="F526" s="69">
        <v>852</v>
      </c>
      <c r="G526" s="125">
        <v>20.8</v>
      </c>
      <c r="H526" s="130">
        <v>18.876999999999999</v>
      </c>
      <c r="I526" s="226">
        <f t="shared" si="46"/>
        <v>0.90754807692307682</v>
      </c>
    </row>
    <row r="527" spans="1:9" x14ac:dyDescent="0.2">
      <c r="A527" s="59" t="s">
        <v>440</v>
      </c>
      <c r="B527" s="89" t="s">
        <v>309</v>
      </c>
      <c r="C527" s="69" t="s">
        <v>96</v>
      </c>
      <c r="D527" s="72" t="s">
        <v>126</v>
      </c>
      <c r="E527" s="72" t="s">
        <v>317</v>
      </c>
      <c r="F527" s="69">
        <v>853</v>
      </c>
      <c r="G527" s="125">
        <v>50</v>
      </c>
      <c r="H527" s="130">
        <v>50</v>
      </c>
      <c r="I527" s="226">
        <f t="shared" si="46"/>
        <v>1</v>
      </c>
    </row>
    <row r="528" spans="1:9" x14ac:dyDescent="0.2">
      <c r="A528" s="53" t="s">
        <v>443</v>
      </c>
      <c r="B528" s="116" t="s">
        <v>309</v>
      </c>
      <c r="C528" s="80" t="s">
        <v>96</v>
      </c>
      <c r="D528" s="78" t="s">
        <v>240</v>
      </c>
      <c r="E528" s="78"/>
      <c r="F528" s="80"/>
      <c r="G528" s="123">
        <f t="shared" ref="G528:H531" si="49">G529</f>
        <v>28</v>
      </c>
      <c r="H528" s="123">
        <f t="shared" si="49"/>
        <v>0</v>
      </c>
      <c r="I528" s="226">
        <f t="shared" si="46"/>
        <v>0</v>
      </c>
    </row>
    <row r="529" spans="1:9" ht="33.75" x14ac:dyDescent="0.2">
      <c r="A529" s="141" t="s">
        <v>450</v>
      </c>
      <c r="B529" s="117" t="s">
        <v>309</v>
      </c>
      <c r="C529" s="57" t="s">
        <v>96</v>
      </c>
      <c r="D529" s="56" t="s">
        <v>240</v>
      </c>
      <c r="E529" s="56" t="s">
        <v>444</v>
      </c>
      <c r="F529" s="57"/>
      <c r="G529" s="125">
        <f t="shared" si="49"/>
        <v>28</v>
      </c>
      <c r="H529" s="125">
        <f t="shared" si="49"/>
        <v>0</v>
      </c>
      <c r="I529" s="226">
        <f t="shared" si="46"/>
        <v>0</v>
      </c>
    </row>
    <row r="530" spans="1:9" x14ac:dyDescent="0.2">
      <c r="A530" s="68" t="s">
        <v>446</v>
      </c>
      <c r="B530" s="117" t="s">
        <v>309</v>
      </c>
      <c r="C530" s="57" t="s">
        <v>96</v>
      </c>
      <c r="D530" s="56" t="s">
        <v>240</v>
      </c>
      <c r="E530" s="56" t="s">
        <v>444</v>
      </c>
      <c r="F530" s="57" t="s">
        <v>118</v>
      </c>
      <c r="G530" s="125">
        <f t="shared" si="49"/>
        <v>28</v>
      </c>
      <c r="H530" s="125">
        <f t="shared" si="49"/>
        <v>0</v>
      </c>
      <c r="I530" s="226">
        <f t="shared" si="46"/>
        <v>0</v>
      </c>
    </row>
    <row r="531" spans="1:9" ht="22.5" x14ac:dyDescent="0.2">
      <c r="A531" s="68" t="s">
        <v>119</v>
      </c>
      <c r="B531" s="118" t="s">
        <v>309</v>
      </c>
      <c r="C531" s="57" t="s">
        <v>96</v>
      </c>
      <c r="D531" s="56" t="s">
        <v>240</v>
      </c>
      <c r="E531" s="56" t="s">
        <v>444</v>
      </c>
      <c r="F531" s="57" t="s">
        <v>120</v>
      </c>
      <c r="G531" s="125">
        <f t="shared" si="49"/>
        <v>28</v>
      </c>
      <c r="H531" s="125">
        <f t="shared" si="49"/>
        <v>0</v>
      </c>
      <c r="I531" s="226">
        <f t="shared" si="46"/>
        <v>0</v>
      </c>
    </row>
    <row r="532" spans="1:9" x14ac:dyDescent="0.2">
      <c r="A532" s="95" t="s">
        <v>466</v>
      </c>
      <c r="B532" s="117" t="s">
        <v>309</v>
      </c>
      <c r="C532" s="57" t="s">
        <v>96</v>
      </c>
      <c r="D532" s="56" t="s">
        <v>240</v>
      </c>
      <c r="E532" s="56" t="s">
        <v>444</v>
      </c>
      <c r="F532" s="57" t="s">
        <v>122</v>
      </c>
      <c r="G532" s="125">
        <v>28</v>
      </c>
      <c r="H532" s="130">
        <v>0</v>
      </c>
      <c r="I532" s="226">
        <f t="shared" si="46"/>
        <v>0</v>
      </c>
    </row>
    <row r="533" spans="1:9" x14ac:dyDescent="0.2">
      <c r="A533" s="111" t="s">
        <v>512</v>
      </c>
      <c r="B533" s="83" t="s">
        <v>309</v>
      </c>
      <c r="C533" s="81" t="s">
        <v>96</v>
      </c>
      <c r="D533" s="83" t="s">
        <v>204</v>
      </c>
      <c r="E533" s="72"/>
      <c r="F533" s="57"/>
      <c r="G533" s="125">
        <f>G537+G534</f>
        <v>1623.479</v>
      </c>
      <c r="H533" s="125">
        <f>H537+H534</f>
        <v>1623.479</v>
      </c>
      <c r="I533" s="226">
        <f t="shared" si="46"/>
        <v>1</v>
      </c>
    </row>
    <row r="534" spans="1:9" x14ac:dyDescent="0.2">
      <c r="A534" s="68" t="s">
        <v>446</v>
      </c>
      <c r="B534" s="117" t="s">
        <v>309</v>
      </c>
      <c r="C534" s="192" t="s">
        <v>96</v>
      </c>
      <c r="D534" s="72" t="s">
        <v>204</v>
      </c>
      <c r="E534" s="72" t="s">
        <v>565</v>
      </c>
      <c r="F534" s="57" t="s">
        <v>118</v>
      </c>
      <c r="G534" s="125">
        <f t="shared" ref="G534:H535" si="50">G535</f>
        <v>472.47899999999998</v>
      </c>
      <c r="H534" s="125">
        <f t="shared" si="50"/>
        <v>472.47899999999998</v>
      </c>
      <c r="I534" s="226">
        <f t="shared" si="46"/>
        <v>1</v>
      </c>
    </row>
    <row r="535" spans="1:9" ht="22.5" x14ac:dyDescent="0.2">
      <c r="A535" s="68" t="s">
        <v>119</v>
      </c>
      <c r="B535" s="118" t="s">
        <v>309</v>
      </c>
      <c r="C535" s="192" t="s">
        <v>96</v>
      </c>
      <c r="D535" s="72" t="s">
        <v>204</v>
      </c>
      <c r="E535" s="72" t="s">
        <v>565</v>
      </c>
      <c r="F535" s="57" t="s">
        <v>120</v>
      </c>
      <c r="G535" s="125">
        <f t="shared" si="50"/>
        <v>472.47899999999998</v>
      </c>
      <c r="H535" s="125">
        <f t="shared" si="50"/>
        <v>472.47899999999998</v>
      </c>
      <c r="I535" s="226">
        <f t="shared" si="46"/>
        <v>1</v>
      </c>
    </row>
    <row r="536" spans="1:9" x14ac:dyDescent="0.2">
      <c r="A536" s="95" t="s">
        <v>466</v>
      </c>
      <c r="B536" s="117" t="s">
        <v>309</v>
      </c>
      <c r="C536" s="192" t="s">
        <v>96</v>
      </c>
      <c r="D536" s="72" t="s">
        <v>204</v>
      </c>
      <c r="E536" s="72" t="s">
        <v>565</v>
      </c>
      <c r="F536" s="57" t="s">
        <v>122</v>
      </c>
      <c r="G536" s="125">
        <v>472.47899999999998</v>
      </c>
      <c r="H536" s="125">
        <v>472.47899999999998</v>
      </c>
      <c r="I536" s="226">
        <f t="shared" si="46"/>
        <v>1</v>
      </c>
    </row>
    <row r="537" spans="1:9" x14ac:dyDescent="0.2">
      <c r="A537" s="68" t="s">
        <v>446</v>
      </c>
      <c r="B537" s="117" t="s">
        <v>309</v>
      </c>
      <c r="C537" s="164" t="s">
        <v>96</v>
      </c>
      <c r="D537" s="72" t="s">
        <v>204</v>
      </c>
      <c r="E537" s="72" t="s">
        <v>565</v>
      </c>
      <c r="F537" s="164">
        <v>800</v>
      </c>
      <c r="G537" s="125">
        <f t="shared" ref="G537:H538" si="51">G538</f>
        <v>1151</v>
      </c>
      <c r="H537" s="125">
        <f t="shared" si="51"/>
        <v>1151</v>
      </c>
      <c r="I537" s="226">
        <f t="shared" si="46"/>
        <v>1</v>
      </c>
    </row>
    <row r="538" spans="1:9" ht="22.5" x14ac:dyDescent="0.2">
      <c r="A538" s="68" t="s">
        <v>119</v>
      </c>
      <c r="B538" s="117" t="s">
        <v>309</v>
      </c>
      <c r="C538" s="164" t="s">
        <v>96</v>
      </c>
      <c r="D538" s="72" t="s">
        <v>204</v>
      </c>
      <c r="E538" s="72" t="s">
        <v>565</v>
      </c>
      <c r="F538" s="164">
        <v>800</v>
      </c>
      <c r="G538" s="125">
        <f t="shared" si="51"/>
        <v>1151</v>
      </c>
      <c r="H538" s="125">
        <f t="shared" si="51"/>
        <v>1151</v>
      </c>
      <c r="I538" s="226">
        <f t="shared" si="46"/>
        <v>1</v>
      </c>
    </row>
    <row r="539" spans="1:9" x14ac:dyDescent="0.2">
      <c r="A539" s="68" t="s">
        <v>647</v>
      </c>
      <c r="B539" s="117" t="s">
        <v>309</v>
      </c>
      <c r="C539" s="164" t="s">
        <v>96</v>
      </c>
      <c r="D539" s="72" t="s">
        <v>204</v>
      </c>
      <c r="E539" s="72" t="s">
        <v>565</v>
      </c>
      <c r="F539" s="164">
        <v>880</v>
      </c>
      <c r="G539" s="125">
        <v>1151</v>
      </c>
      <c r="H539" s="130">
        <v>1151</v>
      </c>
      <c r="I539" s="226">
        <f t="shared" si="46"/>
        <v>1</v>
      </c>
    </row>
    <row r="540" spans="1:9" x14ac:dyDescent="0.2">
      <c r="A540" s="111" t="s">
        <v>448</v>
      </c>
      <c r="B540" s="83" t="s">
        <v>309</v>
      </c>
      <c r="C540" s="81" t="s">
        <v>96</v>
      </c>
      <c r="D540" s="83" t="s">
        <v>388</v>
      </c>
      <c r="E540" s="72"/>
      <c r="F540" s="57"/>
      <c r="G540" s="125">
        <f t="shared" ref="G540:H543" si="52">G541</f>
        <v>149</v>
      </c>
      <c r="H540" s="125">
        <f t="shared" si="52"/>
        <v>0</v>
      </c>
      <c r="I540" s="226">
        <f t="shared" si="46"/>
        <v>0</v>
      </c>
    </row>
    <row r="541" spans="1:9" x14ac:dyDescent="0.2">
      <c r="A541" s="59" t="s">
        <v>459</v>
      </c>
      <c r="B541" s="117" t="s">
        <v>309</v>
      </c>
      <c r="C541" s="57" t="s">
        <v>96</v>
      </c>
      <c r="D541" s="56" t="s">
        <v>388</v>
      </c>
      <c r="E541" s="72" t="s">
        <v>458</v>
      </c>
      <c r="F541" s="57"/>
      <c r="G541" s="125">
        <f t="shared" si="52"/>
        <v>149</v>
      </c>
      <c r="H541" s="125">
        <f t="shared" si="52"/>
        <v>0</v>
      </c>
      <c r="I541" s="226">
        <f t="shared" si="46"/>
        <v>0</v>
      </c>
    </row>
    <row r="542" spans="1:9" x14ac:dyDescent="0.2">
      <c r="A542" s="68" t="s">
        <v>446</v>
      </c>
      <c r="B542" s="117" t="s">
        <v>309</v>
      </c>
      <c r="C542" s="57" t="s">
        <v>96</v>
      </c>
      <c r="D542" s="56" t="s">
        <v>388</v>
      </c>
      <c r="E542" s="72" t="s">
        <v>458</v>
      </c>
      <c r="F542" s="69">
        <v>800</v>
      </c>
      <c r="G542" s="125">
        <f t="shared" si="52"/>
        <v>149</v>
      </c>
      <c r="H542" s="125">
        <f t="shared" si="52"/>
        <v>0</v>
      </c>
      <c r="I542" s="226">
        <f t="shared" si="46"/>
        <v>0</v>
      </c>
    </row>
    <row r="543" spans="1:9" ht="22.5" x14ac:dyDescent="0.2">
      <c r="A543" s="68" t="s">
        <v>119</v>
      </c>
      <c r="B543" s="117" t="s">
        <v>309</v>
      </c>
      <c r="C543" s="57" t="s">
        <v>96</v>
      </c>
      <c r="D543" s="56" t="s">
        <v>388</v>
      </c>
      <c r="E543" s="72" t="s">
        <v>458</v>
      </c>
      <c r="F543" s="69">
        <v>800</v>
      </c>
      <c r="G543" s="125">
        <f t="shared" si="52"/>
        <v>149</v>
      </c>
      <c r="H543" s="125">
        <f t="shared" si="52"/>
        <v>0</v>
      </c>
      <c r="I543" s="226">
        <f t="shared" si="46"/>
        <v>0</v>
      </c>
    </row>
    <row r="544" spans="1:9" ht="22.5" x14ac:dyDescent="0.2">
      <c r="A544" s="95" t="s">
        <v>121</v>
      </c>
      <c r="B544" s="117" t="s">
        <v>309</v>
      </c>
      <c r="C544" s="57" t="s">
        <v>96</v>
      </c>
      <c r="D544" s="56" t="s">
        <v>388</v>
      </c>
      <c r="E544" s="72" t="s">
        <v>458</v>
      </c>
      <c r="F544" s="57">
        <v>870</v>
      </c>
      <c r="G544" s="125">
        <v>149</v>
      </c>
      <c r="H544" s="130">
        <v>0</v>
      </c>
      <c r="I544" s="226">
        <f t="shared" si="46"/>
        <v>0</v>
      </c>
    </row>
    <row r="545" spans="1:9" x14ac:dyDescent="0.2">
      <c r="A545" s="82" t="s">
        <v>281</v>
      </c>
      <c r="B545" s="83" t="s">
        <v>309</v>
      </c>
      <c r="C545" s="81" t="s">
        <v>96</v>
      </c>
      <c r="D545" s="83" t="s">
        <v>282</v>
      </c>
      <c r="E545" s="83"/>
      <c r="F545" s="81"/>
      <c r="G545" s="123">
        <f>G559+G563+G546+G555+G572</f>
        <v>1206.269</v>
      </c>
      <c r="H545" s="123">
        <f>H559+H563+H546+H555+H572</f>
        <v>604.44399999999996</v>
      </c>
      <c r="I545" s="226">
        <f t="shared" si="46"/>
        <v>0.50108557875565063</v>
      </c>
    </row>
    <row r="546" spans="1:9" ht="22.5" x14ac:dyDescent="0.2">
      <c r="A546" s="68" t="s">
        <v>497</v>
      </c>
      <c r="B546" s="72" t="s">
        <v>309</v>
      </c>
      <c r="C546" s="69" t="s">
        <v>96</v>
      </c>
      <c r="D546" s="72" t="s">
        <v>282</v>
      </c>
      <c r="E546" s="72" t="s">
        <v>318</v>
      </c>
      <c r="F546" s="69"/>
      <c r="G546" s="125">
        <f>G547+G551</f>
        <v>409.16899999999998</v>
      </c>
      <c r="H546" s="125">
        <f>H547+H551</f>
        <v>259.565</v>
      </c>
      <c r="I546" s="226">
        <f t="shared" si="46"/>
        <v>0.63437112782248906</v>
      </c>
    </row>
    <row r="547" spans="1:9" ht="22.5" x14ac:dyDescent="0.2">
      <c r="A547" s="68" t="s">
        <v>319</v>
      </c>
      <c r="B547" s="72" t="s">
        <v>309</v>
      </c>
      <c r="C547" s="69" t="s">
        <v>96</v>
      </c>
      <c r="D547" s="72" t="s">
        <v>282</v>
      </c>
      <c r="E547" s="72" t="s">
        <v>320</v>
      </c>
      <c r="F547" s="69"/>
      <c r="G547" s="125">
        <f t="shared" ref="G547:H549" si="53">G548</f>
        <v>50</v>
      </c>
      <c r="H547" s="125">
        <f t="shared" si="53"/>
        <v>16.72</v>
      </c>
      <c r="I547" s="226">
        <f t="shared" si="46"/>
        <v>0.33439999999999998</v>
      </c>
    </row>
    <row r="548" spans="1:9" x14ac:dyDescent="0.2">
      <c r="A548" s="68" t="s">
        <v>446</v>
      </c>
      <c r="B548" s="72" t="s">
        <v>309</v>
      </c>
      <c r="C548" s="69" t="s">
        <v>96</v>
      </c>
      <c r="D548" s="72" t="s">
        <v>282</v>
      </c>
      <c r="E548" s="72" t="s">
        <v>320</v>
      </c>
      <c r="F548" s="69" t="s">
        <v>118</v>
      </c>
      <c r="G548" s="125">
        <f t="shared" si="53"/>
        <v>50</v>
      </c>
      <c r="H548" s="125">
        <f t="shared" si="53"/>
        <v>16.72</v>
      </c>
      <c r="I548" s="226">
        <f t="shared" si="46"/>
        <v>0.33439999999999998</v>
      </c>
    </row>
    <row r="549" spans="1:9" ht="22.5" x14ac:dyDescent="0.2">
      <c r="A549" s="68" t="s">
        <v>119</v>
      </c>
      <c r="B549" s="72" t="s">
        <v>309</v>
      </c>
      <c r="C549" s="69" t="s">
        <v>96</v>
      </c>
      <c r="D549" s="72" t="s">
        <v>282</v>
      </c>
      <c r="E549" s="72" t="s">
        <v>320</v>
      </c>
      <c r="F549" s="69" t="s">
        <v>120</v>
      </c>
      <c r="G549" s="125">
        <f t="shared" si="53"/>
        <v>50</v>
      </c>
      <c r="H549" s="125">
        <f t="shared" si="53"/>
        <v>16.72</v>
      </c>
      <c r="I549" s="226">
        <f t="shared" si="46"/>
        <v>0.33439999999999998</v>
      </c>
    </row>
    <row r="550" spans="1:9" x14ac:dyDescent="0.2">
      <c r="A550" s="95" t="s">
        <v>466</v>
      </c>
      <c r="B550" s="72" t="s">
        <v>309</v>
      </c>
      <c r="C550" s="69" t="s">
        <v>96</v>
      </c>
      <c r="D550" s="72" t="s">
        <v>282</v>
      </c>
      <c r="E550" s="72" t="s">
        <v>320</v>
      </c>
      <c r="F550" s="69" t="s">
        <v>122</v>
      </c>
      <c r="G550" s="125">
        <v>50</v>
      </c>
      <c r="H550" s="130">
        <v>16.72</v>
      </c>
      <c r="I550" s="226">
        <f t="shared" si="46"/>
        <v>0.33439999999999998</v>
      </c>
    </row>
    <row r="551" spans="1:9" ht="22.5" x14ac:dyDescent="0.2">
      <c r="A551" s="95" t="s">
        <v>641</v>
      </c>
      <c r="B551" s="72" t="s">
        <v>309</v>
      </c>
      <c r="C551" s="69" t="s">
        <v>96</v>
      </c>
      <c r="D551" s="72" t="s">
        <v>282</v>
      </c>
      <c r="E551" s="72" t="s">
        <v>640</v>
      </c>
      <c r="F551" s="69"/>
      <c r="G551" s="130">
        <f t="shared" ref="G551:H553" si="54">G552</f>
        <v>359.16899999999998</v>
      </c>
      <c r="H551" s="130">
        <f t="shared" si="54"/>
        <v>242.845</v>
      </c>
      <c r="I551" s="226">
        <f t="shared" si="46"/>
        <v>0.67613017827262378</v>
      </c>
    </row>
    <row r="552" spans="1:9" x14ac:dyDescent="0.2">
      <c r="A552" s="68" t="s">
        <v>446</v>
      </c>
      <c r="B552" s="72" t="s">
        <v>309</v>
      </c>
      <c r="C552" s="69" t="s">
        <v>96</v>
      </c>
      <c r="D552" s="72" t="s">
        <v>282</v>
      </c>
      <c r="E552" s="72" t="s">
        <v>640</v>
      </c>
      <c r="F552" s="69" t="s">
        <v>118</v>
      </c>
      <c r="G552" s="130">
        <f t="shared" si="54"/>
        <v>359.16899999999998</v>
      </c>
      <c r="H552" s="130">
        <f t="shared" si="54"/>
        <v>242.845</v>
      </c>
      <c r="I552" s="226">
        <f t="shared" si="46"/>
        <v>0.67613017827262378</v>
      </c>
    </row>
    <row r="553" spans="1:9" ht="22.5" x14ac:dyDescent="0.2">
      <c r="A553" s="68" t="s">
        <v>119</v>
      </c>
      <c r="B553" s="72" t="s">
        <v>309</v>
      </c>
      <c r="C553" s="69" t="s">
        <v>96</v>
      </c>
      <c r="D553" s="72" t="s">
        <v>282</v>
      </c>
      <c r="E553" s="72" t="s">
        <v>640</v>
      </c>
      <c r="F553" s="69" t="s">
        <v>120</v>
      </c>
      <c r="G553" s="130">
        <f t="shared" si="54"/>
        <v>359.16899999999998</v>
      </c>
      <c r="H553" s="130">
        <f t="shared" si="54"/>
        <v>242.845</v>
      </c>
      <c r="I553" s="226">
        <f t="shared" si="46"/>
        <v>0.67613017827262378</v>
      </c>
    </row>
    <row r="554" spans="1:9" x14ac:dyDescent="0.2">
      <c r="A554" s="95" t="s">
        <v>466</v>
      </c>
      <c r="B554" s="72" t="s">
        <v>309</v>
      </c>
      <c r="C554" s="69" t="s">
        <v>96</v>
      </c>
      <c r="D554" s="72" t="s">
        <v>282</v>
      </c>
      <c r="E554" s="72" t="s">
        <v>640</v>
      </c>
      <c r="F554" s="69" t="s">
        <v>122</v>
      </c>
      <c r="G554" s="130">
        <v>359.16899999999998</v>
      </c>
      <c r="H554" s="130">
        <v>242.845</v>
      </c>
      <c r="I554" s="226">
        <f t="shared" si="46"/>
        <v>0.67613017827262378</v>
      </c>
    </row>
    <row r="555" spans="1:9" x14ac:dyDescent="0.2">
      <c r="A555" s="73" t="s">
        <v>321</v>
      </c>
      <c r="B555" s="72" t="s">
        <v>309</v>
      </c>
      <c r="C555" s="69" t="s">
        <v>96</v>
      </c>
      <c r="D555" s="72" t="s">
        <v>282</v>
      </c>
      <c r="E555" s="72" t="s">
        <v>322</v>
      </c>
      <c r="F555" s="69"/>
      <c r="G555" s="125">
        <f t="shared" ref="G555:H557" si="55">G556</f>
        <v>100</v>
      </c>
      <c r="H555" s="125">
        <f t="shared" si="55"/>
        <v>0</v>
      </c>
      <c r="I555" s="226">
        <f t="shared" si="46"/>
        <v>0</v>
      </c>
    </row>
    <row r="556" spans="1:9" x14ac:dyDescent="0.2">
      <c r="A556" s="95" t="s">
        <v>135</v>
      </c>
      <c r="B556" s="89" t="s">
        <v>309</v>
      </c>
      <c r="C556" s="69" t="s">
        <v>96</v>
      </c>
      <c r="D556" s="72" t="s">
        <v>282</v>
      </c>
      <c r="E556" s="72" t="s">
        <v>322</v>
      </c>
      <c r="F556" s="69" t="s">
        <v>197</v>
      </c>
      <c r="G556" s="125">
        <f t="shared" si="55"/>
        <v>100</v>
      </c>
      <c r="H556" s="125">
        <f t="shared" si="55"/>
        <v>0</v>
      </c>
      <c r="I556" s="226">
        <f t="shared" si="46"/>
        <v>0</v>
      </c>
    </row>
    <row r="557" spans="1:9" x14ac:dyDescent="0.2">
      <c r="A557" s="95" t="s">
        <v>136</v>
      </c>
      <c r="B557" s="72" t="s">
        <v>309</v>
      </c>
      <c r="C557" s="69" t="s">
        <v>96</v>
      </c>
      <c r="D557" s="72" t="s">
        <v>282</v>
      </c>
      <c r="E557" s="72" t="s">
        <v>322</v>
      </c>
      <c r="F557" s="69" t="s">
        <v>137</v>
      </c>
      <c r="G557" s="125">
        <f t="shared" si="55"/>
        <v>100</v>
      </c>
      <c r="H557" s="125">
        <f t="shared" si="55"/>
        <v>0</v>
      </c>
      <c r="I557" s="226">
        <f t="shared" si="46"/>
        <v>0</v>
      </c>
    </row>
    <row r="558" spans="1:9" x14ac:dyDescent="0.2">
      <c r="A558" s="59" t="s">
        <v>440</v>
      </c>
      <c r="B558" s="89" t="s">
        <v>309</v>
      </c>
      <c r="C558" s="69" t="s">
        <v>96</v>
      </c>
      <c r="D558" s="72" t="s">
        <v>282</v>
      </c>
      <c r="E558" s="72" t="s">
        <v>322</v>
      </c>
      <c r="F558" s="69">
        <v>853</v>
      </c>
      <c r="G558" s="125">
        <v>100</v>
      </c>
      <c r="H558" s="130">
        <v>0</v>
      </c>
      <c r="I558" s="226">
        <f t="shared" si="46"/>
        <v>0</v>
      </c>
    </row>
    <row r="559" spans="1:9" ht="22.5" x14ac:dyDescent="0.2">
      <c r="A559" s="94" t="s">
        <v>69</v>
      </c>
      <c r="B559" s="72" t="s">
        <v>309</v>
      </c>
      <c r="C559" s="69" t="s">
        <v>96</v>
      </c>
      <c r="D559" s="72" t="s">
        <v>282</v>
      </c>
      <c r="E559" s="72" t="s">
        <v>284</v>
      </c>
      <c r="F559" s="69"/>
      <c r="G559" s="125">
        <f>G561</f>
        <v>1</v>
      </c>
      <c r="H559" s="125">
        <f>H561</f>
        <v>0</v>
      </c>
      <c r="I559" s="226">
        <f t="shared" si="46"/>
        <v>0</v>
      </c>
    </row>
    <row r="560" spans="1:9" x14ac:dyDescent="0.2">
      <c r="A560" s="68" t="s">
        <v>446</v>
      </c>
      <c r="B560" s="72" t="s">
        <v>309</v>
      </c>
      <c r="C560" s="69" t="s">
        <v>96</v>
      </c>
      <c r="D560" s="72" t="s">
        <v>282</v>
      </c>
      <c r="E560" s="72" t="s">
        <v>284</v>
      </c>
      <c r="F560" s="69">
        <v>200</v>
      </c>
      <c r="G560" s="125">
        <f>G561</f>
        <v>1</v>
      </c>
      <c r="H560" s="125">
        <f>H561</f>
        <v>0</v>
      </c>
      <c r="I560" s="226">
        <f t="shared" si="46"/>
        <v>0</v>
      </c>
    </row>
    <row r="561" spans="1:9" ht="22.5" x14ac:dyDescent="0.2">
      <c r="A561" s="68" t="s">
        <v>119</v>
      </c>
      <c r="B561" s="72" t="s">
        <v>309</v>
      </c>
      <c r="C561" s="69" t="s">
        <v>96</v>
      </c>
      <c r="D561" s="72" t="s">
        <v>282</v>
      </c>
      <c r="E561" s="72" t="s">
        <v>284</v>
      </c>
      <c r="F561" s="69">
        <v>240</v>
      </c>
      <c r="G561" s="125">
        <f>G562</f>
        <v>1</v>
      </c>
      <c r="H561" s="125">
        <f>H562</f>
        <v>0</v>
      </c>
      <c r="I561" s="226">
        <f t="shared" si="46"/>
        <v>0</v>
      </c>
    </row>
    <row r="562" spans="1:9" x14ac:dyDescent="0.2">
      <c r="A562" s="95" t="s">
        <v>466</v>
      </c>
      <c r="B562" s="72" t="s">
        <v>309</v>
      </c>
      <c r="C562" s="69" t="s">
        <v>96</v>
      </c>
      <c r="D562" s="72" t="s">
        <v>282</v>
      </c>
      <c r="E562" s="72" t="s">
        <v>284</v>
      </c>
      <c r="F562" s="69">
        <v>244</v>
      </c>
      <c r="G562" s="125">
        <v>1</v>
      </c>
      <c r="H562" s="130">
        <v>0</v>
      </c>
      <c r="I562" s="226">
        <f t="shared" si="46"/>
        <v>0</v>
      </c>
    </row>
    <row r="563" spans="1:9" ht="33.75" x14ac:dyDescent="0.2">
      <c r="A563" s="142" t="s">
        <v>453</v>
      </c>
      <c r="B563" s="88" t="s">
        <v>309</v>
      </c>
      <c r="C563" s="86" t="s">
        <v>96</v>
      </c>
      <c r="D563" s="88" t="s">
        <v>282</v>
      </c>
      <c r="E563" s="88" t="s">
        <v>323</v>
      </c>
      <c r="F563" s="86" t="s">
        <v>147</v>
      </c>
      <c r="G563" s="124">
        <f>G564+G570</f>
        <v>551.1</v>
      </c>
      <c r="H563" s="124">
        <f>H564+H570</f>
        <v>344.87900000000002</v>
      </c>
      <c r="I563" s="226">
        <f t="shared" si="46"/>
        <v>0.62580112502268193</v>
      </c>
    </row>
    <row r="564" spans="1:9" ht="33.75" x14ac:dyDescent="0.2">
      <c r="A564" s="68" t="s">
        <v>109</v>
      </c>
      <c r="B564" s="72" t="s">
        <v>309</v>
      </c>
      <c r="C564" s="69" t="s">
        <v>96</v>
      </c>
      <c r="D564" s="72" t="s">
        <v>282</v>
      </c>
      <c r="E564" s="72" t="s">
        <v>323</v>
      </c>
      <c r="F564" s="69" t="s">
        <v>110</v>
      </c>
      <c r="G564" s="125">
        <f>G565</f>
        <v>439.4</v>
      </c>
      <c r="H564" s="125">
        <f>H565</f>
        <v>277.96600000000001</v>
      </c>
      <c r="I564" s="226">
        <f t="shared" si="46"/>
        <v>0.63260355029585802</v>
      </c>
    </row>
    <row r="565" spans="1:9" x14ac:dyDescent="0.2">
      <c r="A565" s="68" t="s">
        <v>131</v>
      </c>
      <c r="B565" s="72" t="s">
        <v>309</v>
      </c>
      <c r="C565" s="69" t="s">
        <v>96</v>
      </c>
      <c r="D565" s="72" t="s">
        <v>282</v>
      </c>
      <c r="E565" s="72" t="s">
        <v>323</v>
      </c>
      <c r="F565" s="69" t="s">
        <v>194</v>
      </c>
      <c r="G565" s="125">
        <f>G566+G567</f>
        <v>439.4</v>
      </c>
      <c r="H565" s="125">
        <f>H566+H567</f>
        <v>277.96600000000001</v>
      </c>
      <c r="I565" s="226">
        <f t="shared" si="46"/>
        <v>0.63260355029585802</v>
      </c>
    </row>
    <row r="566" spans="1:9" s="51" customFormat="1" ht="11.25" x14ac:dyDescent="0.2">
      <c r="A566" s="94" t="s">
        <v>132</v>
      </c>
      <c r="B566" s="72" t="s">
        <v>309</v>
      </c>
      <c r="C566" s="69" t="s">
        <v>96</v>
      </c>
      <c r="D566" s="72" t="s">
        <v>282</v>
      </c>
      <c r="E566" s="72" t="s">
        <v>323</v>
      </c>
      <c r="F566" s="69" t="s">
        <v>195</v>
      </c>
      <c r="G566" s="125">
        <v>337.5</v>
      </c>
      <c r="H566" s="130">
        <v>204.01599999999999</v>
      </c>
      <c r="I566" s="226">
        <f t="shared" si="46"/>
        <v>0.60449185185185184</v>
      </c>
    </row>
    <row r="567" spans="1:9" s="51" customFormat="1" ht="33.75" x14ac:dyDescent="0.2">
      <c r="A567" s="94" t="s">
        <v>133</v>
      </c>
      <c r="B567" s="72" t="s">
        <v>309</v>
      </c>
      <c r="C567" s="69" t="s">
        <v>96</v>
      </c>
      <c r="D567" s="72" t="s">
        <v>282</v>
      </c>
      <c r="E567" s="72" t="s">
        <v>323</v>
      </c>
      <c r="F567" s="69">
        <v>129</v>
      </c>
      <c r="G567" s="125">
        <v>101.9</v>
      </c>
      <c r="H567" s="130">
        <v>73.95</v>
      </c>
      <c r="I567" s="226">
        <f t="shared" ref="I567:I600" si="56">H567/G567*1</f>
        <v>0.72571148184494605</v>
      </c>
    </row>
    <row r="568" spans="1:9" s="51" customFormat="1" ht="22.5" x14ac:dyDescent="0.2">
      <c r="A568" s="58" t="s">
        <v>246</v>
      </c>
      <c r="B568" s="72" t="s">
        <v>309</v>
      </c>
      <c r="C568" s="69" t="s">
        <v>96</v>
      </c>
      <c r="D568" s="72" t="s">
        <v>282</v>
      </c>
      <c r="E568" s="72" t="s">
        <v>323</v>
      </c>
      <c r="F568" s="69">
        <v>122</v>
      </c>
      <c r="G568" s="125">
        <v>0</v>
      </c>
      <c r="H568" s="125">
        <v>0</v>
      </c>
      <c r="I568" s="226" t="e">
        <f t="shared" si="56"/>
        <v>#DIV/0!</v>
      </c>
    </row>
    <row r="569" spans="1:9" s="51" customFormat="1" ht="11.25" x14ac:dyDescent="0.2">
      <c r="A569" s="68" t="s">
        <v>446</v>
      </c>
      <c r="B569" s="72" t="s">
        <v>309</v>
      </c>
      <c r="C569" s="69" t="s">
        <v>96</v>
      </c>
      <c r="D569" s="72" t="s">
        <v>282</v>
      </c>
      <c r="E569" s="72" t="s">
        <v>323</v>
      </c>
      <c r="F569" s="69">
        <v>200</v>
      </c>
      <c r="G569" s="125">
        <f>G570</f>
        <v>111.7</v>
      </c>
      <c r="H569" s="125">
        <f>H570</f>
        <v>66.912999999999997</v>
      </c>
      <c r="I569" s="226">
        <f t="shared" si="56"/>
        <v>0.59904207699194267</v>
      </c>
    </row>
    <row r="570" spans="1:9" ht="22.5" x14ac:dyDescent="0.2">
      <c r="A570" s="68" t="s">
        <v>119</v>
      </c>
      <c r="B570" s="72" t="s">
        <v>309</v>
      </c>
      <c r="C570" s="69" t="s">
        <v>96</v>
      </c>
      <c r="D570" s="72" t="s">
        <v>282</v>
      </c>
      <c r="E570" s="72" t="s">
        <v>323</v>
      </c>
      <c r="F570" s="69" t="s">
        <v>120</v>
      </c>
      <c r="G570" s="125">
        <f>G571</f>
        <v>111.7</v>
      </c>
      <c r="H570" s="125">
        <f>H571</f>
        <v>66.912999999999997</v>
      </c>
      <c r="I570" s="226">
        <f t="shared" si="56"/>
        <v>0.59904207699194267</v>
      </c>
    </row>
    <row r="571" spans="1:9" x14ac:dyDescent="0.2">
      <c r="A571" s="95" t="s">
        <v>466</v>
      </c>
      <c r="B571" s="72" t="s">
        <v>309</v>
      </c>
      <c r="C571" s="69" t="s">
        <v>96</v>
      </c>
      <c r="D571" s="72" t="s">
        <v>282</v>
      </c>
      <c r="E571" s="72" t="s">
        <v>323</v>
      </c>
      <c r="F571" s="69" t="s">
        <v>122</v>
      </c>
      <c r="G571" s="125">
        <v>111.7</v>
      </c>
      <c r="H571" s="130">
        <v>66.912999999999997</v>
      </c>
      <c r="I571" s="226">
        <f t="shared" si="56"/>
        <v>0.59904207699194267</v>
      </c>
    </row>
    <row r="572" spans="1:9" ht="22.5" x14ac:dyDescent="0.2">
      <c r="A572" s="95" t="s">
        <v>740</v>
      </c>
      <c r="B572" s="72" t="s">
        <v>309</v>
      </c>
      <c r="C572" s="192" t="s">
        <v>96</v>
      </c>
      <c r="D572" s="72" t="s">
        <v>282</v>
      </c>
      <c r="E572" s="72" t="s">
        <v>741</v>
      </c>
      <c r="F572" s="192"/>
      <c r="G572" s="125">
        <f t="shared" ref="G572:H575" si="57">G573</f>
        <v>145</v>
      </c>
      <c r="H572" s="125">
        <f t="shared" si="57"/>
        <v>0</v>
      </c>
      <c r="I572" s="226">
        <f t="shared" si="56"/>
        <v>0</v>
      </c>
    </row>
    <row r="573" spans="1:9" ht="33.75" x14ac:dyDescent="0.2">
      <c r="A573" s="95" t="s">
        <v>734</v>
      </c>
      <c r="B573" s="72" t="s">
        <v>309</v>
      </c>
      <c r="C573" s="192" t="s">
        <v>96</v>
      </c>
      <c r="D573" s="72" t="s">
        <v>282</v>
      </c>
      <c r="E573" s="72" t="s">
        <v>744</v>
      </c>
      <c r="F573" s="192"/>
      <c r="G573" s="125">
        <f t="shared" si="57"/>
        <v>145</v>
      </c>
      <c r="H573" s="125">
        <f t="shared" si="57"/>
        <v>0</v>
      </c>
      <c r="I573" s="226">
        <f t="shared" si="56"/>
        <v>0</v>
      </c>
    </row>
    <row r="574" spans="1:9" x14ac:dyDescent="0.2">
      <c r="A574" s="68" t="s">
        <v>446</v>
      </c>
      <c r="B574" s="72" t="s">
        <v>309</v>
      </c>
      <c r="C574" s="192" t="s">
        <v>96</v>
      </c>
      <c r="D574" s="72" t="s">
        <v>282</v>
      </c>
      <c r="E574" s="72" t="s">
        <v>744</v>
      </c>
      <c r="F574" s="192">
        <v>200</v>
      </c>
      <c r="G574" s="125">
        <f t="shared" si="57"/>
        <v>145</v>
      </c>
      <c r="H574" s="125">
        <f t="shared" si="57"/>
        <v>0</v>
      </c>
      <c r="I574" s="226">
        <f t="shared" si="56"/>
        <v>0</v>
      </c>
    </row>
    <row r="575" spans="1:9" ht="22.5" x14ac:dyDescent="0.2">
      <c r="A575" s="68" t="s">
        <v>119</v>
      </c>
      <c r="B575" s="72" t="s">
        <v>309</v>
      </c>
      <c r="C575" s="192" t="s">
        <v>96</v>
      </c>
      <c r="D575" s="72" t="s">
        <v>282</v>
      </c>
      <c r="E575" s="72" t="s">
        <v>744</v>
      </c>
      <c r="F575" s="192" t="s">
        <v>120</v>
      </c>
      <c r="G575" s="125">
        <f t="shared" si="57"/>
        <v>145</v>
      </c>
      <c r="H575" s="125">
        <f t="shared" si="57"/>
        <v>0</v>
      </c>
      <c r="I575" s="226">
        <f t="shared" si="56"/>
        <v>0</v>
      </c>
    </row>
    <row r="576" spans="1:9" x14ac:dyDescent="0.2">
      <c r="A576" s="95" t="s">
        <v>466</v>
      </c>
      <c r="B576" s="72" t="s">
        <v>309</v>
      </c>
      <c r="C576" s="192" t="s">
        <v>96</v>
      </c>
      <c r="D576" s="72" t="s">
        <v>282</v>
      </c>
      <c r="E576" s="72" t="s">
        <v>744</v>
      </c>
      <c r="F576" s="192" t="s">
        <v>122</v>
      </c>
      <c r="G576" s="125">
        <v>145</v>
      </c>
      <c r="H576" s="130">
        <v>0</v>
      </c>
      <c r="I576" s="226">
        <f t="shared" si="56"/>
        <v>0</v>
      </c>
    </row>
    <row r="577" spans="1:11" x14ac:dyDescent="0.2">
      <c r="A577" s="82" t="s">
        <v>287</v>
      </c>
      <c r="B577" s="83" t="s">
        <v>309</v>
      </c>
      <c r="C577" s="83" t="s">
        <v>215</v>
      </c>
      <c r="D577" s="83"/>
      <c r="E577" s="83"/>
      <c r="F577" s="81"/>
      <c r="G577" s="123">
        <f t="shared" ref="G577:H579" si="58">G578</f>
        <v>407.7</v>
      </c>
      <c r="H577" s="123">
        <f t="shared" si="58"/>
        <v>288.03499999999997</v>
      </c>
      <c r="I577" s="226">
        <f t="shared" si="56"/>
        <v>0.70648761344125577</v>
      </c>
    </row>
    <row r="578" spans="1:11" x14ac:dyDescent="0.2">
      <c r="A578" s="82" t="s">
        <v>288</v>
      </c>
      <c r="B578" s="83" t="s">
        <v>309</v>
      </c>
      <c r="C578" s="83" t="s">
        <v>215</v>
      </c>
      <c r="D578" s="83" t="s">
        <v>151</v>
      </c>
      <c r="E578" s="83"/>
      <c r="F578" s="72"/>
      <c r="G578" s="123">
        <f t="shared" si="58"/>
        <v>407.7</v>
      </c>
      <c r="H578" s="123">
        <f t="shared" si="58"/>
        <v>288.03499999999997</v>
      </c>
      <c r="I578" s="226">
        <f t="shared" si="56"/>
        <v>0.70648761344125577</v>
      </c>
    </row>
    <row r="579" spans="1:11" x14ac:dyDescent="0.2">
      <c r="A579" s="68" t="s">
        <v>123</v>
      </c>
      <c r="B579" s="72" t="s">
        <v>309</v>
      </c>
      <c r="C579" s="72" t="s">
        <v>215</v>
      </c>
      <c r="D579" s="72" t="s">
        <v>151</v>
      </c>
      <c r="E579" s="100" t="s">
        <v>283</v>
      </c>
      <c r="F579" s="69"/>
      <c r="G579" s="125">
        <f t="shared" si="58"/>
        <v>407.7</v>
      </c>
      <c r="H579" s="125">
        <f t="shared" si="58"/>
        <v>288.03499999999997</v>
      </c>
      <c r="I579" s="226">
        <f t="shared" si="56"/>
        <v>0.70648761344125577</v>
      </c>
    </row>
    <row r="580" spans="1:11" ht="45" x14ac:dyDescent="0.2">
      <c r="A580" s="93" t="s">
        <v>324</v>
      </c>
      <c r="B580" s="88" t="s">
        <v>309</v>
      </c>
      <c r="C580" s="88" t="s">
        <v>215</v>
      </c>
      <c r="D580" s="88" t="s">
        <v>151</v>
      </c>
      <c r="E580" s="88" t="s">
        <v>289</v>
      </c>
      <c r="F580" s="86"/>
      <c r="G580" s="124">
        <f>G581+G586</f>
        <v>407.7</v>
      </c>
      <c r="H580" s="124">
        <f>H581+H586</f>
        <v>288.03499999999997</v>
      </c>
      <c r="I580" s="226">
        <f t="shared" si="56"/>
        <v>0.70648761344125577</v>
      </c>
    </row>
    <row r="581" spans="1:11" s="51" customFormat="1" ht="33.75" x14ac:dyDescent="0.2">
      <c r="A581" s="68" t="s">
        <v>109</v>
      </c>
      <c r="B581" s="72" t="s">
        <v>309</v>
      </c>
      <c r="C581" s="72" t="s">
        <v>215</v>
      </c>
      <c r="D581" s="72" t="s">
        <v>151</v>
      </c>
      <c r="E581" s="72" t="s">
        <v>289</v>
      </c>
      <c r="F581" s="69" t="s">
        <v>110</v>
      </c>
      <c r="G581" s="125">
        <f>G582</f>
        <v>361.5</v>
      </c>
      <c r="H581" s="125">
        <f>H582</f>
        <v>273.53199999999998</v>
      </c>
      <c r="I581" s="226">
        <f t="shared" si="56"/>
        <v>0.75665836791147989</v>
      </c>
    </row>
    <row r="582" spans="1:11" s="51" customFormat="1" ht="11.25" x14ac:dyDescent="0.2">
      <c r="A582" s="68" t="s">
        <v>111</v>
      </c>
      <c r="B582" s="72" t="s">
        <v>309</v>
      </c>
      <c r="C582" s="72" t="s">
        <v>215</v>
      </c>
      <c r="D582" s="72" t="s">
        <v>151</v>
      </c>
      <c r="E582" s="72" t="s">
        <v>289</v>
      </c>
      <c r="F582" s="69">
        <v>110</v>
      </c>
      <c r="G582" s="125">
        <f>G583+G584+G585</f>
        <v>361.5</v>
      </c>
      <c r="H582" s="125">
        <f>H583+H584+H585</f>
        <v>273.53199999999998</v>
      </c>
      <c r="I582" s="226">
        <f t="shared" si="56"/>
        <v>0.75665836791147989</v>
      </c>
    </row>
    <row r="583" spans="1:11" x14ac:dyDescent="0.2">
      <c r="A583" s="68" t="s">
        <v>112</v>
      </c>
      <c r="B583" s="72" t="s">
        <v>309</v>
      </c>
      <c r="C583" s="72" t="s">
        <v>215</v>
      </c>
      <c r="D583" s="72" t="s">
        <v>151</v>
      </c>
      <c r="E583" s="72" t="s">
        <v>289</v>
      </c>
      <c r="F583" s="69">
        <v>111</v>
      </c>
      <c r="G583" s="125">
        <v>276.89999999999998</v>
      </c>
      <c r="H583" s="130">
        <v>209.51</v>
      </c>
      <c r="I583" s="226">
        <f t="shared" si="56"/>
        <v>0.75662694113398343</v>
      </c>
    </row>
    <row r="584" spans="1:11" ht="22.5" x14ac:dyDescent="0.2">
      <c r="A584" s="94" t="s">
        <v>113</v>
      </c>
      <c r="B584" s="72" t="s">
        <v>309</v>
      </c>
      <c r="C584" s="72" t="s">
        <v>215</v>
      </c>
      <c r="D584" s="72" t="s">
        <v>151</v>
      </c>
      <c r="E584" s="72" t="s">
        <v>289</v>
      </c>
      <c r="F584" s="69">
        <v>119</v>
      </c>
      <c r="G584" s="125">
        <v>83.6</v>
      </c>
      <c r="H584" s="130">
        <v>64.022000000000006</v>
      </c>
      <c r="I584" s="226">
        <f t="shared" si="56"/>
        <v>0.76581339712918672</v>
      </c>
    </row>
    <row r="585" spans="1:11" x14ac:dyDescent="0.2">
      <c r="A585" s="95" t="s">
        <v>441</v>
      </c>
      <c r="B585" s="72" t="s">
        <v>309</v>
      </c>
      <c r="C585" s="72" t="s">
        <v>215</v>
      </c>
      <c r="D585" s="72" t="s">
        <v>151</v>
      </c>
      <c r="E585" s="72" t="s">
        <v>289</v>
      </c>
      <c r="F585" s="192">
        <v>112</v>
      </c>
      <c r="G585" s="125">
        <v>1</v>
      </c>
      <c r="H585" s="130">
        <v>0</v>
      </c>
      <c r="I585" s="226">
        <f t="shared" si="56"/>
        <v>0</v>
      </c>
    </row>
    <row r="586" spans="1:11" x14ac:dyDescent="0.2">
      <c r="A586" s="68" t="s">
        <v>446</v>
      </c>
      <c r="B586" s="72" t="s">
        <v>309</v>
      </c>
      <c r="C586" s="72" t="s">
        <v>215</v>
      </c>
      <c r="D586" s="72" t="s">
        <v>151</v>
      </c>
      <c r="E586" s="72" t="s">
        <v>289</v>
      </c>
      <c r="F586" s="69">
        <v>200</v>
      </c>
      <c r="G586" s="125">
        <f>G587</f>
        <v>46.2</v>
      </c>
      <c r="H586" s="125">
        <f>H587</f>
        <v>14.503</v>
      </c>
      <c r="I586" s="226">
        <f t="shared" si="56"/>
        <v>0.31391774891774887</v>
      </c>
    </row>
    <row r="587" spans="1:11" s="51" customFormat="1" ht="22.5" x14ac:dyDescent="0.2">
      <c r="A587" s="68" t="s">
        <v>119</v>
      </c>
      <c r="B587" s="72" t="s">
        <v>309</v>
      </c>
      <c r="C587" s="72" t="s">
        <v>215</v>
      </c>
      <c r="D587" s="72" t="s">
        <v>151</v>
      </c>
      <c r="E587" s="72" t="s">
        <v>289</v>
      </c>
      <c r="F587" s="69" t="s">
        <v>120</v>
      </c>
      <c r="G587" s="125">
        <f>G589+G588</f>
        <v>46.2</v>
      </c>
      <c r="H587" s="125">
        <f>H589+H588</f>
        <v>14.503</v>
      </c>
      <c r="I587" s="226">
        <f t="shared" si="56"/>
        <v>0.31391774891774887</v>
      </c>
    </row>
    <row r="588" spans="1:11" s="51" customFormat="1" ht="22.5" x14ac:dyDescent="0.2">
      <c r="A588" s="95" t="s">
        <v>134</v>
      </c>
      <c r="B588" s="72" t="s">
        <v>309</v>
      </c>
      <c r="C588" s="72" t="s">
        <v>215</v>
      </c>
      <c r="D588" s="72" t="s">
        <v>151</v>
      </c>
      <c r="E588" s="72" t="s">
        <v>289</v>
      </c>
      <c r="F588" s="192">
        <v>242</v>
      </c>
      <c r="G588" s="125">
        <v>2</v>
      </c>
      <c r="H588" s="125">
        <v>0</v>
      </c>
      <c r="I588" s="226">
        <f t="shared" si="56"/>
        <v>0</v>
      </c>
    </row>
    <row r="589" spans="1:11" x14ac:dyDescent="0.2">
      <c r="A589" s="95" t="s">
        <v>466</v>
      </c>
      <c r="B589" s="72" t="s">
        <v>309</v>
      </c>
      <c r="C589" s="72" t="s">
        <v>215</v>
      </c>
      <c r="D589" s="72" t="s">
        <v>151</v>
      </c>
      <c r="E589" s="72" t="s">
        <v>289</v>
      </c>
      <c r="F589" s="69" t="s">
        <v>122</v>
      </c>
      <c r="G589" s="125">
        <v>44.2</v>
      </c>
      <c r="H589" s="130">
        <v>14.503</v>
      </c>
      <c r="I589" s="226">
        <f t="shared" si="56"/>
        <v>0.32812217194570131</v>
      </c>
    </row>
    <row r="590" spans="1:11" ht="21" x14ac:dyDescent="0.2">
      <c r="A590" s="82" t="s">
        <v>325</v>
      </c>
      <c r="B590" s="90" t="s">
        <v>309</v>
      </c>
      <c r="C590" s="81" t="s">
        <v>151</v>
      </c>
      <c r="D590" s="83" t="s">
        <v>145</v>
      </c>
      <c r="E590" s="83" t="s">
        <v>146</v>
      </c>
      <c r="F590" s="81" t="s">
        <v>147</v>
      </c>
      <c r="G590" s="123">
        <f>G591+G622</f>
        <v>2693.2</v>
      </c>
      <c r="H590" s="123">
        <f>H591+H622</f>
        <v>2229.9549999999999</v>
      </c>
      <c r="I590" s="226">
        <f t="shared" si="56"/>
        <v>0.82799457893955153</v>
      </c>
    </row>
    <row r="591" spans="1:11" ht="21" x14ac:dyDescent="0.2">
      <c r="A591" s="82" t="s">
        <v>326</v>
      </c>
      <c r="B591" s="90" t="s">
        <v>309</v>
      </c>
      <c r="C591" s="81" t="s">
        <v>151</v>
      </c>
      <c r="D591" s="83" t="s">
        <v>220</v>
      </c>
      <c r="E591" s="83"/>
      <c r="F591" s="81"/>
      <c r="G591" s="123">
        <f>G592+G605+G601</f>
        <v>2365.1999999999998</v>
      </c>
      <c r="H591" s="123">
        <f>H592+H605+H601</f>
        <v>2073.6010000000001</v>
      </c>
      <c r="I591" s="226">
        <f t="shared" si="56"/>
        <v>0.8767127515643498</v>
      </c>
    </row>
    <row r="592" spans="1:11" x14ac:dyDescent="0.2">
      <c r="A592" s="94" t="s">
        <v>327</v>
      </c>
      <c r="B592" s="72" t="s">
        <v>309</v>
      </c>
      <c r="C592" s="69" t="s">
        <v>151</v>
      </c>
      <c r="D592" s="72" t="s">
        <v>220</v>
      </c>
      <c r="E592" s="72" t="s">
        <v>328</v>
      </c>
      <c r="F592" s="69"/>
      <c r="G592" s="125">
        <f>G593+G597</f>
        <v>2025</v>
      </c>
      <c r="H592" s="125">
        <f>H593+H597</f>
        <v>1752.25</v>
      </c>
      <c r="I592" s="226">
        <f t="shared" si="56"/>
        <v>0.86530864197530866</v>
      </c>
      <c r="J592" s="120"/>
      <c r="K592" s="120"/>
    </row>
    <row r="593" spans="1:9" ht="33.75" x14ac:dyDescent="0.2">
      <c r="A593" s="68" t="s">
        <v>109</v>
      </c>
      <c r="B593" s="72" t="s">
        <v>309</v>
      </c>
      <c r="C593" s="69" t="s">
        <v>151</v>
      </c>
      <c r="D593" s="72" t="s">
        <v>220</v>
      </c>
      <c r="E593" s="72" t="s">
        <v>328</v>
      </c>
      <c r="F593" s="69" t="s">
        <v>110</v>
      </c>
      <c r="G593" s="125">
        <f>G594</f>
        <v>1893</v>
      </c>
      <c r="H593" s="125">
        <f>H594</f>
        <v>1637.4949999999999</v>
      </c>
      <c r="I593" s="226">
        <f t="shared" si="56"/>
        <v>0.86502641310089801</v>
      </c>
    </row>
    <row r="594" spans="1:9" s="51" customFormat="1" ht="11.25" x14ac:dyDescent="0.2">
      <c r="A594" s="68" t="s">
        <v>111</v>
      </c>
      <c r="B594" s="72" t="s">
        <v>309</v>
      </c>
      <c r="C594" s="69" t="s">
        <v>151</v>
      </c>
      <c r="D594" s="72" t="s">
        <v>220</v>
      </c>
      <c r="E594" s="72" t="s">
        <v>328</v>
      </c>
      <c r="F594" s="69">
        <v>110</v>
      </c>
      <c r="G594" s="125">
        <f>G595+G596</f>
        <v>1893</v>
      </c>
      <c r="H594" s="125">
        <f>H595+H596</f>
        <v>1637.4949999999999</v>
      </c>
      <c r="I594" s="226">
        <f t="shared" si="56"/>
        <v>0.86502641310089801</v>
      </c>
    </row>
    <row r="595" spans="1:9" s="51" customFormat="1" ht="11.25" x14ac:dyDescent="0.2">
      <c r="A595" s="68" t="s">
        <v>112</v>
      </c>
      <c r="B595" s="72" t="s">
        <v>309</v>
      </c>
      <c r="C595" s="69" t="s">
        <v>151</v>
      </c>
      <c r="D595" s="72" t="s">
        <v>220</v>
      </c>
      <c r="E595" s="72" t="s">
        <v>328</v>
      </c>
      <c r="F595" s="69">
        <v>111</v>
      </c>
      <c r="G595" s="125">
        <v>1454</v>
      </c>
      <c r="H595" s="130">
        <v>1251.809</v>
      </c>
      <c r="I595" s="226">
        <f t="shared" si="56"/>
        <v>0.86094154057771666</v>
      </c>
    </row>
    <row r="596" spans="1:9" s="51" customFormat="1" ht="36" customHeight="1" x14ac:dyDescent="0.2">
      <c r="A596" s="94" t="s">
        <v>113</v>
      </c>
      <c r="B596" s="72" t="s">
        <v>309</v>
      </c>
      <c r="C596" s="69" t="s">
        <v>151</v>
      </c>
      <c r="D596" s="72" t="s">
        <v>220</v>
      </c>
      <c r="E596" s="72" t="s">
        <v>328</v>
      </c>
      <c r="F596" s="69">
        <v>119</v>
      </c>
      <c r="G596" s="125">
        <v>439</v>
      </c>
      <c r="H596" s="130">
        <v>385.68599999999998</v>
      </c>
      <c r="I596" s="226">
        <f t="shared" si="56"/>
        <v>0.87855580865603644</v>
      </c>
    </row>
    <row r="597" spans="1:9" s="51" customFormat="1" ht="11.25" x14ac:dyDescent="0.2">
      <c r="A597" s="68" t="s">
        <v>446</v>
      </c>
      <c r="B597" s="72" t="s">
        <v>309</v>
      </c>
      <c r="C597" s="69" t="s">
        <v>151</v>
      </c>
      <c r="D597" s="72" t="s">
        <v>220</v>
      </c>
      <c r="E597" s="72" t="s">
        <v>328</v>
      </c>
      <c r="F597" s="69">
        <v>200</v>
      </c>
      <c r="G597" s="125">
        <f>G598</f>
        <v>132</v>
      </c>
      <c r="H597" s="125">
        <f>H598</f>
        <v>114.755</v>
      </c>
      <c r="I597" s="226">
        <f t="shared" si="56"/>
        <v>0.86935606060606052</v>
      </c>
    </row>
    <row r="598" spans="1:9" s="51" customFormat="1" ht="22.5" x14ac:dyDescent="0.2">
      <c r="A598" s="68" t="s">
        <v>119</v>
      </c>
      <c r="B598" s="72" t="s">
        <v>309</v>
      </c>
      <c r="C598" s="69" t="s">
        <v>151</v>
      </c>
      <c r="D598" s="72" t="s">
        <v>220</v>
      </c>
      <c r="E598" s="72" t="s">
        <v>328</v>
      </c>
      <c r="F598" s="69">
        <v>240</v>
      </c>
      <c r="G598" s="125">
        <f>G599+G600</f>
        <v>132</v>
      </c>
      <c r="H598" s="125">
        <f>H599+H600</f>
        <v>114.755</v>
      </c>
      <c r="I598" s="226">
        <f t="shared" si="56"/>
        <v>0.86935606060606052</v>
      </c>
    </row>
    <row r="599" spans="1:9" s="51" customFormat="1" ht="22.5" x14ac:dyDescent="0.2">
      <c r="A599" s="95" t="s">
        <v>134</v>
      </c>
      <c r="B599" s="72" t="s">
        <v>309</v>
      </c>
      <c r="C599" s="69" t="s">
        <v>151</v>
      </c>
      <c r="D599" s="72" t="s">
        <v>220</v>
      </c>
      <c r="E599" s="72" t="s">
        <v>328</v>
      </c>
      <c r="F599" s="69">
        <v>242</v>
      </c>
      <c r="G599" s="125">
        <v>132</v>
      </c>
      <c r="H599" s="130">
        <v>114.755</v>
      </c>
      <c r="I599" s="226">
        <f t="shared" si="56"/>
        <v>0.86935606060606052</v>
      </c>
    </row>
    <row r="600" spans="1:9" s="51" customFormat="1" ht="11.25" x14ac:dyDescent="0.2">
      <c r="A600" s="95" t="s">
        <v>466</v>
      </c>
      <c r="B600" s="72" t="s">
        <v>309</v>
      </c>
      <c r="C600" s="69" t="s">
        <v>151</v>
      </c>
      <c r="D600" s="72" t="s">
        <v>220</v>
      </c>
      <c r="E600" s="72" t="s">
        <v>328</v>
      </c>
      <c r="F600" s="69">
        <v>244</v>
      </c>
      <c r="G600" s="125">
        <v>0</v>
      </c>
      <c r="H600" s="130">
        <v>0</v>
      </c>
      <c r="I600" s="226" t="e">
        <f t="shared" si="56"/>
        <v>#DIV/0!</v>
      </c>
    </row>
    <row r="601" spans="1:9" s="51" customFormat="1" ht="11.25" x14ac:dyDescent="0.2">
      <c r="A601" s="95" t="s">
        <v>809</v>
      </c>
      <c r="B601" s="72" t="s">
        <v>309</v>
      </c>
      <c r="C601" s="192" t="s">
        <v>151</v>
      </c>
      <c r="D601" s="72" t="s">
        <v>220</v>
      </c>
      <c r="E601" s="72" t="s">
        <v>458</v>
      </c>
      <c r="F601" s="192"/>
      <c r="G601" s="125">
        <f t="shared" ref="G601:H603" si="59">G602</f>
        <v>51</v>
      </c>
      <c r="H601" s="125">
        <f t="shared" si="59"/>
        <v>51</v>
      </c>
      <c r="I601" s="226">
        <f t="shared" ref="I601:I604" si="60">H601/G601*1</f>
        <v>1</v>
      </c>
    </row>
    <row r="602" spans="1:9" s="51" customFormat="1" ht="11.25" x14ac:dyDescent="0.2">
      <c r="A602" s="68" t="s">
        <v>446</v>
      </c>
      <c r="B602" s="72" t="s">
        <v>309</v>
      </c>
      <c r="C602" s="192" t="s">
        <v>151</v>
      </c>
      <c r="D602" s="72" t="s">
        <v>220</v>
      </c>
      <c r="E602" s="72" t="s">
        <v>458</v>
      </c>
      <c r="F602" s="192">
        <v>200</v>
      </c>
      <c r="G602" s="125">
        <f t="shared" si="59"/>
        <v>51</v>
      </c>
      <c r="H602" s="125">
        <f t="shared" si="59"/>
        <v>51</v>
      </c>
      <c r="I602" s="226">
        <f t="shared" si="60"/>
        <v>1</v>
      </c>
    </row>
    <row r="603" spans="1:9" s="51" customFormat="1" ht="22.5" x14ac:dyDescent="0.2">
      <c r="A603" s="68" t="s">
        <v>119</v>
      </c>
      <c r="B603" s="72" t="s">
        <v>309</v>
      </c>
      <c r="C603" s="192" t="s">
        <v>151</v>
      </c>
      <c r="D603" s="72" t="s">
        <v>220</v>
      </c>
      <c r="E603" s="72" t="s">
        <v>458</v>
      </c>
      <c r="F603" s="192">
        <v>240</v>
      </c>
      <c r="G603" s="125">
        <f t="shared" si="59"/>
        <v>51</v>
      </c>
      <c r="H603" s="125">
        <f t="shared" si="59"/>
        <v>51</v>
      </c>
      <c r="I603" s="226">
        <f t="shared" si="60"/>
        <v>1</v>
      </c>
    </row>
    <row r="604" spans="1:9" s="51" customFormat="1" ht="11.25" x14ac:dyDescent="0.2">
      <c r="A604" s="95" t="s">
        <v>466</v>
      </c>
      <c r="B604" s="72" t="s">
        <v>309</v>
      </c>
      <c r="C604" s="192" t="s">
        <v>151</v>
      </c>
      <c r="D604" s="72" t="s">
        <v>220</v>
      </c>
      <c r="E604" s="72" t="s">
        <v>458</v>
      </c>
      <c r="F604" s="192">
        <v>244</v>
      </c>
      <c r="G604" s="125">
        <v>51</v>
      </c>
      <c r="H604" s="130">
        <v>51</v>
      </c>
      <c r="I604" s="226">
        <f t="shared" si="60"/>
        <v>1</v>
      </c>
    </row>
    <row r="605" spans="1:9" s="51" customFormat="1" ht="33.75" x14ac:dyDescent="0.2">
      <c r="A605" s="94" t="s">
        <v>479</v>
      </c>
      <c r="B605" s="72" t="s">
        <v>309</v>
      </c>
      <c r="C605" s="69" t="s">
        <v>151</v>
      </c>
      <c r="D605" s="72" t="s">
        <v>220</v>
      </c>
      <c r="E605" s="72" t="s">
        <v>329</v>
      </c>
      <c r="F605" s="69"/>
      <c r="G605" s="125">
        <f>G606+G610+G614+G618</f>
        <v>289.2</v>
      </c>
      <c r="H605" s="125">
        <f>H606+H610+H614+H618</f>
        <v>270.351</v>
      </c>
      <c r="I605" s="226">
        <f t="shared" ref="I605:I636" si="61">H605/G605*1</f>
        <v>0.93482365145228219</v>
      </c>
    </row>
    <row r="606" spans="1:9" s="51" customFormat="1" ht="22.5" x14ac:dyDescent="0.2">
      <c r="A606" s="94" t="s">
        <v>525</v>
      </c>
      <c r="B606" s="72" t="s">
        <v>309</v>
      </c>
      <c r="C606" s="69" t="s">
        <v>151</v>
      </c>
      <c r="D606" s="72" t="s">
        <v>220</v>
      </c>
      <c r="E606" s="72" t="s">
        <v>524</v>
      </c>
      <c r="F606" s="69"/>
      <c r="G606" s="125">
        <f t="shared" ref="G606:H608" si="62">G607</f>
        <v>289.2</v>
      </c>
      <c r="H606" s="125">
        <f t="shared" si="62"/>
        <v>270.351</v>
      </c>
      <c r="I606" s="226">
        <f t="shared" si="61"/>
        <v>0.93482365145228219</v>
      </c>
    </row>
    <row r="607" spans="1:9" s="51" customFormat="1" ht="11.25" x14ac:dyDescent="0.2">
      <c r="A607" s="68" t="s">
        <v>446</v>
      </c>
      <c r="B607" s="72" t="s">
        <v>309</v>
      </c>
      <c r="C607" s="69" t="s">
        <v>151</v>
      </c>
      <c r="D607" s="72" t="s">
        <v>220</v>
      </c>
      <c r="E607" s="72" t="s">
        <v>524</v>
      </c>
      <c r="F607" s="69">
        <v>200</v>
      </c>
      <c r="G607" s="125">
        <f t="shared" si="62"/>
        <v>289.2</v>
      </c>
      <c r="H607" s="125">
        <f t="shared" si="62"/>
        <v>270.351</v>
      </c>
      <c r="I607" s="226">
        <f t="shared" si="61"/>
        <v>0.93482365145228219</v>
      </c>
    </row>
    <row r="608" spans="1:9" s="51" customFormat="1" ht="22.5" x14ac:dyDescent="0.2">
      <c r="A608" s="68" t="s">
        <v>119</v>
      </c>
      <c r="B608" s="72" t="s">
        <v>309</v>
      </c>
      <c r="C608" s="69" t="s">
        <v>151</v>
      </c>
      <c r="D608" s="72" t="s">
        <v>220</v>
      </c>
      <c r="E608" s="72" t="s">
        <v>524</v>
      </c>
      <c r="F608" s="69">
        <v>240</v>
      </c>
      <c r="G608" s="125">
        <f t="shared" si="62"/>
        <v>289.2</v>
      </c>
      <c r="H608" s="125">
        <f t="shared" si="62"/>
        <v>270.351</v>
      </c>
      <c r="I608" s="226">
        <f t="shared" si="61"/>
        <v>0.93482365145228219</v>
      </c>
    </row>
    <row r="609" spans="1:9" s="51" customFormat="1" ht="11.25" x14ac:dyDescent="0.2">
      <c r="A609" s="95" t="s">
        <v>466</v>
      </c>
      <c r="B609" s="72" t="s">
        <v>309</v>
      </c>
      <c r="C609" s="69" t="s">
        <v>151</v>
      </c>
      <c r="D609" s="72" t="s">
        <v>220</v>
      </c>
      <c r="E609" s="72" t="s">
        <v>524</v>
      </c>
      <c r="F609" s="69">
        <v>244</v>
      </c>
      <c r="G609" s="125">
        <v>289.2</v>
      </c>
      <c r="H609" s="130">
        <v>270.351</v>
      </c>
      <c r="I609" s="226">
        <f t="shared" si="61"/>
        <v>0.93482365145228219</v>
      </c>
    </row>
    <row r="610" spans="1:9" s="51" customFormat="1" ht="33.75" x14ac:dyDescent="0.2">
      <c r="A610" s="94" t="s">
        <v>330</v>
      </c>
      <c r="B610" s="72" t="s">
        <v>309</v>
      </c>
      <c r="C610" s="69" t="s">
        <v>151</v>
      </c>
      <c r="D610" s="72" t="s">
        <v>220</v>
      </c>
      <c r="E610" s="72" t="s">
        <v>331</v>
      </c>
      <c r="F610" s="69"/>
      <c r="G610" s="125">
        <f t="shared" ref="G610:H612" si="63">G611</f>
        <v>0</v>
      </c>
      <c r="H610" s="125">
        <f t="shared" si="63"/>
        <v>0</v>
      </c>
      <c r="I610" s="226" t="e">
        <f t="shared" si="61"/>
        <v>#DIV/0!</v>
      </c>
    </row>
    <row r="611" spans="1:9" s="51" customFormat="1" ht="11.25" x14ac:dyDescent="0.2">
      <c r="A611" s="68" t="s">
        <v>446</v>
      </c>
      <c r="B611" s="72" t="s">
        <v>309</v>
      </c>
      <c r="C611" s="69" t="s">
        <v>151</v>
      </c>
      <c r="D611" s="72" t="s">
        <v>220</v>
      </c>
      <c r="E611" s="72" t="s">
        <v>331</v>
      </c>
      <c r="F611" s="69">
        <v>200</v>
      </c>
      <c r="G611" s="125">
        <f t="shared" si="63"/>
        <v>0</v>
      </c>
      <c r="H611" s="125">
        <f t="shared" si="63"/>
        <v>0</v>
      </c>
      <c r="I611" s="226" t="e">
        <f t="shared" si="61"/>
        <v>#DIV/0!</v>
      </c>
    </row>
    <row r="612" spans="1:9" s="51" customFormat="1" ht="22.5" x14ac:dyDescent="0.2">
      <c r="A612" s="68" t="s">
        <v>119</v>
      </c>
      <c r="B612" s="72" t="s">
        <v>309</v>
      </c>
      <c r="C612" s="69" t="s">
        <v>151</v>
      </c>
      <c r="D612" s="72" t="s">
        <v>220</v>
      </c>
      <c r="E612" s="72" t="s">
        <v>331</v>
      </c>
      <c r="F612" s="69">
        <v>240</v>
      </c>
      <c r="G612" s="125">
        <f t="shared" si="63"/>
        <v>0</v>
      </c>
      <c r="H612" s="125">
        <f t="shared" si="63"/>
        <v>0</v>
      </c>
      <c r="I612" s="226" t="e">
        <f t="shared" si="61"/>
        <v>#DIV/0!</v>
      </c>
    </row>
    <row r="613" spans="1:9" s="51" customFormat="1" ht="11.25" x14ac:dyDescent="0.2">
      <c r="A613" s="95" t="s">
        <v>466</v>
      </c>
      <c r="B613" s="72" t="s">
        <v>309</v>
      </c>
      <c r="C613" s="69" t="s">
        <v>151</v>
      </c>
      <c r="D613" s="72" t="s">
        <v>220</v>
      </c>
      <c r="E613" s="72" t="s">
        <v>331</v>
      </c>
      <c r="F613" s="69">
        <v>244</v>
      </c>
      <c r="G613" s="125">
        <v>0</v>
      </c>
      <c r="H613" s="130">
        <v>0</v>
      </c>
      <c r="I613" s="226" t="e">
        <f t="shared" si="61"/>
        <v>#DIV/0!</v>
      </c>
    </row>
    <row r="614" spans="1:9" s="51" customFormat="1" ht="22.5" x14ac:dyDescent="0.2">
      <c r="A614" s="156" t="s">
        <v>619</v>
      </c>
      <c r="B614" s="72" t="s">
        <v>309</v>
      </c>
      <c r="C614" s="69" t="s">
        <v>151</v>
      </c>
      <c r="D614" s="72" t="s">
        <v>220</v>
      </c>
      <c r="E614" s="72" t="s">
        <v>526</v>
      </c>
      <c r="F614" s="69"/>
      <c r="G614" s="125">
        <f t="shared" ref="G614:H616" si="64">G615</f>
        <v>0</v>
      </c>
      <c r="H614" s="125">
        <f t="shared" si="64"/>
        <v>0</v>
      </c>
      <c r="I614" s="226" t="e">
        <f t="shared" si="61"/>
        <v>#DIV/0!</v>
      </c>
    </row>
    <row r="615" spans="1:9" s="51" customFormat="1" ht="11.25" x14ac:dyDescent="0.2">
      <c r="A615" s="68" t="s">
        <v>446</v>
      </c>
      <c r="B615" s="72" t="s">
        <v>309</v>
      </c>
      <c r="C615" s="69" t="s">
        <v>151</v>
      </c>
      <c r="D615" s="72" t="s">
        <v>220</v>
      </c>
      <c r="E615" s="72" t="s">
        <v>526</v>
      </c>
      <c r="F615" s="69">
        <v>200</v>
      </c>
      <c r="G615" s="125">
        <f t="shared" si="64"/>
        <v>0</v>
      </c>
      <c r="H615" s="125">
        <f t="shared" si="64"/>
        <v>0</v>
      </c>
      <c r="I615" s="226" t="e">
        <f t="shared" si="61"/>
        <v>#DIV/0!</v>
      </c>
    </row>
    <row r="616" spans="1:9" s="51" customFormat="1" ht="22.5" x14ac:dyDescent="0.2">
      <c r="A616" s="68" t="s">
        <v>119</v>
      </c>
      <c r="B616" s="72" t="s">
        <v>309</v>
      </c>
      <c r="C616" s="69" t="s">
        <v>151</v>
      </c>
      <c r="D616" s="72" t="s">
        <v>220</v>
      </c>
      <c r="E616" s="72" t="s">
        <v>526</v>
      </c>
      <c r="F616" s="69">
        <v>240</v>
      </c>
      <c r="G616" s="125">
        <f t="shared" si="64"/>
        <v>0</v>
      </c>
      <c r="H616" s="125">
        <f t="shared" si="64"/>
        <v>0</v>
      </c>
      <c r="I616" s="226" t="e">
        <f t="shared" si="61"/>
        <v>#DIV/0!</v>
      </c>
    </row>
    <row r="617" spans="1:9" s="51" customFormat="1" ht="11.25" x14ac:dyDescent="0.2">
      <c r="A617" s="95" t="s">
        <v>466</v>
      </c>
      <c r="B617" s="72" t="s">
        <v>309</v>
      </c>
      <c r="C617" s="69" t="s">
        <v>151</v>
      </c>
      <c r="D617" s="72" t="s">
        <v>220</v>
      </c>
      <c r="E617" s="72" t="s">
        <v>526</v>
      </c>
      <c r="F617" s="69">
        <v>244</v>
      </c>
      <c r="G617" s="125">
        <v>0</v>
      </c>
      <c r="H617" s="130">
        <v>0</v>
      </c>
      <c r="I617" s="226" t="e">
        <f t="shared" si="61"/>
        <v>#DIV/0!</v>
      </c>
    </row>
    <row r="618" spans="1:9" s="51" customFormat="1" ht="33.75" x14ac:dyDescent="0.2">
      <c r="A618" s="154" t="s">
        <v>620</v>
      </c>
      <c r="B618" s="72" t="s">
        <v>309</v>
      </c>
      <c r="C618" s="69" t="s">
        <v>151</v>
      </c>
      <c r="D618" s="72" t="s">
        <v>220</v>
      </c>
      <c r="E618" s="72" t="s">
        <v>527</v>
      </c>
      <c r="F618" s="69"/>
      <c r="G618" s="125">
        <f t="shared" ref="G618:H620" si="65">G619</f>
        <v>0</v>
      </c>
      <c r="H618" s="125">
        <f t="shared" si="65"/>
        <v>0</v>
      </c>
      <c r="I618" s="226" t="e">
        <f t="shared" si="61"/>
        <v>#DIV/0!</v>
      </c>
    </row>
    <row r="619" spans="1:9" s="51" customFormat="1" ht="11.25" x14ac:dyDescent="0.2">
      <c r="A619" s="68" t="s">
        <v>446</v>
      </c>
      <c r="B619" s="72" t="s">
        <v>309</v>
      </c>
      <c r="C619" s="69" t="s">
        <v>151</v>
      </c>
      <c r="D619" s="72" t="s">
        <v>220</v>
      </c>
      <c r="E619" s="72" t="s">
        <v>527</v>
      </c>
      <c r="F619" s="69">
        <v>200</v>
      </c>
      <c r="G619" s="125">
        <f t="shared" si="65"/>
        <v>0</v>
      </c>
      <c r="H619" s="125">
        <f t="shared" si="65"/>
        <v>0</v>
      </c>
      <c r="I619" s="226" t="e">
        <f t="shared" si="61"/>
        <v>#DIV/0!</v>
      </c>
    </row>
    <row r="620" spans="1:9" s="51" customFormat="1" ht="22.5" x14ac:dyDescent="0.2">
      <c r="A620" s="68" t="s">
        <v>119</v>
      </c>
      <c r="B620" s="72" t="s">
        <v>309</v>
      </c>
      <c r="C620" s="69" t="s">
        <v>151</v>
      </c>
      <c r="D620" s="72" t="s">
        <v>220</v>
      </c>
      <c r="E620" s="72" t="s">
        <v>527</v>
      </c>
      <c r="F620" s="69">
        <v>240</v>
      </c>
      <c r="G620" s="125">
        <f t="shared" si="65"/>
        <v>0</v>
      </c>
      <c r="H620" s="125">
        <f t="shared" si="65"/>
        <v>0</v>
      </c>
      <c r="I620" s="226" t="e">
        <f t="shared" si="61"/>
        <v>#DIV/0!</v>
      </c>
    </row>
    <row r="621" spans="1:9" s="51" customFormat="1" ht="11.25" x14ac:dyDescent="0.2">
      <c r="A621" s="95" t="s">
        <v>466</v>
      </c>
      <c r="B621" s="72" t="s">
        <v>309</v>
      </c>
      <c r="C621" s="69" t="s">
        <v>151</v>
      </c>
      <c r="D621" s="72" t="s">
        <v>220</v>
      </c>
      <c r="E621" s="72" t="s">
        <v>527</v>
      </c>
      <c r="F621" s="69">
        <v>244</v>
      </c>
      <c r="G621" s="125">
        <v>0</v>
      </c>
      <c r="H621" s="130">
        <v>0</v>
      </c>
      <c r="I621" s="226" t="e">
        <f t="shared" si="61"/>
        <v>#DIV/0!</v>
      </c>
    </row>
    <row r="622" spans="1:9" s="51" customFormat="1" ht="21" x14ac:dyDescent="0.2">
      <c r="A622" s="82" t="s">
        <v>332</v>
      </c>
      <c r="B622" s="83" t="s">
        <v>309</v>
      </c>
      <c r="C622" s="81" t="s">
        <v>151</v>
      </c>
      <c r="D622" s="83" t="s">
        <v>293</v>
      </c>
      <c r="E622" s="83" t="s">
        <v>146</v>
      </c>
      <c r="F622" s="81" t="s">
        <v>147</v>
      </c>
      <c r="G622" s="123">
        <f>G623</f>
        <v>328</v>
      </c>
      <c r="H622" s="123">
        <f>H623</f>
        <v>156.35400000000001</v>
      </c>
      <c r="I622" s="226">
        <f t="shared" si="61"/>
        <v>0.47668902439024397</v>
      </c>
    </row>
    <row r="623" spans="1:9" s="51" customFormat="1" ht="31.5" x14ac:dyDescent="0.2">
      <c r="A623" s="82" t="s">
        <v>480</v>
      </c>
      <c r="B623" s="90" t="s">
        <v>309</v>
      </c>
      <c r="C623" s="81" t="s">
        <v>151</v>
      </c>
      <c r="D623" s="83" t="s">
        <v>293</v>
      </c>
      <c r="E623" s="83" t="s">
        <v>333</v>
      </c>
      <c r="F623" s="81" t="s">
        <v>147</v>
      </c>
      <c r="G623" s="123">
        <f>G624+G628</f>
        <v>328</v>
      </c>
      <c r="H623" s="123">
        <f>H624+H628</f>
        <v>156.35400000000001</v>
      </c>
      <c r="I623" s="226">
        <f t="shared" si="61"/>
        <v>0.47668902439024397</v>
      </c>
    </row>
    <row r="624" spans="1:9" s="51" customFormat="1" ht="22.5" x14ac:dyDescent="0.2">
      <c r="A624" s="84" t="s">
        <v>334</v>
      </c>
      <c r="B624" s="88" t="s">
        <v>309</v>
      </c>
      <c r="C624" s="86" t="s">
        <v>151</v>
      </c>
      <c r="D624" s="86" t="s">
        <v>293</v>
      </c>
      <c r="E624" s="88" t="s">
        <v>335</v>
      </c>
      <c r="F624" s="86" t="s">
        <v>147</v>
      </c>
      <c r="G624" s="124">
        <f t="shared" ref="G624:H626" si="66">+G625</f>
        <v>298</v>
      </c>
      <c r="H624" s="124">
        <f t="shared" si="66"/>
        <v>136.49600000000001</v>
      </c>
      <c r="I624" s="226">
        <f t="shared" si="61"/>
        <v>0.45804026845637585</v>
      </c>
    </row>
    <row r="625" spans="1:9" x14ac:dyDescent="0.2">
      <c r="A625" s="68" t="s">
        <v>446</v>
      </c>
      <c r="B625" s="89" t="s">
        <v>309</v>
      </c>
      <c r="C625" s="69" t="s">
        <v>151</v>
      </c>
      <c r="D625" s="69" t="s">
        <v>293</v>
      </c>
      <c r="E625" s="72" t="s">
        <v>335</v>
      </c>
      <c r="F625" s="69" t="s">
        <v>118</v>
      </c>
      <c r="G625" s="125">
        <f t="shared" si="66"/>
        <v>298</v>
      </c>
      <c r="H625" s="125">
        <f t="shared" si="66"/>
        <v>136.49600000000001</v>
      </c>
      <c r="I625" s="226">
        <f t="shared" si="61"/>
        <v>0.45804026845637585</v>
      </c>
    </row>
    <row r="626" spans="1:9" ht="22.5" x14ac:dyDescent="0.2">
      <c r="A626" s="68" t="s">
        <v>119</v>
      </c>
      <c r="B626" s="72" t="s">
        <v>309</v>
      </c>
      <c r="C626" s="69" t="s">
        <v>151</v>
      </c>
      <c r="D626" s="69" t="s">
        <v>293</v>
      </c>
      <c r="E626" s="72" t="s">
        <v>335</v>
      </c>
      <c r="F626" s="69" t="s">
        <v>120</v>
      </c>
      <c r="G626" s="125">
        <f t="shared" si="66"/>
        <v>298</v>
      </c>
      <c r="H626" s="125">
        <f t="shared" si="66"/>
        <v>136.49600000000001</v>
      </c>
      <c r="I626" s="226">
        <f t="shared" si="61"/>
        <v>0.45804026845637585</v>
      </c>
    </row>
    <row r="627" spans="1:9" x14ac:dyDescent="0.2">
      <c r="A627" s="95" t="s">
        <v>466</v>
      </c>
      <c r="B627" s="89" t="s">
        <v>309</v>
      </c>
      <c r="C627" s="69" t="s">
        <v>151</v>
      </c>
      <c r="D627" s="69" t="s">
        <v>293</v>
      </c>
      <c r="E627" s="72" t="s">
        <v>335</v>
      </c>
      <c r="F627" s="69" t="s">
        <v>122</v>
      </c>
      <c r="G627" s="125">
        <v>298</v>
      </c>
      <c r="H627" s="130">
        <v>136.49600000000001</v>
      </c>
      <c r="I627" s="226">
        <f t="shared" si="61"/>
        <v>0.45804026845637585</v>
      </c>
    </row>
    <row r="628" spans="1:9" ht="22.5" x14ac:dyDescent="0.2">
      <c r="A628" s="84" t="s">
        <v>336</v>
      </c>
      <c r="B628" s="88" t="s">
        <v>309</v>
      </c>
      <c r="C628" s="86" t="s">
        <v>151</v>
      </c>
      <c r="D628" s="86" t="s">
        <v>293</v>
      </c>
      <c r="E628" s="88" t="s">
        <v>337</v>
      </c>
      <c r="F628" s="86" t="s">
        <v>147</v>
      </c>
      <c r="G628" s="124">
        <f t="shared" ref="G628:H630" si="67">+G629</f>
        <v>30</v>
      </c>
      <c r="H628" s="124">
        <f t="shared" si="67"/>
        <v>19.858000000000001</v>
      </c>
      <c r="I628" s="226">
        <f t="shared" si="61"/>
        <v>0.66193333333333337</v>
      </c>
    </row>
    <row r="629" spans="1:9" x14ac:dyDescent="0.2">
      <c r="A629" s="68" t="s">
        <v>446</v>
      </c>
      <c r="B629" s="89" t="s">
        <v>309</v>
      </c>
      <c r="C629" s="69" t="s">
        <v>151</v>
      </c>
      <c r="D629" s="69" t="s">
        <v>293</v>
      </c>
      <c r="E629" s="72" t="s">
        <v>337</v>
      </c>
      <c r="F629" s="69" t="s">
        <v>118</v>
      </c>
      <c r="G629" s="125">
        <f t="shared" si="67"/>
        <v>30</v>
      </c>
      <c r="H629" s="125">
        <f t="shared" si="67"/>
        <v>19.858000000000001</v>
      </c>
      <c r="I629" s="226">
        <f t="shared" si="61"/>
        <v>0.66193333333333337</v>
      </c>
    </row>
    <row r="630" spans="1:9" ht="22.5" x14ac:dyDescent="0.2">
      <c r="A630" s="68" t="s">
        <v>119</v>
      </c>
      <c r="B630" s="72" t="s">
        <v>309</v>
      </c>
      <c r="C630" s="69" t="s">
        <v>151</v>
      </c>
      <c r="D630" s="69" t="s">
        <v>293</v>
      </c>
      <c r="E630" s="72" t="s">
        <v>337</v>
      </c>
      <c r="F630" s="69" t="s">
        <v>120</v>
      </c>
      <c r="G630" s="125">
        <f t="shared" si="67"/>
        <v>30</v>
      </c>
      <c r="H630" s="125">
        <f t="shared" si="67"/>
        <v>19.858000000000001</v>
      </c>
      <c r="I630" s="226">
        <f t="shared" si="61"/>
        <v>0.66193333333333337</v>
      </c>
    </row>
    <row r="631" spans="1:9" x14ac:dyDescent="0.2">
      <c r="A631" s="95" t="s">
        <v>466</v>
      </c>
      <c r="B631" s="89" t="s">
        <v>309</v>
      </c>
      <c r="C631" s="69" t="s">
        <v>151</v>
      </c>
      <c r="D631" s="69" t="s">
        <v>293</v>
      </c>
      <c r="E631" s="72" t="s">
        <v>337</v>
      </c>
      <c r="F631" s="69" t="s">
        <v>122</v>
      </c>
      <c r="G631" s="125">
        <v>30</v>
      </c>
      <c r="H631" s="130">
        <v>19.858000000000001</v>
      </c>
      <c r="I631" s="226">
        <f t="shared" si="61"/>
        <v>0.66193333333333337</v>
      </c>
    </row>
    <row r="632" spans="1:9" x14ac:dyDescent="0.2">
      <c r="A632" s="82" t="s">
        <v>338</v>
      </c>
      <c r="B632" s="83" t="s">
        <v>309</v>
      </c>
      <c r="C632" s="81" t="s">
        <v>126</v>
      </c>
      <c r="D632" s="83"/>
      <c r="E632" s="83"/>
      <c r="F632" s="81"/>
      <c r="G632" s="123">
        <f>G633+G643</f>
        <v>12022.64</v>
      </c>
      <c r="H632" s="123">
        <f>H633+H643</f>
        <v>3420.1390000000001</v>
      </c>
      <c r="I632" s="226">
        <f t="shared" si="61"/>
        <v>0.28447487407091954</v>
      </c>
    </row>
    <row r="633" spans="1:9" x14ac:dyDescent="0.2">
      <c r="A633" s="96" t="s">
        <v>339</v>
      </c>
      <c r="B633" s="90" t="s">
        <v>309</v>
      </c>
      <c r="C633" s="83" t="s">
        <v>126</v>
      </c>
      <c r="D633" s="83" t="s">
        <v>220</v>
      </c>
      <c r="E633" s="83"/>
      <c r="F633" s="81"/>
      <c r="G633" s="123">
        <f t="shared" ref="G633:H637" si="68">G634</f>
        <v>6525.74</v>
      </c>
      <c r="H633" s="123">
        <f t="shared" si="68"/>
        <v>1899.8330000000001</v>
      </c>
      <c r="I633" s="226">
        <f t="shared" si="61"/>
        <v>0.29112912865054386</v>
      </c>
    </row>
    <row r="634" spans="1:9" ht="31.5" x14ac:dyDescent="0.2">
      <c r="A634" s="82" t="s">
        <v>481</v>
      </c>
      <c r="B634" s="90" t="s">
        <v>309</v>
      </c>
      <c r="C634" s="83" t="s">
        <v>126</v>
      </c>
      <c r="D634" s="83" t="s">
        <v>220</v>
      </c>
      <c r="E634" s="83" t="s">
        <v>498</v>
      </c>
      <c r="F634" s="81"/>
      <c r="G634" s="123">
        <f t="shared" si="68"/>
        <v>6525.74</v>
      </c>
      <c r="H634" s="123">
        <f t="shared" si="68"/>
        <v>1899.8330000000001</v>
      </c>
      <c r="I634" s="226">
        <f t="shared" si="61"/>
        <v>0.29112912865054386</v>
      </c>
    </row>
    <row r="635" spans="1:9" ht="112.5" x14ac:dyDescent="0.2">
      <c r="A635" s="94" t="s">
        <v>341</v>
      </c>
      <c r="B635" s="89" t="s">
        <v>309</v>
      </c>
      <c r="C635" s="72" t="s">
        <v>126</v>
      </c>
      <c r="D635" s="72" t="s">
        <v>220</v>
      </c>
      <c r="E635" s="72" t="s">
        <v>340</v>
      </c>
      <c r="F635" s="69"/>
      <c r="G635" s="125">
        <f t="shared" si="68"/>
        <v>6525.74</v>
      </c>
      <c r="H635" s="125">
        <f t="shared" si="68"/>
        <v>1899.8330000000001</v>
      </c>
      <c r="I635" s="226">
        <f t="shared" si="61"/>
        <v>0.29112912865054386</v>
      </c>
    </row>
    <row r="636" spans="1:9" x14ac:dyDescent="0.2">
      <c r="A636" s="68" t="s">
        <v>446</v>
      </c>
      <c r="B636" s="89" t="s">
        <v>309</v>
      </c>
      <c r="C636" s="72" t="s">
        <v>126</v>
      </c>
      <c r="D636" s="72" t="s">
        <v>220</v>
      </c>
      <c r="E636" s="72" t="s">
        <v>340</v>
      </c>
      <c r="F636" s="69" t="s">
        <v>118</v>
      </c>
      <c r="G636" s="125">
        <f t="shared" si="68"/>
        <v>6525.74</v>
      </c>
      <c r="H636" s="125">
        <f t="shared" si="68"/>
        <v>1899.8330000000001</v>
      </c>
      <c r="I636" s="226">
        <f t="shared" si="61"/>
        <v>0.29112912865054386</v>
      </c>
    </row>
    <row r="637" spans="1:9" ht="24" customHeight="1" x14ac:dyDescent="0.2">
      <c r="A637" s="68" t="s">
        <v>119</v>
      </c>
      <c r="B637" s="89" t="s">
        <v>309</v>
      </c>
      <c r="C637" s="72" t="s">
        <v>126</v>
      </c>
      <c r="D637" s="72" t="s">
        <v>220</v>
      </c>
      <c r="E637" s="72" t="s">
        <v>340</v>
      </c>
      <c r="F637" s="69" t="s">
        <v>120</v>
      </c>
      <c r="G637" s="125">
        <f t="shared" si="68"/>
        <v>6525.74</v>
      </c>
      <c r="H637" s="125">
        <f t="shared" si="68"/>
        <v>1899.8330000000001</v>
      </c>
      <c r="I637" s="226">
        <f t="shared" ref="I637:I668" si="69">H637/G637*1</f>
        <v>0.29112912865054386</v>
      </c>
    </row>
    <row r="638" spans="1:9" ht="12.75" customHeight="1" x14ac:dyDescent="0.2">
      <c r="A638" s="95" t="s">
        <v>466</v>
      </c>
      <c r="B638" s="89" t="s">
        <v>309</v>
      </c>
      <c r="C638" s="72" t="s">
        <v>126</v>
      </c>
      <c r="D638" s="72" t="s">
        <v>220</v>
      </c>
      <c r="E638" s="72" t="s">
        <v>340</v>
      </c>
      <c r="F638" s="69" t="s">
        <v>122</v>
      </c>
      <c r="G638" s="125">
        <v>6525.74</v>
      </c>
      <c r="H638" s="130">
        <v>1899.8330000000001</v>
      </c>
      <c r="I638" s="226">
        <f t="shared" si="69"/>
        <v>0.29112912865054386</v>
      </c>
    </row>
    <row r="639" spans="1:9" ht="25.5" hidden="1" customHeight="1" x14ac:dyDescent="0.2">
      <c r="A639" s="95" t="s">
        <v>635</v>
      </c>
      <c r="B639" s="89" t="s">
        <v>309</v>
      </c>
      <c r="C639" s="72" t="s">
        <v>126</v>
      </c>
      <c r="D639" s="72" t="s">
        <v>220</v>
      </c>
      <c r="E639" s="72" t="s">
        <v>634</v>
      </c>
      <c r="F639" s="69"/>
      <c r="G639" s="125"/>
      <c r="H639" s="130"/>
      <c r="I639" s="226" t="e">
        <f t="shared" si="69"/>
        <v>#DIV/0!</v>
      </c>
    </row>
    <row r="640" spans="1:9" ht="12.75" hidden="1" customHeight="1" x14ac:dyDescent="0.2">
      <c r="A640" s="68" t="s">
        <v>446</v>
      </c>
      <c r="B640" s="89" t="s">
        <v>309</v>
      </c>
      <c r="C640" s="72" t="s">
        <v>126</v>
      </c>
      <c r="D640" s="72" t="s">
        <v>220</v>
      </c>
      <c r="E640" s="72" t="s">
        <v>634</v>
      </c>
      <c r="F640" s="69" t="s">
        <v>118</v>
      </c>
      <c r="G640" s="125"/>
      <c r="H640" s="130"/>
      <c r="I640" s="226" t="e">
        <f t="shared" si="69"/>
        <v>#DIV/0!</v>
      </c>
    </row>
    <row r="641" spans="1:11" ht="23.25" hidden="1" customHeight="1" x14ac:dyDescent="0.2">
      <c r="A641" s="68" t="s">
        <v>119</v>
      </c>
      <c r="B641" s="89" t="s">
        <v>309</v>
      </c>
      <c r="C641" s="72" t="s">
        <v>126</v>
      </c>
      <c r="D641" s="72" t="s">
        <v>220</v>
      </c>
      <c r="E641" s="72" t="s">
        <v>634</v>
      </c>
      <c r="F641" s="69" t="s">
        <v>120</v>
      </c>
      <c r="G641" s="125"/>
      <c r="H641" s="130"/>
      <c r="I641" s="226" t="e">
        <f t="shared" si="69"/>
        <v>#DIV/0!</v>
      </c>
    </row>
    <row r="642" spans="1:11" ht="12.75" hidden="1" customHeight="1" x14ac:dyDescent="0.2">
      <c r="A642" s="95" t="s">
        <v>466</v>
      </c>
      <c r="B642" s="89" t="s">
        <v>309</v>
      </c>
      <c r="C642" s="72" t="s">
        <v>126</v>
      </c>
      <c r="D642" s="72" t="s">
        <v>220</v>
      </c>
      <c r="E642" s="72" t="s">
        <v>634</v>
      </c>
      <c r="F642" s="69" t="s">
        <v>122</v>
      </c>
      <c r="G642" s="125">
        <v>0</v>
      </c>
      <c r="H642" s="130"/>
      <c r="I642" s="226" t="e">
        <f t="shared" si="69"/>
        <v>#DIV/0!</v>
      </c>
    </row>
    <row r="643" spans="1:11" ht="17.25" customHeight="1" x14ac:dyDescent="0.2">
      <c r="A643" s="82" t="s">
        <v>249</v>
      </c>
      <c r="B643" s="83" t="s">
        <v>309</v>
      </c>
      <c r="C643" s="81" t="s">
        <v>126</v>
      </c>
      <c r="D643" s="83" t="s">
        <v>250</v>
      </c>
      <c r="E643" s="83"/>
      <c r="F643" s="81" t="s">
        <v>147</v>
      </c>
      <c r="G643" s="123">
        <f>G673+G644+G679+G692+G703</f>
        <v>5496.9000000000005</v>
      </c>
      <c r="H643" s="123">
        <f>H673+H644+H679+H692+H703</f>
        <v>1520.3059999999998</v>
      </c>
      <c r="I643" s="226">
        <f t="shared" si="69"/>
        <v>0.27657516054503439</v>
      </c>
    </row>
    <row r="644" spans="1:11" ht="21" customHeight="1" x14ac:dyDescent="0.2">
      <c r="A644" s="98" t="s">
        <v>625</v>
      </c>
      <c r="B644" s="90" t="s">
        <v>309</v>
      </c>
      <c r="C644" s="83" t="s">
        <v>126</v>
      </c>
      <c r="D644" s="83" t="s">
        <v>250</v>
      </c>
      <c r="E644" s="83" t="s">
        <v>342</v>
      </c>
      <c r="F644" s="81" t="s">
        <v>147</v>
      </c>
      <c r="G644" s="123">
        <f>G645+G653</f>
        <v>2136</v>
      </c>
      <c r="H644" s="123">
        <f>H645+H653</f>
        <v>664.99899999999991</v>
      </c>
      <c r="I644" s="226">
        <f t="shared" si="69"/>
        <v>0.31132911985018724</v>
      </c>
      <c r="J644" s="120"/>
      <c r="K644" s="120"/>
    </row>
    <row r="645" spans="1:11" ht="22.5" x14ac:dyDescent="0.2">
      <c r="A645" s="94" t="s">
        <v>343</v>
      </c>
      <c r="B645" s="89" t="s">
        <v>309</v>
      </c>
      <c r="C645" s="72" t="s">
        <v>126</v>
      </c>
      <c r="D645" s="72" t="s">
        <v>250</v>
      </c>
      <c r="E645" s="72" t="s">
        <v>344</v>
      </c>
      <c r="F645" s="69"/>
      <c r="G645" s="125">
        <f>G646</f>
        <v>100</v>
      </c>
      <c r="H645" s="125">
        <f>H646</f>
        <v>0</v>
      </c>
      <c r="I645" s="226">
        <f t="shared" si="69"/>
        <v>0</v>
      </c>
    </row>
    <row r="646" spans="1:11" x14ac:dyDescent="0.2">
      <c r="A646" s="157" t="s">
        <v>626</v>
      </c>
      <c r="B646" s="89" t="s">
        <v>309</v>
      </c>
      <c r="C646" s="72" t="s">
        <v>126</v>
      </c>
      <c r="D646" s="72" t="s">
        <v>250</v>
      </c>
      <c r="E646" s="72" t="s">
        <v>532</v>
      </c>
      <c r="F646" s="69"/>
      <c r="G646" s="125">
        <f>G647+G650</f>
        <v>100</v>
      </c>
      <c r="H646" s="125">
        <f>H647+H650</f>
        <v>0</v>
      </c>
      <c r="I646" s="226">
        <f t="shared" si="69"/>
        <v>0</v>
      </c>
    </row>
    <row r="647" spans="1:11" x14ac:dyDescent="0.2">
      <c r="A647" s="68" t="s">
        <v>446</v>
      </c>
      <c r="B647" s="89" t="s">
        <v>309</v>
      </c>
      <c r="C647" s="72" t="s">
        <v>126</v>
      </c>
      <c r="D647" s="72" t="s">
        <v>250</v>
      </c>
      <c r="E647" s="72" t="s">
        <v>532</v>
      </c>
      <c r="F647" s="69" t="s">
        <v>118</v>
      </c>
      <c r="G647" s="125">
        <f>G648</f>
        <v>100</v>
      </c>
      <c r="H647" s="125">
        <f>H648</f>
        <v>0</v>
      </c>
      <c r="I647" s="226">
        <f t="shared" si="69"/>
        <v>0</v>
      </c>
    </row>
    <row r="648" spans="1:11" ht="22.5" x14ac:dyDescent="0.2">
      <c r="A648" s="68" t="s">
        <v>119</v>
      </c>
      <c r="B648" s="89" t="s">
        <v>309</v>
      </c>
      <c r="C648" s="72" t="s">
        <v>126</v>
      </c>
      <c r="D648" s="72" t="s">
        <v>250</v>
      </c>
      <c r="E648" s="72" t="s">
        <v>532</v>
      </c>
      <c r="F648" s="69" t="s">
        <v>120</v>
      </c>
      <c r="G648" s="125">
        <f>G649</f>
        <v>100</v>
      </c>
      <c r="H648" s="125">
        <f>H649</f>
        <v>0</v>
      </c>
      <c r="I648" s="226">
        <f t="shared" si="69"/>
        <v>0</v>
      </c>
    </row>
    <row r="649" spans="1:11" x14ac:dyDescent="0.2">
      <c r="A649" s="95" t="s">
        <v>466</v>
      </c>
      <c r="B649" s="89" t="s">
        <v>309</v>
      </c>
      <c r="C649" s="72" t="s">
        <v>126</v>
      </c>
      <c r="D649" s="72" t="s">
        <v>250</v>
      </c>
      <c r="E649" s="72" t="s">
        <v>532</v>
      </c>
      <c r="F649" s="69" t="s">
        <v>122</v>
      </c>
      <c r="G649" s="125">
        <v>100</v>
      </c>
      <c r="H649" s="130">
        <v>0</v>
      </c>
      <c r="I649" s="226">
        <f t="shared" si="69"/>
        <v>0</v>
      </c>
    </row>
    <row r="650" spans="1:11" x14ac:dyDescent="0.2">
      <c r="A650" s="152" t="s">
        <v>515</v>
      </c>
      <c r="B650" s="89" t="s">
        <v>309</v>
      </c>
      <c r="C650" s="72" t="s">
        <v>126</v>
      </c>
      <c r="D650" s="72" t="s">
        <v>250</v>
      </c>
      <c r="E650" s="72" t="s">
        <v>532</v>
      </c>
      <c r="F650" s="69">
        <v>800</v>
      </c>
      <c r="G650" s="125">
        <f>G651</f>
        <v>0</v>
      </c>
      <c r="H650" s="125">
        <f>H651</f>
        <v>0</v>
      </c>
      <c r="I650" s="226" t="e">
        <f t="shared" si="69"/>
        <v>#DIV/0!</v>
      </c>
    </row>
    <row r="651" spans="1:11" x14ac:dyDescent="0.2">
      <c r="A651" s="152" t="s">
        <v>516</v>
      </c>
      <c r="B651" s="89" t="s">
        <v>309</v>
      </c>
      <c r="C651" s="72" t="s">
        <v>126</v>
      </c>
      <c r="D651" s="72" t="s">
        <v>250</v>
      </c>
      <c r="E651" s="72" t="s">
        <v>532</v>
      </c>
      <c r="F651" s="69">
        <v>810</v>
      </c>
      <c r="G651" s="125">
        <f>G652</f>
        <v>0</v>
      </c>
      <c r="H651" s="125">
        <f>H652</f>
        <v>0</v>
      </c>
      <c r="I651" s="226" t="e">
        <f t="shared" si="69"/>
        <v>#DIV/0!</v>
      </c>
    </row>
    <row r="652" spans="1:11" ht="56.25" x14ac:dyDescent="0.2">
      <c r="A652" s="153" t="s">
        <v>517</v>
      </c>
      <c r="B652" s="89" t="s">
        <v>309</v>
      </c>
      <c r="C652" s="72" t="s">
        <v>126</v>
      </c>
      <c r="D652" s="72" t="s">
        <v>250</v>
      </c>
      <c r="E652" s="72" t="s">
        <v>532</v>
      </c>
      <c r="F652" s="69">
        <v>812</v>
      </c>
      <c r="G652" s="125">
        <v>0</v>
      </c>
      <c r="H652" s="130"/>
      <c r="I652" s="226" t="e">
        <f t="shared" si="69"/>
        <v>#DIV/0!</v>
      </c>
    </row>
    <row r="653" spans="1:11" ht="21" x14ac:dyDescent="0.2">
      <c r="A653" s="98" t="s">
        <v>346</v>
      </c>
      <c r="B653" s="90" t="s">
        <v>309</v>
      </c>
      <c r="C653" s="83" t="s">
        <v>126</v>
      </c>
      <c r="D653" s="83" t="s">
        <v>250</v>
      </c>
      <c r="E653" s="83" t="s">
        <v>347</v>
      </c>
      <c r="F653" s="81"/>
      <c r="G653" s="123">
        <f>G654+G661+G665+G669</f>
        <v>2036</v>
      </c>
      <c r="H653" s="123">
        <f>H654+H661+H665+H669</f>
        <v>664.99899999999991</v>
      </c>
      <c r="I653" s="226">
        <f t="shared" si="69"/>
        <v>0.32662033398821216</v>
      </c>
    </row>
    <row r="654" spans="1:11" ht="33.75" x14ac:dyDescent="0.2">
      <c r="A654" s="94" t="s">
        <v>348</v>
      </c>
      <c r="B654" s="89" t="s">
        <v>309</v>
      </c>
      <c r="C654" s="72" t="s">
        <v>126</v>
      </c>
      <c r="D654" s="72" t="s">
        <v>250</v>
      </c>
      <c r="E654" s="72" t="s">
        <v>349</v>
      </c>
      <c r="F654" s="69"/>
      <c r="G654" s="125">
        <f>G655+G658</f>
        <v>1936</v>
      </c>
      <c r="H654" s="125">
        <f>H655+H658</f>
        <v>642.29999999999995</v>
      </c>
      <c r="I654" s="226">
        <f t="shared" si="69"/>
        <v>0.33176652892561981</v>
      </c>
    </row>
    <row r="655" spans="1:11" x14ac:dyDescent="0.2">
      <c r="A655" s="68" t="s">
        <v>446</v>
      </c>
      <c r="B655" s="89" t="s">
        <v>309</v>
      </c>
      <c r="C655" s="72" t="s">
        <v>126</v>
      </c>
      <c r="D655" s="72" t="s">
        <v>250</v>
      </c>
      <c r="E655" s="72" t="s">
        <v>349</v>
      </c>
      <c r="F655" s="69" t="s">
        <v>118</v>
      </c>
      <c r="G655" s="125">
        <f>G656</f>
        <v>0</v>
      </c>
      <c r="H655" s="125">
        <f>H656</f>
        <v>0</v>
      </c>
      <c r="I655" s="226" t="e">
        <f t="shared" si="69"/>
        <v>#DIV/0!</v>
      </c>
    </row>
    <row r="656" spans="1:11" ht="22.5" x14ac:dyDescent="0.2">
      <c r="A656" s="68" t="s">
        <v>119</v>
      </c>
      <c r="B656" s="89" t="s">
        <v>309</v>
      </c>
      <c r="C656" s="72" t="s">
        <v>126</v>
      </c>
      <c r="D656" s="72" t="s">
        <v>250</v>
      </c>
      <c r="E656" s="72" t="s">
        <v>349</v>
      </c>
      <c r="F656" s="69" t="s">
        <v>120</v>
      </c>
      <c r="G656" s="125">
        <f>G657</f>
        <v>0</v>
      </c>
      <c r="H656" s="125">
        <f>H657</f>
        <v>0</v>
      </c>
      <c r="I656" s="226" t="e">
        <f t="shared" si="69"/>
        <v>#DIV/0!</v>
      </c>
    </row>
    <row r="657" spans="1:9" x14ac:dyDescent="0.2">
      <c r="A657" s="95" t="s">
        <v>466</v>
      </c>
      <c r="B657" s="89" t="s">
        <v>309</v>
      </c>
      <c r="C657" s="72" t="s">
        <v>126</v>
      </c>
      <c r="D657" s="72" t="s">
        <v>250</v>
      </c>
      <c r="E657" s="72" t="s">
        <v>349</v>
      </c>
      <c r="F657" s="69" t="s">
        <v>122</v>
      </c>
      <c r="G657" s="125">
        <v>0</v>
      </c>
      <c r="H657" s="130"/>
      <c r="I657" s="226" t="e">
        <f t="shared" si="69"/>
        <v>#DIV/0!</v>
      </c>
    </row>
    <row r="658" spans="1:9" x14ac:dyDescent="0.2">
      <c r="A658" s="152" t="s">
        <v>515</v>
      </c>
      <c r="B658" s="89" t="s">
        <v>309</v>
      </c>
      <c r="C658" s="72" t="s">
        <v>126</v>
      </c>
      <c r="D658" s="72" t="s">
        <v>250</v>
      </c>
      <c r="E658" s="72" t="s">
        <v>349</v>
      </c>
      <c r="F658" s="69">
        <v>800</v>
      </c>
      <c r="G658" s="125">
        <f>G659</f>
        <v>1936</v>
      </c>
      <c r="H658" s="125">
        <f>H659</f>
        <v>642.29999999999995</v>
      </c>
      <c r="I658" s="226">
        <f t="shared" si="69"/>
        <v>0.33176652892561981</v>
      </c>
    </row>
    <row r="659" spans="1:9" x14ac:dyDescent="0.2">
      <c r="A659" s="152" t="s">
        <v>516</v>
      </c>
      <c r="B659" s="89" t="s">
        <v>309</v>
      </c>
      <c r="C659" s="72" t="s">
        <v>126</v>
      </c>
      <c r="D659" s="72" t="s">
        <v>250</v>
      </c>
      <c r="E659" s="72" t="s">
        <v>349</v>
      </c>
      <c r="F659" s="69">
        <v>810</v>
      </c>
      <c r="G659" s="125">
        <f>G660</f>
        <v>1936</v>
      </c>
      <c r="H659" s="125">
        <f>H660</f>
        <v>642.29999999999995</v>
      </c>
      <c r="I659" s="226">
        <f t="shared" si="69"/>
        <v>0.33176652892561981</v>
      </c>
    </row>
    <row r="660" spans="1:9" ht="33.75" x14ac:dyDescent="0.2">
      <c r="A660" s="244" t="s">
        <v>810</v>
      </c>
      <c r="B660" s="245" t="s">
        <v>309</v>
      </c>
      <c r="C660" s="246" t="s">
        <v>126</v>
      </c>
      <c r="D660" s="246" t="s">
        <v>250</v>
      </c>
      <c r="E660" s="246" t="s">
        <v>349</v>
      </c>
      <c r="F660" s="247">
        <v>813</v>
      </c>
      <c r="G660" s="242">
        <v>1936</v>
      </c>
      <c r="H660" s="280">
        <v>642.29999999999995</v>
      </c>
      <c r="I660" s="278">
        <f t="shared" si="69"/>
        <v>0.33176652892561981</v>
      </c>
    </row>
    <row r="661" spans="1:9" ht="22.5" x14ac:dyDescent="0.2">
      <c r="A661" s="154" t="s">
        <v>533</v>
      </c>
      <c r="B661" s="89" t="s">
        <v>309</v>
      </c>
      <c r="C661" s="72" t="s">
        <v>126</v>
      </c>
      <c r="D661" s="72" t="s">
        <v>250</v>
      </c>
      <c r="E661" s="72" t="s">
        <v>534</v>
      </c>
      <c r="F661" s="69"/>
      <c r="G661" s="125">
        <f t="shared" ref="G661:H663" si="70">G662</f>
        <v>100</v>
      </c>
      <c r="H661" s="125">
        <f t="shared" si="70"/>
        <v>22.699000000000002</v>
      </c>
      <c r="I661" s="226">
        <f t="shared" si="69"/>
        <v>0.22699000000000003</v>
      </c>
    </row>
    <row r="662" spans="1:9" x14ac:dyDescent="0.2">
      <c r="A662" s="68" t="s">
        <v>446</v>
      </c>
      <c r="B662" s="89" t="s">
        <v>309</v>
      </c>
      <c r="C662" s="72" t="s">
        <v>126</v>
      </c>
      <c r="D662" s="72" t="s">
        <v>250</v>
      </c>
      <c r="E662" s="72" t="s">
        <v>534</v>
      </c>
      <c r="F662" s="69" t="s">
        <v>118</v>
      </c>
      <c r="G662" s="125">
        <f t="shared" si="70"/>
        <v>100</v>
      </c>
      <c r="H662" s="125">
        <f t="shared" si="70"/>
        <v>22.699000000000002</v>
      </c>
      <c r="I662" s="226">
        <f t="shared" si="69"/>
        <v>0.22699000000000003</v>
      </c>
    </row>
    <row r="663" spans="1:9" ht="22.5" x14ac:dyDescent="0.2">
      <c r="A663" s="68" t="s">
        <v>119</v>
      </c>
      <c r="B663" s="89" t="s">
        <v>309</v>
      </c>
      <c r="C663" s="72" t="s">
        <v>126</v>
      </c>
      <c r="D663" s="72" t="s">
        <v>250</v>
      </c>
      <c r="E663" s="72" t="s">
        <v>534</v>
      </c>
      <c r="F663" s="69" t="s">
        <v>120</v>
      </c>
      <c r="G663" s="125">
        <f t="shared" si="70"/>
        <v>100</v>
      </c>
      <c r="H663" s="125">
        <f t="shared" si="70"/>
        <v>22.699000000000002</v>
      </c>
      <c r="I663" s="226">
        <f t="shared" si="69"/>
        <v>0.22699000000000003</v>
      </c>
    </row>
    <row r="664" spans="1:9" x14ac:dyDescent="0.2">
      <c r="A664" s="95" t="s">
        <v>466</v>
      </c>
      <c r="B664" s="89" t="s">
        <v>309</v>
      </c>
      <c r="C664" s="72" t="s">
        <v>126</v>
      </c>
      <c r="D664" s="72" t="s">
        <v>250</v>
      </c>
      <c r="E664" s="72" t="s">
        <v>534</v>
      </c>
      <c r="F664" s="69" t="s">
        <v>122</v>
      </c>
      <c r="G664" s="125">
        <v>100</v>
      </c>
      <c r="H664" s="130">
        <v>22.699000000000002</v>
      </c>
      <c r="I664" s="226">
        <f t="shared" si="69"/>
        <v>0.22699000000000003</v>
      </c>
    </row>
    <row r="665" spans="1:9" ht="22.5" x14ac:dyDescent="0.2">
      <c r="A665" s="154" t="s">
        <v>621</v>
      </c>
      <c r="B665" s="89" t="s">
        <v>309</v>
      </c>
      <c r="C665" s="72" t="s">
        <v>126</v>
      </c>
      <c r="D665" s="72" t="s">
        <v>250</v>
      </c>
      <c r="E665" s="72" t="s">
        <v>535</v>
      </c>
      <c r="F665" s="69"/>
      <c r="G665" s="125">
        <f t="shared" ref="G665:H667" si="71">G666</f>
        <v>0</v>
      </c>
      <c r="H665" s="125">
        <f t="shared" si="71"/>
        <v>0</v>
      </c>
      <c r="I665" s="226" t="e">
        <f t="shared" si="69"/>
        <v>#DIV/0!</v>
      </c>
    </row>
    <row r="666" spans="1:9" x14ac:dyDescent="0.2">
      <c r="A666" s="68" t="s">
        <v>446</v>
      </c>
      <c r="B666" s="89" t="s">
        <v>309</v>
      </c>
      <c r="C666" s="72" t="s">
        <v>126</v>
      </c>
      <c r="D666" s="72" t="s">
        <v>250</v>
      </c>
      <c r="E666" s="72" t="s">
        <v>535</v>
      </c>
      <c r="F666" s="69" t="s">
        <v>118</v>
      </c>
      <c r="G666" s="125">
        <f t="shared" si="71"/>
        <v>0</v>
      </c>
      <c r="H666" s="125">
        <f t="shared" si="71"/>
        <v>0</v>
      </c>
      <c r="I666" s="226" t="e">
        <f t="shared" si="69"/>
        <v>#DIV/0!</v>
      </c>
    </row>
    <row r="667" spans="1:9" ht="22.5" x14ac:dyDescent="0.2">
      <c r="A667" s="68" t="s">
        <v>119</v>
      </c>
      <c r="B667" s="89" t="s">
        <v>309</v>
      </c>
      <c r="C667" s="72" t="s">
        <v>126</v>
      </c>
      <c r="D667" s="72" t="s">
        <v>250</v>
      </c>
      <c r="E667" s="72" t="s">
        <v>535</v>
      </c>
      <c r="F667" s="69" t="s">
        <v>120</v>
      </c>
      <c r="G667" s="125">
        <f t="shared" si="71"/>
        <v>0</v>
      </c>
      <c r="H667" s="125">
        <f t="shared" si="71"/>
        <v>0</v>
      </c>
      <c r="I667" s="226" t="e">
        <f t="shared" si="69"/>
        <v>#DIV/0!</v>
      </c>
    </row>
    <row r="668" spans="1:9" x14ac:dyDescent="0.2">
      <c r="A668" s="95" t="s">
        <v>466</v>
      </c>
      <c r="B668" s="89" t="s">
        <v>309</v>
      </c>
      <c r="C668" s="72" t="s">
        <v>126</v>
      </c>
      <c r="D668" s="72" t="s">
        <v>250</v>
      </c>
      <c r="E668" s="72" t="s">
        <v>535</v>
      </c>
      <c r="F668" s="69" t="s">
        <v>122</v>
      </c>
      <c r="G668" s="125">
        <v>0</v>
      </c>
      <c r="H668" s="130">
        <v>0</v>
      </c>
      <c r="I668" s="226" t="e">
        <f t="shared" si="69"/>
        <v>#DIV/0!</v>
      </c>
    </row>
    <row r="669" spans="1:9" ht="22.5" x14ac:dyDescent="0.2">
      <c r="A669" s="154" t="s">
        <v>622</v>
      </c>
      <c r="B669" s="89" t="s">
        <v>309</v>
      </c>
      <c r="C669" s="72" t="s">
        <v>126</v>
      </c>
      <c r="D669" s="72" t="s">
        <v>250</v>
      </c>
      <c r="E669" s="72" t="s">
        <v>536</v>
      </c>
      <c r="F669" s="69"/>
      <c r="G669" s="125">
        <f t="shared" ref="G669:H671" si="72">G670</f>
        <v>0</v>
      </c>
      <c r="H669" s="125">
        <f t="shared" si="72"/>
        <v>0</v>
      </c>
      <c r="I669" s="226" t="e">
        <f t="shared" ref="I669:I700" si="73">H669/G669*1</f>
        <v>#DIV/0!</v>
      </c>
    </row>
    <row r="670" spans="1:9" x14ac:dyDescent="0.2">
      <c r="A670" s="68" t="s">
        <v>446</v>
      </c>
      <c r="B670" s="89" t="s">
        <v>309</v>
      </c>
      <c r="C670" s="72" t="s">
        <v>126</v>
      </c>
      <c r="D670" s="72" t="s">
        <v>250</v>
      </c>
      <c r="E670" s="72" t="s">
        <v>536</v>
      </c>
      <c r="F670" s="69" t="s">
        <v>118</v>
      </c>
      <c r="G670" s="125">
        <f t="shared" si="72"/>
        <v>0</v>
      </c>
      <c r="H670" s="125">
        <f t="shared" si="72"/>
        <v>0</v>
      </c>
      <c r="I670" s="226" t="e">
        <f t="shared" si="73"/>
        <v>#DIV/0!</v>
      </c>
    </row>
    <row r="671" spans="1:9" ht="22.5" x14ac:dyDescent="0.2">
      <c r="A671" s="68" t="s">
        <v>119</v>
      </c>
      <c r="B671" s="89" t="s">
        <v>309</v>
      </c>
      <c r="C671" s="72" t="s">
        <v>126</v>
      </c>
      <c r="D671" s="72" t="s">
        <v>250</v>
      </c>
      <c r="E671" s="72" t="s">
        <v>536</v>
      </c>
      <c r="F671" s="69" t="s">
        <v>120</v>
      </c>
      <c r="G671" s="125">
        <f t="shared" si="72"/>
        <v>0</v>
      </c>
      <c r="H671" s="125">
        <f t="shared" si="72"/>
        <v>0</v>
      </c>
      <c r="I671" s="226" t="e">
        <f t="shared" si="73"/>
        <v>#DIV/0!</v>
      </c>
    </row>
    <row r="672" spans="1:9" x14ac:dyDescent="0.2">
      <c r="A672" s="95" t="s">
        <v>466</v>
      </c>
      <c r="B672" s="89" t="s">
        <v>309</v>
      </c>
      <c r="C672" s="72" t="s">
        <v>126</v>
      </c>
      <c r="D672" s="72" t="s">
        <v>250</v>
      </c>
      <c r="E672" s="72" t="s">
        <v>536</v>
      </c>
      <c r="F672" s="69" t="s">
        <v>122</v>
      </c>
      <c r="G672" s="125">
        <v>0</v>
      </c>
      <c r="H672" s="130">
        <v>0</v>
      </c>
      <c r="I672" s="226" t="e">
        <f t="shared" si="73"/>
        <v>#DIV/0!</v>
      </c>
    </row>
    <row r="673" spans="1:9" ht="31.5" x14ac:dyDescent="0.2">
      <c r="A673" s="82" t="s">
        <v>482</v>
      </c>
      <c r="B673" s="90" t="s">
        <v>309</v>
      </c>
      <c r="C673" s="81" t="s">
        <v>126</v>
      </c>
      <c r="D673" s="83" t="s">
        <v>250</v>
      </c>
      <c r="E673" s="83" t="s">
        <v>350</v>
      </c>
      <c r="F673" s="81"/>
      <c r="G673" s="123">
        <f>+G674</f>
        <v>2341.6</v>
      </c>
      <c r="H673" s="123">
        <f>+H674</f>
        <v>169.3</v>
      </c>
      <c r="I673" s="226">
        <f t="shared" si="73"/>
        <v>7.2300990775538101E-2</v>
      </c>
    </row>
    <row r="674" spans="1:9" ht="22.5" x14ac:dyDescent="0.2">
      <c r="A674" s="68" t="s">
        <v>351</v>
      </c>
      <c r="B674" s="72" t="s">
        <v>309</v>
      </c>
      <c r="C674" s="72" t="s">
        <v>126</v>
      </c>
      <c r="D674" s="72" t="s">
        <v>250</v>
      </c>
      <c r="E674" s="72" t="s">
        <v>352</v>
      </c>
      <c r="F674" s="69" t="s">
        <v>147</v>
      </c>
      <c r="G674" s="125">
        <f>G675</f>
        <v>2341.6</v>
      </c>
      <c r="H674" s="125">
        <f>H675</f>
        <v>169.3</v>
      </c>
      <c r="I674" s="226">
        <f t="shared" si="73"/>
        <v>7.2300990775538101E-2</v>
      </c>
    </row>
    <row r="675" spans="1:9" x14ac:dyDescent="0.2">
      <c r="A675" s="68" t="s">
        <v>446</v>
      </c>
      <c r="B675" s="89" t="s">
        <v>309</v>
      </c>
      <c r="C675" s="72" t="s">
        <v>126</v>
      </c>
      <c r="D675" s="72" t="s">
        <v>250</v>
      </c>
      <c r="E675" s="72" t="s">
        <v>352</v>
      </c>
      <c r="F675" s="69" t="s">
        <v>118</v>
      </c>
      <c r="G675" s="125">
        <f>G676</f>
        <v>2341.6</v>
      </c>
      <c r="H675" s="125">
        <f>H676</f>
        <v>169.3</v>
      </c>
      <c r="I675" s="226">
        <f t="shared" si="73"/>
        <v>7.2300990775538101E-2</v>
      </c>
    </row>
    <row r="676" spans="1:9" ht="22.5" x14ac:dyDescent="0.2">
      <c r="A676" s="68" t="s">
        <v>119</v>
      </c>
      <c r="B676" s="72" t="s">
        <v>309</v>
      </c>
      <c r="C676" s="72" t="s">
        <v>126</v>
      </c>
      <c r="D676" s="72" t="s">
        <v>250</v>
      </c>
      <c r="E676" s="72" t="s">
        <v>352</v>
      </c>
      <c r="F676" s="69" t="s">
        <v>120</v>
      </c>
      <c r="G676" s="125">
        <f>G678+G677</f>
        <v>2341.6</v>
      </c>
      <c r="H676" s="125">
        <f>H678+H677</f>
        <v>169.3</v>
      </c>
      <c r="I676" s="226">
        <f t="shared" si="73"/>
        <v>7.2300990775538101E-2</v>
      </c>
    </row>
    <row r="677" spans="1:9" ht="22.5" x14ac:dyDescent="0.2">
      <c r="A677" s="95" t="s">
        <v>134</v>
      </c>
      <c r="B677" s="72" t="s">
        <v>309</v>
      </c>
      <c r="C677" s="72" t="s">
        <v>126</v>
      </c>
      <c r="D677" s="72" t="s">
        <v>250</v>
      </c>
      <c r="E677" s="72" t="s">
        <v>352</v>
      </c>
      <c r="F677" s="69">
        <v>242</v>
      </c>
      <c r="G677" s="125">
        <v>0</v>
      </c>
      <c r="H677" s="130">
        <v>0</v>
      </c>
      <c r="I677" s="226" t="e">
        <f t="shared" si="73"/>
        <v>#DIV/0!</v>
      </c>
    </row>
    <row r="678" spans="1:9" x14ac:dyDescent="0.2">
      <c r="A678" s="95" t="s">
        <v>466</v>
      </c>
      <c r="B678" s="89" t="s">
        <v>309</v>
      </c>
      <c r="C678" s="72" t="s">
        <v>126</v>
      </c>
      <c r="D678" s="72" t="s">
        <v>250</v>
      </c>
      <c r="E678" s="72" t="s">
        <v>352</v>
      </c>
      <c r="F678" s="69" t="s">
        <v>122</v>
      </c>
      <c r="G678" s="125">
        <v>2341.6</v>
      </c>
      <c r="H678" s="130">
        <v>169.3</v>
      </c>
      <c r="I678" s="226">
        <f t="shared" si="73"/>
        <v>7.2300990775538101E-2</v>
      </c>
    </row>
    <row r="679" spans="1:9" s="62" customFormat="1" ht="22.5" x14ac:dyDescent="0.2">
      <c r="A679" s="68" t="s">
        <v>484</v>
      </c>
      <c r="B679" s="72" t="s">
        <v>309</v>
      </c>
      <c r="C679" s="72" t="s">
        <v>126</v>
      </c>
      <c r="D679" s="72" t="s">
        <v>250</v>
      </c>
      <c r="E679" s="72" t="s">
        <v>357</v>
      </c>
      <c r="F679" s="69" t="s">
        <v>147</v>
      </c>
      <c r="G679" s="125">
        <f>G688+G684+G680</f>
        <v>158.19999999999999</v>
      </c>
      <c r="H679" s="125">
        <f>H688+H684+H680</f>
        <v>158</v>
      </c>
      <c r="I679" s="226">
        <f t="shared" si="73"/>
        <v>0.99873577749683951</v>
      </c>
    </row>
    <row r="680" spans="1:9" s="62" customFormat="1" x14ac:dyDescent="0.2">
      <c r="A680" s="51" t="s">
        <v>529</v>
      </c>
      <c r="B680" s="89" t="s">
        <v>309</v>
      </c>
      <c r="C680" s="72" t="s">
        <v>126</v>
      </c>
      <c r="D680" s="72" t="s">
        <v>250</v>
      </c>
      <c r="E680" s="72" t="s">
        <v>528</v>
      </c>
      <c r="F680" s="69"/>
      <c r="G680" s="125">
        <f t="shared" ref="G680:H682" si="74">G681</f>
        <v>158.19999999999999</v>
      </c>
      <c r="H680" s="125">
        <f t="shared" si="74"/>
        <v>158</v>
      </c>
      <c r="I680" s="226">
        <f t="shared" si="73"/>
        <v>0.99873577749683951</v>
      </c>
    </row>
    <row r="681" spans="1:9" x14ac:dyDescent="0.2">
      <c r="A681" s="68" t="s">
        <v>446</v>
      </c>
      <c r="B681" s="89" t="s">
        <v>309</v>
      </c>
      <c r="C681" s="72" t="s">
        <v>126</v>
      </c>
      <c r="D681" s="72" t="s">
        <v>250</v>
      </c>
      <c r="E681" s="72" t="s">
        <v>528</v>
      </c>
      <c r="F681" s="69" t="s">
        <v>118</v>
      </c>
      <c r="G681" s="125">
        <f t="shared" si="74"/>
        <v>158.19999999999999</v>
      </c>
      <c r="H681" s="125">
        <f t="shared" si="74"/>
        <v>158</v>
      </c>
      <c r="I681" s="226">
        <f t="shared" si="73"/>
        <v>0.99873577749683951</v>
      </c>
    </row>
    <row r="682" spans="1:9" ht="22.5" x14ac:dyDescent="0.2">
      <c r="A682" s="68" t="s">
        <v>119</v>
      </c>
      <c r="B682" s="72" t="s">
        <v>309</v>
      </c>
      <c r="C682" s="72" t="s">
        <v>126</v>
      </c>
      <c r="D682" s="72" t="s">
        <v>250</v>
      </c>
      <c r="E682" s="72" t="s">
        <v>528</v>
      </c>
      <c r="F682" s="69" t="s">
        <v>120</v>
      </c>
      <c r="G682" s="125">
        <f t="shared" si="74"/>
        <v>158.19999999999999</v>
      </c>
      <c r="H682" s="125">
        <f t="shared" si="74"/>
        <v>158</v>
      </c>
      <c r="I682" s="226">
        <f t="shared" si="73"/>
        <v>0.99873577749683951</v>
      </c>
    </row>
    <row r="683" spans="1:9" ht="16.5" customHeight="1" x14ac:dyDescent="0.2">
      <c r="A683" s="95" t="s">
        <v>466</v>
      </c>
      <c r="B683" s="89" t="s">
        <v>309</v>
      </c>
      <c r="C683" s="72" t="s">
        <v>126</v>
      </c>
      <c r="D683" s="72" t="s">
        <v>250</v>
      </c>
      <c r="E683" s="72" t="s">
        <v>528</v>
      </c>
      <c r="F683" s="69" t="s">
        <v>122</v>
      </c>
      <c r="G683" s="125">
        <v>158.19999999999999</v>
      </c>
      <c r="H683" s="130">
        <v>158</v>
      </c>
      <c r="I683" s="226">
        <f t="shared" si="73"/>
        <v>0.99873577749683951</v>
      </c>
    </row>
    <row r="684" spans="1:9" s="62" customFormat="1" x14ac:dyDescent="0.2">
      <c r="A684" s="51" t="s">
        <v>623</v>
      </c>
      <c r="B684" s="89" t="s">
        <v>309</v>
      </c>
      <c r="C684" s="72" t="s">
        <v>126</v>
      </c>
      <c r="D684" s="72" t="s">
        <v>250</v>
      </c>
      <c r="E684" s="72" t="s">
        <v>530</v>
      </c>
      <c r="F684" s="69"/>
      <c r="G684" s="125">
        <f t="shared" ref="G684:H686" si="75">G685</f>
        <v>0</v>
      </c>
      <c r="H684" s="125">
        <f t="shared" si="75"/>
        <v>0</v>
      </c>
      <c r="I684" s="226" t="e">
        <f t="shared" si="73"/>
        <v>#DIV/0!</v>
      </c>
    </row>
    <row r="685" spans="1:9" x14ac:dyDescent="0.2">
      <c r="A685" s="68" t="s">
        <v>446</v>
      </c>
      <c r="B685" s="89" t="s">
        <v>309</v>
      </c>
      <c r="C685" s="72" t="s">
        <v>126</v>
      </c>
      <c r="D685" s="72" t="s">
        <v>250</v>
      </c>
      <c r="E685" s="72" t="s">
        <v>530</v>
      </c>
      <c r="F685" s="69" t="s">
        <v>118</v>
      </c>
      <c r="G685" s="125">
        <f t="shared" si="75"/>
        <v>0</v>
      </c>
      <c r="H685" s="125">
        <f t="shared" si="75"/>
        <v>0</v>
      </c>
      <c r="I685" s="226" t="e">
        <f t="shared" si="73"/>
        <v>#DIV/0!</v>
      </c>
    </row>
    <row r="686" spans="1:9" ht="22.5" x14ac:dyDescent="0.2">
      <c r="A686" s="68" t="s">
        <v>119</v>
      </c>
      <c r="B686" s="72" t="s">
        <v>309</v>
      </c>
      <c r="C686" s="72" t="s">
        <v>126</v>
      </c>
      <c r="D686" s="72" t="s">
        <v>250</v>
      </c>
      <c r="E686" s="72" t="s">
        <v>530</v>
      </c>
      <c r="F686" s="69" t="s">
        <v>120</v>
      </c>
      <c r="G686" s="125">
        <f t="shared" si="75"/>
        <v>0</v>
      </c>
      <c r="H686" s="125">
        <f t="shared" si="75"/>
        <v>0</v>
      </c>
      <c r="I686" s="226" t="e">
        <f t="shared" si="73"/>
        <v>#DIV/0!</v>
      </c>
    </row>
    <row r="687" spans="1:9" ht="23.25" customHeight="1" x14ac:dyDescent="0.2">
      <c r="A687" s="95" t="s">
        <v>466</v>
      </c>
      <c r="B687" s="89" t="s">
        <v>309</v>
      </c>
      <c r="C687" s="72" t="s">
        <v>126</v>
      </c>
      <c r="D687" s="72" t="s">
        <v>250</v>
      </c>
      <c r="E687" s="72" t="s">
        <v>530</v>
      </c>
      <c r="F687" s="69" t="s">
        <v>122</v>
      </c>
      <c r="G687" s="125">
        <v>0</v>
      </c>
      <c r="H687" s="130">
        <v>0</v>
      </c>
      <c r="I687" s="226" t="e">
        <f t="shared" si="73"/>
        <v>#DIV/0!</v>
      </c>
    </row>
    <row r="688" spans="1:9" s="62" customFormat="1" ht="35.25" customHeight="1" x14ac:dyDescent="0.2">
      <c r="A688" s="154" t="s">
        <v>624</v>
      </c>
      <c r="B688" s="89" t="s">
        <v>309</v>
      </c>
      <c r="C688" s="72" t="s">
        <v>126</v>
      </c>
      <c r="D688" s="72" t="s">
        <v>250</v>
      </c>
      <c r="E688" s="72" t="s">
        <v>531</v>
      </c>
      <c r="F688" s="69"/>
      <c r="G688" s="125">
        <f t="shared" ref="G688:H690" si="76">G689</f>
        <v>0</v>
      </c>
      <c r="H688" s="125">
        <f t="shared" si="76"/>
        <v>0</v>
      </c>
      <c r="I688" s="226" t="e">
        <f t="shared" si="73"/>
        <v>#DIV/0!</v>
      </c>
    </row>
    <row r="689" spans="1:9" x14ac:dyDescent="0.2">
      <c r="A689" s="68" t="s">
        <v>446</v>
      </c>
      <c r="B689" s="89" t="s">
        <v>309</v>
      </c>
      <c r="C689" s="72" t="s">
        <v>126</v>
      </c>
      <c r="D689" s="72" t="s">
        <v>250</v>
      </c>
      <c r="E689" s="72" t="s">
        <v>531</v>
      </c>
      <c r="F689" s="69" t="s">
        <v>118</v>
      </c>
      <c r="G689" s="125">
        <f t="shared" si="76"/>
        <v>0</v>
      </c>
      <c r="H689" s="125">
        <f t="shared" si="76"/>
        <v>0</v>
      </c>
      <c r="I689" s="226" t="e">
        <f t="shared" si="73"/>
        <v>#DIV/0!</v>
      </c>
    </row>
    <row r="690" spans="1:9" ht="22.5" x14ac:dyDescent="0.2">
      <c r="A690" s="68" t="s">
        <v>119</v>
      </c>
      <c r="B690" s="72" t="s">
        <v>309</v>
      </c>
      <c r="C690" s="72" t="s">
        <v>126</v>
      </c>
      <c r="D690" s="72" t="s">
        <v>250</v>
      </c>
      <c r="E690" s="72" t="s">
        <v>531</v>
      </c>
      <c r="F690" s="69" t="s">
        <v>120</v>
      </c>
      <c r="G690" s="125">
        <f t="shared" si="76"/>
        <v>0</v>
      </c>
      <c r="H690" s="125">
        <f t="shared" si="76"/>
        <v>0</v>
      </c>
      <c r="I690" s="226" t="e">
        <f t="shared" si="73"/>
        <v>#DIV/0!</v>
      </c>
    </row>
    <row r="691" spans="1:9" ht="17.25" customHeight="1" x14ac:dyDescent="0.2">
      <c r="A691" s="95" t="s">
        <v>466</v>
      </c>
      <c r="B691" s="89" t="s">
        <v>309</v>
      </c>
      <c r="C691" s="72" t="s">
        <v>126</v>
      </c>
      <c r="D691" s="72" t="s">
        <v>250</v>
      </c>
      <c r="E691" s="72" t="s">
        <v>531</v>
      </c>
      <c r="F691" s="69" t="s">
        <v>122</v>
      </c>
      <c r="G691" s="125">
        <v>0</v>
      </c>
      <c r="H691" s="130">
        <v>0</v>
      </c>
      <c r="I691" s="226" t="e">
        <f t="shared" si="73"/>
        <v>#DIV/0!</v>
      </c>
    </row>
    <row r="692" spans="1:9" ht="21" x14ac:dyDescent="0.2">
      <c r="A692" s="82" t="s">
        <v>483</v>
      </c>
      <c r="B692" s="90" t="s">
        <v>309</v>
      </c>
      <c r="C692" s="81" t="s">
        <v>126</v>
      </c>
      <c r="D692" s="83" t="s">
        <v>250</v>
      </c>
      <c r="E692" s="83" t="s">
        <v>353</v>
      </c>
      <c r="F692" s="81"/>
      <c r="G692" s="123">
        <f>G694+G698</f>
        <v>500</v>
      </c>
      <c r="H692" s="123">
        <f>H694+H698</f>
        <v>341.22500000000002</v>
      </c>
      <c r="I692" s="226">
        <f t="shared" si="73"/>
        <v>0.68245</v>
      </c>
    </row>
    <row r="693" spans="1:9" x14ac:dyDescent="0.2">
      <c r="A693" s="157" t="s">
        <v>627</v>
      </c>
      <c r="B693" s="90" t="s">
        <v>309</v>
      </c>
      <c r="C693" s="81" t="s">
        <v>126</v>
      </c>
      <c r="D693" s="83" t="s">
        <v>250</v>
      </c>
      <c r="E693" s="83" t="s">
        <v>499</v>
      </c>
      <c r="F693" s="81"/>
      <c r="G693" s="123">
        <f t="shared" ref="G693:H696" si="77">G694</f>
        <v>0</v>
      </c>
      <c r="H693" s="123">
        <f t="shared" si="77"/>
        <v>0</v>
      </c>
      <c r="I693" s="226" t="e">
        <f t="shared" si="73"/>
        <v>#DIV/0!</v>
      </c>
    </row>
    <row r="694" spans="1:9" ht="22.5" x14ac:dyDescent="0.2">
      <c r="A694" s="94" t="s">
        <v>62</v>
      </c>
      <c r="B694" s="89" t="s">
        <v>309</v>
      </c>
      <c r="C694" s="69" t="s">
        <v>126</v>
      </c>
      <c r="D694" s="72" t="s">
        <v>250</v>
      </c>
      <c r="E694" s="72" t="s">
        <v>354</v>
      </c>
      <c r="F694" s="75"/>
      <c r="G694" s="128">
        <f t="shared" si="77"/>
        <v>0</v>
      </c>
      <c r="H694" s="128">
        <f t="shared" si="77"/>
        <v>0</v>
      </c>
      <c r="I694" s="226" t="e">
        <f t="shared" si="73"/>
        <v>#DIV/0!</v>
      </c>
    </row>
    <row r="695" spans="1:9" x14ac:dyDescent="0.2">
      <c r="A695" s="68" t="s">
        <v>446</v>
      </c>
      <c r="B695" s="89" t="s">
        <v>309</v>
      </c>
      <c r="C695" s="69" t="s">
        <v>126</v>
      </c>
      <c r="D695" s="72" t="s">
        <v>250</v>
      </c>
      <c r="E695" s="72" t="s">
        <v>354</v>
      </c>
      <c r="F695" s="75" t="s">
        <v>118</v>
      </c>
      <c r="G695" s="128">
        <f t="shared" si="77"/>
        <v>0</v>
      </c>
      <c r="H695" s="128">
        <f t="shared" si="77"/>
        <v>0</v>
      </c>
      <c r="I695" s="226" t="e">
        <f t="shared" si="73"/>
        <v>#DIV/0!</v>
      </c>
    </row>
    <row r="696" spans="1:9" ht="22.5" x14ac:dyDescent="0.2">
      <c r="A696" s="68" t="s">
        <v>119</v>
      </c>
      <c r="B696" s="89" t="s">
        <v>309</v>
      </c>
      <c r="C696" s="69" t="s">
        <v>126</v>
      </c>
      <c r="D696" s="72" t="s">
        <v>250</v>
      </c>
      <c r="E696" s="72" t="s">
        <v>354</v>
      </c>
      <c r="F696" s="75" t="s">
        <v>120</v>
      </c>
      <c r="G696" s="128">
        <f t="shared" si="77"/>
        <v>0</v>
      </c>
      <c r="H696" s="128">
        <f t="shared" si="77"/>
        <v>0</v>
      </c>
      <c r="I696" s="226" t="e">
        <f t="shared" si="73"/>
        <v>#DIV/0!</v>
      </c>
    </row>
    <row r="697" spans="1:9" x14ac:dyDescent="0.2">
      <c r="A697" s="95" t="s">
        <v>466</v>
      </c>
      <c r="B697" s="89" t="s">
        <v>309</v>
      </c>
      <c r="C697" s="69" t="s">
        <v>126</v>
      </c>
      <c r="D697" s="72" t="s">
        <v>250</v>
      </c>
      <c r="E697" s="72" t="s">
        <v>354</v>
      </c>
      <c r="F697" s="75" t="s">
        <v>122</v>
      </c>
      <c r="G697" s="128">
        <v>0</v>
      </c>
      <c r="H697" s="130">
        <v>0</v>
      </c>
      <c r="I697" s="226" t="e">
        <f t="shared" si="73"/>
        <v>#DIV/0!</v>
      </c>
    </row>
    <row r="698" spans="1:9" x14ac:dyDescent="0.2">
      <c r="A698" s="102" t="s">
        <v>355</v>
      </c>
      <c r="B698" s="72" t="s">
        <v>309</v>
      </c>
      <c r="C698" s="72" t="s">
        <v>126</v>
      </c>
      <c r="D698" s="72" t="s">
        <v>250</v>
      </c>
      <c r="E698" s="72" t="s">
        <v>356</v>
      </c>
      <c r="F698" s="69" t="s">
        <v>147</v>
      </c>
      <c r="G698" s="125">
        <f t="shared" ref="G698:H700" si="78">G699</f>
        <v>500</v>
      </c>
      <c r="H698" s="125">
        <f t="shared" si="78"/>
        <v>341.22500000000002</v>
      </c>
      <c r="I698" s="226">
        <f t="shared" si="73"/>
        <v>0.68245</v>
      </c>
    </row>
    <row r="699" spans="1:9" x14ac:dyDescent="0.2">
      <c r="A699" s="68" t="s">
        <v>446</v>
      </c>
      <c r="B699" s="89" t="s">
        <v>309</v>
      </c>
      <c r="C699" s="72" t="s">
        <v>126</v>
      </c>
      <c r="D699" s="72" t="s">
        <v>250</v>
      </c>
      <c r="E699" s="72" t="s">
        <v>356</v>
      </c>
      <c r="F699" s="69" t="s">
        <v>118</v>
      </c>
      <c r="G699" s="125">
        <f t="shared" si="78"/>
        <v>500</v>
      </c>
      <c r="H699" s="125">
        <f t="shared" si="78"/>
        <v>341.22500000000002</v>
      </c>
      <c r="I699" s="226">
        <f t="shared" si="73"/>
        <v>0.68245</v>
      </c>
    </row>
    <row r="700" spans="1:9" s="62" customFormat="1" ht="22.5" x14ac:dyDescent="0.2">
      <c r="A700" s="68" t="s">
        <v>119</v>
      </c>
      <c r="B700" s="72" t="s">
        <v>309</v>
      </c>
      <c r="C700" s="72" t="s">
        <v>126</v>
      </c>
      <c r="D700" s="72" t="s">
        <v>250</v>
      </c>
      <c r="E700" s="72" t="s">
        <v>356</v>
      </c>
      <c r="F700" s="69" t="s">
        <v>120</v>
      </c>
      <c r="G700" s="125">
        <f t="shared" si="78"/>
        <v>500</v>
      </c>
      <c r="H700" s="125">
        <f t="shared" si="78"/>
        <v>341.22500000000002</v>
      </c>
      <c r="I700" s="226">
        <f t="shared" si="73"/>
        <v>0.68245</v>
      </c>
    </row>
    <row r="701" spans="1:9" s="62" customFormat="1" x14ac:dyDescent="0.2">
      <c r="A701" s="95" t="s">
        <v>466</v>
      </c>
      <c r="B701" s="89" t="s">
        <v>309</v>
      </c>
      <c r="C701" s="72" t="s">
        <v>126</v>
      </c>
      <c r="D701" s="72" t="s">
        <v>250</v>
      </c>
      <c r="E701" s="72" t="s">
        <v>356</v>
      </c>
      <c r="F701" s="69" t="s">
        <v>122</v>
      </c>
      <c r="G701" s="125">
        <v>500</v>
      </c>
      <c r="H701" s="277">
        <v>341.22500000000002</v>
      </c>
      <c r="I701" s="226">
        <f t="shared" ref="I701:I726" si="79">H701/G701*1</f>
        <v>0.68245</v>
      </c>
    </row>
    <row r="702" spans="1:9" s="62" customFormat="1" ht="21" x14ac:dyDescent="0.2">
      <c r="A702" s="82" t="s">
        <v>587</v>
      </c>
      <c r="B702" s="89" t="s">
        <v>309</v>
      </c>
      <c r="C702" s="72" t="s">
        <v>126</v>
      </c>
      <c r="D702" s="72" t="s">
        <v>250</v>
      </c>
      <c r="E702" s="72" t="s">
        <v>514</v>
      </c>
      <c r="F702" s="69"/>
      <c r="G702" s="125">
        <f t="shared" ref="G702:H704" si="80">G703</f>
        <v>361.1</v>
      </c>
      <c r="H702" s="125">
        <f t="shared" si="80"/>
        <v>186.78199999999998</v>
      </c>
      <c r="I702" s="226">
        <f t="shared" si="79"/>
        <v>0.51725837718083623</v>
      </c>
    </row>
    <row r="703" spans="1:9" ht="15.75" customHeight="1" x14ac:dyDescent="0.2">
      <c r="A703" s="51" t="s">
        <v>544</v>
      </c>
      <c r="B703" s="89" t="s">
        <v>309</v>
      </c>
      <c r="C703" s="72" t="s">
        <v>126</v>
      </c>
      <c r="D703" s="72" t="s">
        <v>250</v>
      </c>
      <c r="E703" s="72" t="s">
        <v>543</v>
      </c>
      <c r="F703" s="69"/>
      <c r="G703" s="125">
        <f t="shared" si="80"/>
        <v>361.1</v>
      </c>
      <c r="H703" s="125">
        <f t="shared" si="80"/>
        <v>186.78199999999998</v>
      </c>
      <c r="I703" s="226">
        <f t="shared" si="79"/>
        <v>0.51725837718083623</v>
      </c>
    </row>
    <row r="704" spans="1:9" ht="15.75" customHeight="1" x14ac:dyDescent="0.2">
      <c r="A704" s="68" t="s">
        <v>446</v>
      </c>
      <c r="B704" s="89" t="s">
        <v>309</v>
      </c>
      <c r="C704" s="72" t="s">
        <v>126</v>
      </c>
      <c r="D704" s="72" t="s">
        <v>250</v>
      </c>
      <c r="E704" s="72" t="s">
        <v>543</v>
      </c>
      <c r="F704" s="69" t="s">
        <v>118</v>
      </c>
      <c r="G704" s="125">
        <f t="shared" si="80"/>
        <v>361.1</v>
      </c>
      <c r="H704" s="125">
        <f t="shared" si="80"/>
        <v>186.78199999999998</v>
      </c>
      <c r="I704" s="226">
        <f t="shared" si="79"/>
        <v>0.51725837718083623</v>
      </c>
    </row>
    <row r="705" spans="1:9" ht="22.5" customHeight="1" x14ac:dyDescent="0.2">
      <c r="A705" s="68" t="s">
        <v>119</v>
      </c>
      <c r="B705" s="89" t="s">
        <v>309</v>
      </c>
      <c r="C705" s="72" t="s">
        <v>126</v>
      </c>
      <c r="D705" s="72" t="s">
        <v>250</v>
      </c>
      <c r="E705" s="72" t="s">
        <v>543</v>
      </c>
      <c r="F705" s="69" t="s">
        <v>120</v>
      </c>
      <c r="G705" s="125">
        <f>G707+G706</f>
        <v>361.1</v>
      </c>
      <c r="H705" s="125">
        <f>H707+H706</f>
        <v>186.78199999999998</v>
      </c>
      <c r="I705" s="226">
        <f t="shared" si="79"/>
        <v>0.51725837718083623</v>
      </c>
    </row>
    <row r="706" spans="1:9" ht="22.5" x14ac:dyDescent="0.2">
      <c r="A706" s="95" t="s">
        <v>134</v>
      </c>
      <c r="B706" s="72" t="s">
        <v>309</v>
      </c>
      <c r="C706" s="72" t="s">
        <v>126</v>
      </c>
      <c r="D706" s="72" t="s">
        <v>250</v>
      </c>
      <c r="E706" s="72" t="s">
        <v>543</v>
      </c>
      <c r="F706" s="69">
        <v>242</v>
      </c>
      <c r="G706" s="125">
        <v>221.1</v>
      </c>
      <c r="H706" s="130">
        <v>132.29599999999999</v>
      </c>
      <c r="I706" s="226">
        <f t="shared" si="79"/>
        <v>0.59835368611488016</v>
      </c>
    </row>
    <row r="707" spans="1:9" ht="17.25" customHeight="1" x14ac:dyDescent="0.2">
      <c r="A707" s="95" t="s">
        <v>466</v>
      </c>
      <c r="B707" s="89" t="s">
        <v>309</v>
      </c>
      <c r="C707" s="72" t="s">
        <v>126</v>
      </c>
      <c r="D707" s="72" t="s">
        <v>250</v>
      </c>
      <c r="E707" s="72" t="s">
        <v>543</v>
      </c>
      <c r="F707" s="69" t="s">
        <v>122</v>
      </c>
      <c r="G707" s="125">
        <v>140</v>
      </c>
      <c r="H707" s="130">
        <v>54.485999999999997</v>
      </c>
      <c r="I707" s="226">
        <f t="shared" si="79"/>
        <v>0.38918571428571425</v>
      </c>
    </row>
    <row r="708" spans="1:9" x14ac:dyDescent="0.2">
      <c r="A708" s="103" t="s">
        <v>358</v>
      </c>
      <c r="B708" s="90" t="s">
        <v>309</v>
      </c>
      <c r="C708" s="83" t="s">
        <v>240</v>
      </c>
      <c r="D708" s="83"/>
      <c r="E708" s="83"/>
      <c r="F708" s="81"/>
      <c r="G708" s="123">
        <f>G709</f>
        <v>12884.428</v>
      </c>
      <c r="H708" s="123">
        <f>H709</f>
        <v>6608.5209999999997</v>
      </c>
      <c r="I708" s="226">
        <f t="shared" si="79"/>
        <v>0.5129075966740626</v>
      </c>
    </row>
    <row r="709" spans="1:9" x14ac:dyDescent="0.2">
      <c r="A709" s="103" t="s">
        <v>359</v>
      </c>
      <c r="B709" s="90" t="s">
        <v>309</v>
      </c>
      <c r="C709" s="83" t="s">
        <v>240</v>
      </c>
      <c r="D709" s="83" t="s">
        <v>151</v>
      </c>
      <c r="E709" s="83"/>
      <c r="F709" s="81"/>
      <c r="G709" s="123">
        <f>G710</f>
        <v>12884.428</v>
      </c>
      <c r="H709" s="123">
        <f>H710</f>
        <v>6608.5209999999997</v>
      </c>
      <c r="I709" s="226">
        <f t="shared" si="79"/>
        <v>0.5129075966740626</v>
      </c>
    </row>
    <row r="710" spans="1:9" s="74" customFormat="1" ht="21" x14ac:dyDescent="0.2">
      <c r="A710" s="98" t="s">
        <v>628</v>
      </c>
      <c r="B710" s="90" t="s">
        <v>309</v>
      </c>
      <c r="C710" s="83" t="s">
        <v>240</v>
      </c>
      <c r="D710" s="83" t="s">
        <v>151</v>
      </c>
      <c r="E710" s="83" t="s">
        <v>360</v>
      </c>
      <c r="F710" s="81"/>
      <c r="G710" s="123">
        <f>G711+G719+G715+G723+G727</f>
        <v>12884.428</v>
      </c>
      <c r="H710" s="123">
        <f>H711+H719+H715+H723+H727</f>
        <v>6608.5209999999997</v>
      </c>
      <c r="I710" s="226">
        <f t="shared" si="79"/>
        <v>0.5129075966740626</v>
      </c>
    </row>
    <row r="711" spans="1:9" s="74" customFormat="1" ht="22.5" x14ac:dyDescent="0.2">
      <c r="A711" s="94" t="s">
        <v>361</v>
      </c>
      <c r="B711" s="89" t="s">
        <v>309</v>
      </c>
      <c r="C711" s="72" t="s">
        <v>240</v>
      </c>
      <c r="D711" s="72" t="s">
        <v>151</v>
      </c>
      <c r="E711" s="72" t="s">
        <v>362</v>
      </c>
      <c r="F711" s="69"/>
      <c r="G711" s="125">
        <f t="shared" ref="G711:H713" si="81">G712</f>
        <v>488.25</v>
      </c>
      <c r="H711" s="125">
        <f t="shared" si="81"/>
        <v>371.23399999999998</v>
      </c>
      <c r="I711" s="226">
        <f t="shared" si="79"/>
        <v>0.76033589349718378</v>
      </c>
    </row>
    <row r="712" spans="1:9" s="74" customFormat="1" x14ac:dyDescent="0.2">
      <c r="A712" s="68" t="s">
        <v>446</v>
      </c>
      <c r="B712" s="89" t="s">
        <v>309</v>
      </c>
      <c r="C712" s="72" t="s">
        <v>240</v>
      </c>
      <c r="D712" s="72" t="s">
        <v>151</v>
      </c>
      <c r="E712" s="72" t="s">
        <v>362</v>
      </c>
      <c r="F712" s="69" t="s">
        <v>118</v>
      </c>
      <c r="G712" s="125">
        <f t="shared" si="81"/>
        <v>488.25</v>
      </c>
      <c r="H712" s="125">
        <f t="shared" si="81"/>
        <v>371.23399999999998</v>
      </c>
      <c r="I712" s="226">
        <f t="shared" si="79"/>
        <v>0.76033589349718378</v>
      </c>
    </row>
    <row r="713" spans="1:9" s="74" customFormat="1" ht="22.5" x14ac:dyDescent="0.2">
      <c r="A713" s="68" t="s">
        <v>119</v>
      </c>
      <c r="B713" s="89" t="s">
        <v>309</v>
      </c>
      <c r="C713" s="72" t="s">
        <v>240</v>
      </c>
      <c r="D713" s="72" t="s">
        <v>151</v>
      </c>
      <c r="E713" s="72" t="s">
        <v>362</v>
      </c>
      <c r="F713" s="69" t="s">
        <v>120</v>
      </c>
      <c r="G713" s="125">
        <f t="shared" si="81"/>
        <v>488.25</v>
      </c>
      <c r="H713" s="125">
        <f t="shared" si="81"/>
        <v>371.23399999999998</v>
      </c>
      <c r="I713" s="226">
        <f t="shared" si="79"/>
        <v>0.76033589349718378</v>
      </c>
    </row>
    <row r="714" spans="1:9" s="74" customFormat="1" x14ac:dyDescent="0.2">
      <c r="A714" s="95" t="s">
        <v>466</v>
      </c>
      <c r="B714" s="89" t="s">
        <v>309</v>
      </c>
      <c r="C714" s="72" t="s">
        <v>240</v>
      </c>
      <c r="D714" s="72" t="s">
        <v>151</v>
      </c>
      <c r="E714" s="72" t="s">
        <v>362</v>
      </c>
      <c r="F714" s="69" t="s">
        <v>122</v>
      </c>
      <c r="G714" s="125">
        <v>488.25</v>
      </c>
      <c r="H714" s="130">
        <v>371.23399999999998</v>
      </c>
      <c r="I714" s="226">
        <f t="shared" si="79"/>
        <v>0.76033589349718378</v>
      </c>
    </row>
    <row r="715" spans="1:9" s="74" customFormat="1" ht="22.5" x14ac:dyDescent="0.2">
      <c r="A715" s="68" t="s">
        <v>363</v>
      </c>
      <c r="B715" s="89" t="s">
        <v>309</v>
      </c>
      <c r="C715" s="72" t="s">
        <v>240</v>
      </c>
      <c r="D715" s="72" t="s">
        <v>151</v>
      </c>
      <c r="E715" s="72" t="s">
        <v>546</v>
      </c>
      <c r="F715" s="69"/>
      <c r="G715" s="125">
        <f t="shared" ref="G715:H717" si="82">G716</f>
        <v>60</v>
      </c>
      <c r="H715" s="125">
        <f t="shared" si="82"/>
        <v>0</v>
      </c>
      <c r="I715" s="226">
        <f t="shared" si="79"/>
        <v>0</v>
      </c>
    </row>
    <row r="716" spans="1:9" s="74" customFormat="1" x14ac:dyDescent="0.2">
      <c r="A716" s="68" t="s">
        <v>446</v>
      </c>
      <c r="B716" s="89" t="s">
        <v>309</v>
      </c>
      <c r="C716" s="72" t="s">
        <v>240</v>
      </c>
      <c r="D716" s="72" t="s">
        <v>151</v>
      </c>
      <c r="E716" s="72" t="s">
        <v>364</v>
      </c>
      <c r="F716" s="69" t="s">
        <v>118</v>
      </c>
      <c r="G716" s="125">
        <f t="shared" si="82"/>
        <v>60</v>
      </c>
      <c r="H716" s="125">
        <f t="shared" si="82"/>
        <v>0</v>
      </c>
      <c r="I716" s="226">
        <f t="shared" si="79"/>
        <v>0</v>
      </c>
    </row>
    <row r="717" spans="1:9" s="74" customFormat="1" ht="22.5" x14ac:dyDescent="0.2">
      <c r="A717" s="68" t="s">
        <v>119</v>
      </c>
      <c r="B717" s="89" t="s">
        <v>309</v>
      </c>
      <c r="C717" s="72" t="s">
        <v>240</v>
      </c>
      <c r="D717" s="72" t="s">
        <v>151</v>
      </c>
      <c r="E717" s="72" t="s">
        <v>364</v>
      </c>
      <c r="F717" s="69" t="s">
        <v>120</v>
      </c>
      <c r="G717" s="125">
        <f t="shared" si="82"/>
        <v>60</v>
      </c>
      <c r="H717" s="125">
        <f t="shared" si="82"/>
        <v>0</v>
      </c>
      <c r="I717" s="226">
        <f t="shared" si="79"/>
        <v>0</v>
      </c>
    </row>
    <row r="718" spans="1:9" s="74" customFormat="1" x14ac:dyDescent="0.2">
      <c r="A718" s="95" t="s">
        <v>466</v>
      </c>
      <c r="B718" s="89" t="s">
        <v>309</v>
      </c>
      <c r="C718" s="72" t="s">
        <v>240</v>
      </c>
      <c r="D718" s="72" t="s">
        <v>151</v>
      </c>
      <c r="E718" s="72" t="s">
        <v>364</v>
      </c>
      <c r="F718" s="69" t="s">
        <v>122</v>
      </c>
      <c r="G718" s="125">
        <v>60</v>
      </c>
      <c r="H718" s="130">
        <v>0</v>
      </c>
      <c r="I718" s="226">
        <f t="shared" si="79"/>
        <v>0</v>
      </c>
    </row>
    <row r="719" spans="1:9" s="74" customFormat="1" ht="22.5" x14ac:dyDescent="0.2">
      <c r="A719" s="84" t="s">
        <v>365</v>
      </c>
      <c r="B719" s="92" t="s">
        <v>309</v>
      </c>
      <c r="C719" s="88" t="s">
        <v>240</v>
      </c>
      <c r="D719" s="88" t="s">
        <v>151</v>
      </c>
      <c r="E719" s="88" t="s">
        <v>366</v>
      </c>
      <c r="F719" s="86"/>
      <c r="G719" s="124">
        <f t="shared" ref="G719:H721" si="83">G720</f>
        <v>74</v>
      </c>
      <c r="H719" s="124">
        <f t="shared" si="83"/>
        <v>68.62</v>
      </c>
      <c r="I719" s="226">
        <f t="shared" si="79"/>
        <v>0.92729729729729737</v>
      </c>
    </row>
    <row r="720" spans="1:9" s="74" customFormat="1" x14ac:dyDescent="0.2">
      <c r="A720" s="68" t="s">
        <v>446</v>
      </c>
      <c r="B720" s="89" t="s">
        <v>309</v>
      </c>
      <c r="C720" s="72" t="s">
        <v>240</v>
      </c>
      <c r="D720" s="72" t="s">
        <v>151</v>
      </c>
      <c r="E720" s="72" t="s">
        <v>366</v>
      </c>
      <c r="F720" s="69" t="s">
        <v>118</v>
      </c>
      <c r="G720" s="125">
        <f t="shared" si="83"/>
        <v>74</v>
      </c>
      <c r="H720" s="125">
        <f t="shared" si="83"/>
        <v>68.62</v>
      </c>
      <c r="I720" s="226">
        <f t="shared" si="79"/>
        <v>0.92729729729729737</v>
      </c>
    </row>
    <row r="721" spans="1:9" s="74" customFormat="1" ht="22.5" x14ac:dyDescent="0.2">
      <c r="A721" s="68" t="s">
        <v>119</v>
      </c>
      <c r="B721" s="89" t="s">
        <v>309</v>
      </c>
      <c r="C721" s="72" t="s">
        <v>240</v>
      </c>
      <c r="D721" s="72" t="s">
        <v>151</v>
      </c>
      <c r="E721" s="72" t="s">
        <v>366</v>
      </c>
      <c r="F721" s="69" t="s">
        <v>120</v>
      </c>
      <c r="G721" s="125">
        <f t="shared" si="83"/>
        <v>74</v>
      </c>
      <c r="H721" s="125">
        <f t="shared" si="83"/>
        <v>68.62</v>
      </c>
      <c r="I721" s="226">
        <f t="shared" si="79"/>
        <v>0.92729729729729737</v>
      </c>
    </row>
    <row r="722" spans="1:9" ht="15" customHeight="1" x14ac:dyDescent="0.2">
      <c r="A722" s="95" t="s">
        <v>466</v>
      </c>
      <c r="B722" s="89" t="s">
        <v>309</v>
      </c>
      <c r="C722" s="72" t="s">
        <v>240</v>
      </c>
      <c r="D722" s="72" t="s">
        <v>151</v>
      </c>
      <c r="E722" s="72" t="s">
        <v>366</v>
      </c>
      <c r="F722" s="69" t="s">
        <v>122</v>
      </c>
      <c r="G722" s="125">
        <v>74</v>
      </c>
      <c r="H722" s="130">
        <v>68.62</v>
      </c>
      <c r="I722" s="226">
        <f t="shared" si="79"/>
        <v>0.92729729729729737</v>
      </c>
    </row>
    <row r="723" spans="1:9" ht="15" customHeight="1" x14ac:dyDescent="0.2">
      <c r="A723" s="283" t="s">
        <v>763</v>
      </c>
      <c r="B723" s="89" t="s">
        <v>309</v>
      </c>
      <c r="C723" s="72" t="s">
        <v>240</v>
      </c>
      <c r="D723" s="72" t="s">
        <v>151</v>
      </c>
      <c r="E723" s="72" t="s">
        <v>764</v>
      </c>
      <c r="F723" s="192"/>
      <c r="G723" s="125">
        <f t="shared" ref="G723:H725" si="84">G724</f>
        <v>8571.4279999999999</v>
      </c>
      <c r="H723" s="125">
        <f t="shared" si="84"/>
        <v>3393.5239999999999</v>
      </c>
      <c r="I723" s="226">
        <f t="shared" si="79"/>
        <v>0.39591115972741064</v>
      </c>
    </row>
    <row r="724" spans="1:9" ht="15" customHeight="1" x14ac:dyDescent="0.2">
      <c r="A724" s="68" t="s">
        <v>446</v>
      </c>
      <c r="B724" s="89" t="s">
        <v>309</v>
      </c>
      <c r="C724" s="72" t="s">
        <v>240</v>
      </c>
      <c r="D724" s="72" t="s">
        <v>151</v>
      </c>
      <c r="E724" s="72" t="s">
        <v>764</v>
      </c>
      <c r="F724" s="192" t="s">
        <v>118</v>
      </c>
      <c r="G724" s="125">
        <f t="shared" si="84"/>
        <v>8571.4279999999999</v>
      </c>
      <c r="H724" s="125">
        <f t="shared" si="84"/>
        <v>3393.5239999999999</v>
      </c>
      <c r="I724" s="226">
        <f t="shared" si="79"/>
        <v>0.39591115972741064</v>
      </c>
    </row>
    <row r="725" spans="1:9" ht="22.5" x14ac:dyDescent="0.2">
      <c r="A725" s="68" t="s">
        <v>119</v>
      </c>
      <c r="B725" s="89" t="s">
        <v>309</v>
      </c>
      <c r="C725" s="72" t="s">
        <v>240</v>
      </c>
      <c r="D725" s="72" t="s">
        <v>151</v>
      </c>
      <c r="E725" s="72" t="s">
        <v>764</v>
      </c>
      <c r="F725" s="192" t="s">
        <v>120</v>
      </c>
      <c r="G725" s="125">
        <f t="shared" si="84"/>
        <v>8571.4279999999999</v>
      </c>
      <c r="H725" s="125">
        <f t="shared" si="84"/>
        <v>3393.5239999999999</v>
      </c>
      <c r="I725" s="226">
        <f t="shared" si="79"/>
        <v>0.39591115972741064</v>
      </c>
    </row>
    <row r="726" spans="1:9" ht="15" customHeight="1" x14ac:dyDescent="0.2">
      <c r="A726" s="95" t="s">
        <v>466</v>
      </c>
      <c r="B726" s="89" t="s">
        <v>309</v>
      </c>
      <c r="C726" s="72" t="s">
        <v>240</v>
      </c>
      <c r="D726" s="72" t="s">
        <v>151</v>
      </c>
      <c r="E726" s="72" t="s">
        <v>764</v>
      </c>
      <c r="F726" s="192" t="s">
        <v>122</v>
      </c>
      <c r="G726" s="125">
        <v>8571.4279999999999</v>
      </c>
      <c r="H726" s="125">
        <v>3393.5239999999999</v>
      </c>
      <c r="I726" s="226">
        <f t="shared" si="79"/>
        <v>0.39591115972741064</v>
      </c>
    </row>
    <row r="727" spans="1:9" ht="15" customHeight="1" x14ac:dyDescent="0.2">
      <c r="A727" s="95" t="s">
        <v>812</v>
      </c>
      <c r="B727" s="89" t="s">
        <v>309</v>
      </c>
      <c r="C727" s="72" t="s">
        <v>240</v>
      </c>
      <c r="D727" s="72" t="s">
        <v>151</v>
      </c>
      <c r="E727" s="72" t="s">
        <v>811</v>
      </c>
      <c r="F727" s="192"/>
      <c r="G727" s="125">
        <f t="shared" ref="G727:H729" si="85">G728</f>
        <v>3690.75</v>
      </c>
      <c r="H727" s="125">
        <f t="shared" si="85"/>
        <v>2775.143</v>
      </c>
      <c r="I727" s="226">
        <f t="shared" ref="I727:I730" si="86">H727/G727*1</f>
        <v>0.75191844476055003</v>
      </c>
    </row>
    <row r="728" spans="1:9" ht="15" customHeight="1" x14ac:dyDescent="0.2">
      <c r="A728" s="68" t="s">
        <v>446</v>
      </c>
      <c r="B728" s="89" t="s">
        <v>309</v>
      </c>
      <c r="C728" s="72" t="s">
        <v>240</v>
      </c>
      <c r="D728" s="72" t="s">
        <v>151</v>
      </c>
      <c r="E728" s="72" t="s">
        <v>811</v>
      </c>
      <c r="F728" s="192" t="s">
        <v>118</v>
      </c>
      <c r="G728" s="125">
        <f t="shared" si="85"/>
        <v>3690.75</v>
      </c>
      <c r="H728" s="125">
        <f t="shared" si="85"/>
        <v>2775.143</v>
      </c>
      <c r="I728" s="226">
        <f t="shared" si="86"/>
        <v>0.75191844476055003</v>
      </c>
    </row>
    <row r="729" spans="1:9" ht="22.5" x14ac:dyDescent="0.2">
      <c r="A729" s="68" t="s">
        <v>119</v>
      </c>
      <c r="B729" s="89" t="s">
        <v>309</v>
      </c>
      <c r="C729" s="72" t="s">
        <v>240</v>
      </c>
      <c r="D729" s="72" t="s">
        <v>151</v>
      </c>
      <c r="E729" s="72" t="s">
        <v>811</v>
      </c>
      <c r="F729" s="192" t="s">
        <v>120</v>
      </c>
      <c r="G729" s="125">
        <f t="shared" si="85"/>
        <v>3690.75</v>
      </c>
      <c r="H729" s="125">
        <f t="shared" si="85"/>
        <v>2775.143</v>
      </c>
      <c r="I729" s="226">
        <f t="shared" si="86"/>
        <v>0.75191844476055003</v>
      </c>
    </row>
    <row r="730" spans="1:9" ht="15" customHeight="1" x14ac:dyDescent="0.2">
      <c r="A730" s="95" t="s">
        <v>466</v>
      </c>
      <c r="B730" s="89" t="s">
        <v>309</v>
      </c>
      <c r="C730" s="72" t="s">
        <v>240</v>
      </c>
      <c r="D730" s="72" t="s">
        <v>151</v>
      </c>
      <c r="E730" s="72" t="s">
        <v>811</v>
      </c>
      <c r="F730" s="192" t="s">
        <v>122</v>
      </c>
      <c r="G730" s="125">
        <v>3690.75</v>
      </c>
      <c r="H730" s="125">
        <v>2775.143</v>
      </c>
      <c r="I730" s="226">
        <f t="shared" si="86"/>
        <v>0.75191844476055003</v>
      </c>
    </row>
    <row r="731" spans="1:9" x14ac:dyDescent="0.2">
      <c r="A731" s="82" t="s">
        <v>203</v>
      </c>
      <c r="B731" s="79" t="s">
        <v>309</v>
      </c>
      <c r="C731" s="78" t="s">
        <v>204</v>
      </c>
      <c r="D731" s="78"/>
      <c r="E731" s="78"/>
      <c r="F731" s="80"/>
      <c r="G731" s="123">
        <f>G732+G738</f>
        <v>533.4</v>
      </c>
      <c r="H731" s="123">
        <f>H732+H738</f>
        <v>298.51900000000001</v>
      </c>
      <c r="I731" s="226">
        <f t="shared" ref="I731:I762" si="87">H731/G731*1</f>
        <v>0.55965316835395584</v>
      </c>
    </row>
    <row r="732" spans="1:9" x14ac:dyDescent="0.2">
      <c r="A732" s="82" t="s">
        <v>414</v>
      </c>
      <c r="B732" s="79" t="s">
        <v>309</v>
      </c>
      <c r="C732" s="78" t="s">
        <v>204</v>
      </c>
      <c r="D732" s="78" t="s">
        <v>204</v>
      </c>
      <c r="E732" s="78" t="s">
        <v>146</v>
      </c>
      <c r="F732" s="80" t="s">
        <v>147</v>
      </c>
      <c r="G732" s="123">
        <f t="shared" ref="G732:H736" si="88">G733</f>
        <v>70</v>
      </c>
      <c r="H732" s="123">
        <f t="shared" si="88"/>
        <v>8.1</v>
      </c>
      <c r="I732" s="226">
        <f t="shared" si="87"/>
        <v>0.11571428571428571</v>
      </c>
    </row>
    <row r="733" spans="1:9" ht="31.5" x14ac:dyDescent="0.2">
      <c r="A733" s="82" t="s">
        <v>500</v>
      </c>
      <c r="B733" s="79" t="s">
        <v>309</v>
      </c>
      <c r="C733" s="78" t="s">
        <v>204</v>
      </c>
      <c r="D733" s="78" t="s">
        <v>204</v>
      </c>
      <c r="E733" s="78" t="s">
        <v>374</v>
      </c>
      <c r="F733" s="80"/>
      <c r="G733" s="123">
        <f t="shared" si="88"/>
        <v>70</v>
      </c>
      <c r="H733" s="123">
        <f t="shared" si="88"/>
        <v>8.1</v>
      </c>
      <c r="I733" s="226">
        <f t="shared" si="87"/>
        <v>0.11571428571428571</v>
      </c>
    </row>
    <row r="734" spans="1:9" ht="22.5" x14ac:dyDescent="0.2">
      <c r="A734" s="99" t="s">
        <v>375</v>
      </c>
      <c r="B734" s="91" t="s">
        <v>309</v>
      </c>
      <c r="C734" s="85" t="s">
        <v>204</v>
      </c>
      <c r="D734" s="85" t="s">
        <v>204</v>
      </c>
      <c r="E734" s="85" t="s">
        <v>376</v>
      </c>
      <c r="F734" s="87"/>
      <c r="G734" s="124">
        <f t="shared" si="88"/>
        <v>70</v>
      </c>
      <c r="H734" s="124">
        <f t="shared" si="88"/>
        <v>8.1</v>
      </c>
      <c r="I734" s="226">
        <f t="shared" si="87"/>
        <v>0.11571428571428571</v>
      </c>
    </row>
    <row r="735" spans="1:9" x14ac:dyDescent="0.2">
      <c r="A735" s="68" t="s">
        <v>446</v>
      </c>
      <c r="B735" s="54" t="s">
        <v>309</v>
      </c>
      <c r="C735" s="56" t="s">
        <v>204</v>
      </c>
      <c r="D735" s="56" t="s">
        <v>204</v>
      </c>
      <c r="E735" s="56" t="s">
        <v>376</v>
      </c>
      <c r="F735" s="57">
        <v>200</v>
      </c>
      <c r="G735" s="125">
        <f t="shared" si="88"/>
        <v>70</v>
      </c>
      <c r="H735" s="125">
        <f t="shared" si="88"/>
        <v>8.1</v>
      </c>
      <c r="I735" s="226">
        <f t="shared" si="87"/>
        <v>0.11571428571428571</v>
      </c>
    </row>
    <row r="736" spans="1:9" ht="22.5" x14ac:dyDescent="0.2">
      <c r="A736" s="68" t="s">
        <v>119</v>
      </c>
      <c r="B736" s="54" t="s">
        <v>309</v>
      </c>
      <c r="C736" s="56" t="s">
        <v>204</v>
      </c>
      <c r="D736" s="56" t="s">
        <v>204</v>
      </c>
      <c r="E736" s="56" t="s">
        <v>376</v>
      </c>
      <c r="F736" s="57">
        <v>240</v>
      </c>
      <c r="G736" s="125">
        <f t="shared" si="88"/>
        <v>70</v>
      </c>
      <c r="H736" s="125">
        <f t="shared" si="88"/>
        <v>8.1</v>
      </c>
      <c r="I736" s="226">
        <f t="shared" si="87"/>
        <v>0.11571428571428571</v>
      </c>
    </row>
    <row r="737" spans="1:9" x14ac:dyDescent="0.2">
      <c r="A737" s="95" t="s">
        <v>466</v>
      </c>
      <c r="B737" s="54" t="s">
        <v>309</v>
      </c>
      <c r="C737" s="56" t="s">
        <v>204</v>
      </c>
      <c r="D737" s="56" t="s">
        <v>204</v>
      </c>
      <c r="E737" s="56" t="s">
        <v>376</v>
      </c>
      <c r="F737" s="57">
        <v>244</v>
      </c>
      <c r="G737" s="125">
        <v>70</v>
      </c>
      <c r="H737" s="130">
        <v>8.1</v>
      </c>
      <c r="I737" s="226">
        <f t="shared" si="87"/>
        <v>0.11571428571428571</v>
      </c>
    </row>
    <row r="738" spans="1:9" x14ac:dyDescent="0.2">
      <c r="A738" s="82" t="s">
        <v>219</v>
      </c>
      <c r="B738" s="78" t="s">
        <v>309</v>
      </c>
      <c r="C738" s="78" t="s">
        <v>204</v>
      </c>
      <c r="D738" s="78" t="s">
        <v>220</v>
      </c>
      <c r="E738" s="78" t="s">
        <v>146</v>
      </c>
      <c r="F738" s="80" t="s">
        <v>147</v>
      </c>
      <c r="G738" s="123">
        <f>G739</f>
        <v>463.4</v>
      </c>
      <c r="H738" s="123">
        <f>H739</f>
        <v>290.41899999999998</v>
      </c>
      <c r="I738" s="226">
        <f t="shared" si="87"/>
        <v>0.62671342252913254</v>
      </c>
    </row>
    <row r="739" spans="1:9" s="76" customFormat="1" ht="22.5" customHeight="1" x14ac:dyDescent="0.2">
      <c r="A739" s="143" t="s">
        <v>454</v>
      </c>
      <c r="B739" s="79" t="s">
        <v>309</v>
      </c>
      <c r="C739" s="80" t="s">
        <v>204</v>
      </c>
      <c r="D739" s="80" t="s">
        <v>220</v>
      </c>
      <c r="E739" s="78" t="s">
        <v>369</v>
      </c>
      <c r="F739" s="81" t="s">
        <v>147</v>
      </c>
      <c r="G739" s="123">
        <f>G740+G745</f>
        <v>463.4</v>
      </c>
      <c r="H739" s="123">
        <f>H740+H745</f>
        <v>290.41899999999998</v>
      </c>
      <c r="I739" s="226">
        <f t="shared" si="87"/>
        <v>0.62671342252913254</v>
      </c>
    </row>
    <row r="740" spans="1:9" s="62" customFormat="1" ht="33.75" x14ac:dyDescent="0.2">
      <c r="A740" s="68" t="s">
        <v>109</v>
      </c>
      <c r="B740" s="61" t="s">
        <v>309</v>
      </c>
      <c r="C740" s="57" t="s">
        <v>204</v>
      </c>
      <c r="D740" s="57" t="s">
        <v>220</v>
      </c>
      <c r="E740" s="56" t="s">
        <v>369</v>
      </c>
      <c r="F740" s="60">
        <v>100</v>
      </c>
      <c r="G740" s="128">
        <f>G741</f>
        <v>440</v>
      </c>
      <c r="H740" s="128">
        <f>H741</f>
        <v>271.92099999999999</v>
      </c>
      <c r="I740" s="226">
        <f t="shared" si="87"/>
        <v>0.61800227272727271</v>
      </c>
    </row>
    <row r="741" spans="1:9" s="62" customFormat="1" x14ac:dyDescent="0.2">
      <c r="A741" s="68" t="s">
        <v>131</v>
      </c>
      <c r="B741" s="77" t="s">
        <v>309</v>
      </c>
      <c r="C741" s="57" t="s">
        <v>204</v>
      </c>
      <c r="D741" s="57" t="s">
        <v>220</v>
      </c>
      <c r="E741" s="56" t="s">
        <v>369</v>
      </c>
      <c r="F741" s="60">
        <v>120</v>
      </c>
      <c r="G741" s="128">
        <f>G742+G743+G744</f>
        <v>440</v>
      </c>
      <c r="H741" s="128">
        <f>H742+H743+H744</f>
        <v>271.92099999999999</v>
      </c>
      <c r="I741" s="226">
        <f t="shared" si="87"/>
        <v>0.61800227272727271</v>
      </c>
    </row>
    <row r="742" spans="1:9" s="62" customFormat="1" x14ac:dyDescent="0.2">
      <c r="A742" s="94" t="s">
        <v>132</v>
      </c>
      <c r="B742" s="77" t="s">
        <v>309</v>
      </c>
      <c r="C742" s="57" t="s">
        <v>204</v>
      </c>
      <c r="D742" s="57" t="s">
        <v>220</v>
      </c>
      <c r="E742" s="56" t="s">
        <v>369</v>
      </c>
      <c r="F742" s="60">
        <v>121</v>
      </c>
      <c r="G742" s="128">
        <v>337.5</v>
      </c>
      <c r="H742" s="277">
        <v>205.99</v>
      </c>
      <c r="I742" s="226">
        <f t="shared" si="87"/>
        <v>0.61034074074074074</v>
      </c>
    </row>
    <row r="743" spans="1:9" ht="22.5" x14ac:dyDescent="0.2">
      <c r="A743" s="58" t="s">
        <v>246</v>
      </c>
      <c r="B743" s="56" t="s">
        <v>309</v>
      </c>
      <c r="C743" s="57" t="s">
        <v>204</v>
      </c>
      <c r="D743" s="57" t="s">
        <v>220</v>
      </c>
      <c r="E743" s="56" t="s">
        <v>369</v>
      </c>
      <c r="F743" s="57">
        <v>122</v>
      </c>
      <c r="G743" s="125">
        <v>0.6</v>
      </c>
      <c r="H743" s="130">
        <v>0</v>
      </c>
      <c r="I743" s="226">
        <f t="shared" si="87"/>
        <v>0</v>
      </c>
    </row>
    <row r="744" spans="1:9" ht="33.75" x14ac:dyDescent="0.2">
      <c r="A744" s="94" t="s">
        <v>133</v>
      </c>
      <c r="B744" s="56" t="s">
        <v>309</v>
      </c>
      <c r="C744" s="57" t="s">
        <v>204</v>
      </c>
      <c r="D744" s="57" t="s">
        <v>220</v>
      </c>
      <c r="E744" s="56" t="s">
        <v>369</v>
      </c>
      <c r="F744" s="57">
        <v>129</v>
      </c>
      <c r="G744" s="125">
        <v>101.9</v>
      </c>
      <c r="H744" s="130">
        <v>65.930999999999997</v>
      </c>
      <c r="I744" s="226">
        <f t="shared" si="87"/>
        <v>0.64701668302257109</v>
      </c>
    </row>
    <row r="745" spans="1:9" x14ac:dyDescent="0.2">
      <c r="A745" s="68" t="s">
        <v>446</v>
      </c>
      <c r="B745" s="54" t="s">
        <v>309</v>
      </c>
      <c r="C745" s="57" t="s">
        <v>204</v>
      </c>
      <c r="D745" s="57" t="s">
        <v>220</v>
      </c>
      <c r="E745" s="56" t="s">
        <v>369</v>
      </c>
      <c r="F745" s="57" t="s">
        <v>118</v>
      </c>
      <c r="G745" s="125">
        <f>G746</f>
        <v>23.4</v>
      </c>
      <c r="H745" s="125">
        <f>H746</f>
        <v>18.497999999999998</v>
      </c>
      <c r="I745" s="226">
        <f t="shared" si="87"/>
        <v>0.79051282051282046</v>
      </c>
    </row>
    <row r="746" spans="1:9" ht="22.5" x14ac:dyDescent="0.2">
      <c r="A746" s="68" t="s">
        <v>119</v>
      </c>
      <c r="B746" s="56" t="s">
        <v>309</v>
      </c>
      <c r="C746" s="57" t="s">
        <v>204</v>
      </c>
      <c r="D746" s="57" t="s">
        <v>220</v>
      </c>
      <c r="E746" s="56" t="s">
        <v>369</v>
      </c>
      <c r="F746" s="57" t="s">
        <v>120</v>
      </c>
      <c r="G746" s="125">
        <f>G748+G747</f>
        <v>23.4</v>
      </c>
      <c r="H746" s="125">
        <f>H748+H747</f>
        <v>18.497999999999998</v>
      </c>
      <c r="I746" s="226">
        <f t="shared" si="87"/>
        <v>0.79051282051282046</v>
      </c>
    </row>
    <row r="747" spans="1:9" ht="22.5" x14ac:dyDescent="0.2">
      <c r="A747" s="95" t="s">
        <v>134</v>
      </c>
      <c r="B747" s="56" t="s">
        <v>309</v>
      </c>
      <c r="C747" s="57" t="s">
        <v>204</v>
      </c>
      <c r="D747" s="57" t="s">
        <v>220</v>
      </c>
      <c r="E747" s="56" t="s">
        <v>369</v>
      </c>
      <c r="F747" s="57">
        <v>242</v>
      </c>
      <c r="G747" s="125">
        <v>5</v>
      </c>
      <c r="H747" s="130">
        <v>5</v>
      </c>
      <c r="I747" s="226">
        <f t="shared" si="87"/>
        <v>1</v>
      </c>
    </row>
    <row r="748" spans="1:9" x14ac:dyDescent="0.2">
      <c r="A748" s="95" t="s">
        <v>466</v>
      </c>
      <c r="B748" s="54" t="s">
        <v>309</v>
      </c>
      <c r="C748" s="57" t="s">
        <v>204</v>
      </c>
      <c r="D748" s="57" t="s">
        <v>220</v>
      </c>
      <c r="E748" s="56" t="s">
        <v>369</v>
      </c>
      <c r="F748" s="57" t="s">
        <v>122</v>
      </c>
      <c r="G748" s="125">
        <v>18.399999999999999</v>
      </c>
      <c r="H748" s="130">
        <v>13.497999999999999</v>
      </c>
      <c r="I748" s="226">
        <f t="shared" si="87"/>
        <v>0.73358695652173911</v>
      </c>
    </row>
    <row r="749" spans="1:9" x14ac:dyDescent="0.2">
      <c r="A749" s="82" t="s">
        <v>377</v>
      </c>
      <c r="B749" s="90" t="s">
        <v>309</v>
      </c>
      <c r="C749" s="81" t="s">
        <v>220</v>
      </c>
      <c r="D749" s="83" t="s">
        <v>145</v>
      </c>
      <c r="E749" s="83" t="s">
        <v>146</v>
      </c>
      <c r="F749" s="81" t="s">
        <v>147</v>
      </c>
      <c r="G749" s="123">
        <f t="shared" ref="G749:H755" si="89">G750</f>
        <v>250</v>
      </c>
      <c r="H749" s="123">
        <f t="shared" si="89"/>
        <v>219.82</v>
      </c>
      <c r="I749" s="226">
        <f t="shared" si="87"/>
        <v>0.87927999999999995</v>
      </c>
    </row>
    <row r="750" spans="1:9" x14ac:dyDescent="0.2">
      <c r="A750" s="82" t="s">
        <v>378</v>
      </c>
      <c r="B750" s="83" t="s">
        <v>309</v>
      </c>
      <c r="C750" s="81" t="s">
        <v>220</v>
      </c>
      <c r="D750" s="83" t="s">
        <v>220</v>
      </c>
      <c r="E750" s="83" t="s">
        <v>146</v>
      </c>
      <c r="F750" s="81" t="s">
        <v>147</v>
      </c>
      <c r="G750" s="123">
        <f t="shared" si="89"/>
        <v>250</v>
      </c>
      <c r="H750" s="123">
        <f t="shared" si="89"/>
        <v>219.82</v>
      </c>
      <c r="I750" s="226">
        <f t="shared" si="87"/>
        <v>0.87927999999999995</v>
      </c>
    </row>
    <row r="751" spans="1:9" ht="31.5" x14ac:dyDescent="0.2">
      <c r="A751" s="98" t="s">
        <v>501</v>
      </c>
      <c r="B751" s="83" t="s">
        <v>309</v>
      </c>
      <c r="C751" s="81" t="s">
        <v>220</v>
      </c>
      <c r="D751" s="83" t="s">
        <v>220</v>
      </c>
      <c r="E751" s="83" t="s">
        <v>379</v>
      </c>
      <c r="F751" s="81"/>
      <c r="G751" s="123">
        <f t="shared" ref="G751:H753" si="90">G752</f>
        <v>250</v>
      </c>
      <c r="H751" s="123">
        <f t="shared" si="90"/>
        <v>219.82</v>
      </c>
      <c r="I751" s="226">
        <f t="shared" si="87"/>
        <v>0.87927999999999995</v>
      </c>
    </row>
    <row r="752" spans="1:9" ht="33.75" x14ac:dyDescent="0.2">
      <c r="A752" s="68" t="s">
        <v>380</v>
      </c>
      <c r="B752" s="89" t="s">
        <v>309</v>
      </c>
      <c r="C752" s="69" t="s">
        <v>220</v>
      </c>
      <c r="D752" s="72" t="s">
        <v>220</v>
      </c>
      <c r="E752" s="72" t="s">
        <v>381</v>
      </c>
      <c r="F752" s="69" t="s">
        <v>147</v>
      </c>
      <c r="G752" s="125">
        <f t="shared" si="90"/>
        <v>250</v>
      </c>
      <c r="H752" s="125">
        <f t="shared" si="90"/>
        <v>219.82</v>
      </c>
      <c r="I752" s="226">
        <f t="shared" si="87"/>
        <v>0.87927999999999995</v>
      </c>
    </row>
    <row r="753" spans="1:11" ht="33.75" x14ac:dyDescent="0.2">
      <c r="A753" s="84" t="s">
        <v>382</v>
      </c>
      <c r="B753" s="88" t="s">
        <v>309</v>
      </c>
      <c r="C753" s="86" t="s">
        <v>220</v>
      </c>
      <c r="D753" s="88" t="s">
        <v>220</v>
      </c>
      <c r="E753" s="88" t="s">
        <v>383</v>
      </c>
      <c r="F753" s="86"/>
      <c r="G753" s="124">
        <f t="shared" si="90"/>
        <v>250</v>
      </c>
      <c r="H753" s="124">
        <f t="shared" si="90"/>
        <v>219.82</v>
      </c>
      <c r="I753" s="226">
        <f t="shared" si="87"/>
        <v>0.87927999999999995</v>
      </c>
    </row>
    <row r="754" spans="1:11" x14ac:dyDescent="0.2">
      <c r="A754" s="68" t="s">
        <v>446</v>
      </c>
      <c r="B754" s="72" t="s">
        <v>309</v>
      </c>
      <c r="C754" s="69" t="s">
        <v>220</v>
      </c>
      <c r="D754" s="72" t="s">
        <v>220</v>
      </c>
      <c r="E754" s="72" t="s">
        <v>383</v>
      </c>
      <c r="F754" s="69" t="s">
        <v>118</v>
      </c>
      <c r="G754" s="125">
        <f t="shared" si="89"/>
        <v>250</v>
      </c>
      <c r="H754" s="125">
        <f t="shared" si="89"/>
        <v>219.82</v>
      </c>
      <c r="I754" s="226">
        <f t="shared" si="87"/>
        <v>0.87927999999999995</v>
      </c>
    </row>
    <row r="755" spans="1:11" ht="22.5" x14ac:dyDescent="0.2">
      <c r="A755" s="68" t="s">
        <v>119</v>
      </c>
      <c r="B755" s="89" t="s">
        <v>309</v>
      </c>
      <c r="C755" s="69" t="s">
        <v>220</v>
      </c>
      <c r="D755" s="72" t="s">
        <v>220</v>
      </c>
      <c r="E755" s="72" t="s">
        <v>383</v>
      </c>
      <c r="F755" s="69" t="s">
        <v>120</v>
      </c>
      <c r="G755" s="125">
        <f t="shared" si="89"/>
        <v>250</v>
      </c>
      <c r="H755" s="125">
        <f t="shared" si="89"/>
        <v>219.82</v>
      </c>
      <c r="I755" s="226">
        <f t="shared" si="87"/>
        <v>0.87927999999999995</v>
      </c>
    </row>
    <row r="756" spans="1:11" x14ac:dyDescent="0.2">
      <c r="A756" s="95" t="s">
        <v>466</v>
      </c>
      <c r="B756" s="72" t="s">
        <v>309</v>
      </c>
      <c r="C756" s="69" t="s">
        <v>220</v>
      </c>
      <c r="D756" s="72" t="s">
        <v>220</v>
      </c>
      <c r="E756" s="72" t="s">
        <v>383</v>
      </c>
      <c r="F756" s="69" t="s">
        <v>122</v>
      </c>
      <c r="G756" s="130">
        <v>250</v>
      </c>
      <c r="H756" s="130">
        <v>219.82</v>
      </c>
      <c r="I756" s="226">
        <f t="shared" si="87"/>
        <v>0.87927999999999995</v>
      </c>
    </row>
    <row r="757" spans="1:11" x14ac:dyDescent="0.2">
      <c r="A757" s="82" t="s">
        <v>148</v>
      </c>
      <c r="B757" s="83" t="s">
        <v>309</v>
      </c>
      <c r="C757" s="81">
        <v>10</v>
      </c>
      <c r="D757" s="83"/>
      <c r="E757" s="83"/>
      <c r="F757" s="81"/>
      <c r="G757" s="129">
        <f>G758</f>
        <v>6531.9</v>
      </c>
      <c r="H757" s="129">
        <f>H758</f>
        <v>2938.9830000000002</v>
      </c>
      <c r="I757" s="226">
        <f t="shared" si="87"/>
        <v>0.44994304873007857</v>
      </c>
    </row>
    <row r="758" spans="1:11" x14ac:dyDescent="0.2">
      <c r="A758" s="82" t="s">
        <v>384</v>
      </c>
      <c r="B758" s="83" t="s">
        <v>309</v>
      </c>
      <c r="C758" s="81">
        <v>10</v>
      </c>
      <c r="D758" s="83" t="s">
        <v>151</v>
      </c>
      <c r="E758" s="83"/>
      <c r="F758" s="81"/>
      <c r="G758" s="129">
        <f>G759+G800+G809</f>
        <v>6531.9</v>
      </c>
      <c r="H758" s="129">
        <f>H759+H800+H809</f>
        <v>2938.9830000000002</v>
      </c>
      <c r="I758" s="226">
        <f t="shared" si="87"/>
        <v>0.44994304873007857</v>
      </c>
    </row>
    <row r="759" spans="1:11" s="74" customFormat="1" ht="21.75" customHeight="1" x14ac:dyDescent="0.2">
      <c r="A759" s="82" t="s">
        <v>502</v>
      </c>
      <c r="B759" s="83" t="s">
        <v>309</v>
      </c>
      <c r="C759" s="81">
        <v>10</v>
      </c>
      <c r="D759" s="83" t="s">
        <v>151</v>
      </c>
      <c r="E759" s="83" t="s">
        <v>395</v>
      </c>
      <c r="F759" s="81"/>
      <c r="G759" s="123">
        <f>+G764+G772+G776+G780+G784+G788+G792+G796+G760</f>
        <v>411</v>
      </c>
      <c r="H759" s="123">
        <f>+H764+H772+H776+H780+H784+H788+H792+H796+H760</f>
        <v>261.483</v>
      </c>
      <c r="I759" s="226">
        <f t="shared" si="87"/>
        <v>0.63621167883211682</v>
      </c>
      <c r="J759" s="105"/>
      <c r="K759" s="105"/>
    </row>
    <row r="760" spans="1:11" s="74" customFormat="1" ht="22.5" x14ac:dyDescent="0.2">
      <c r="A760" s="156" t="s">
        <v>549</v>
      </c>
      <c r="B760" s="88" t="s">
        <v>309</v>
      </c>
      <c r="C760" s="86">
        <v>10</v>
      </c>
      <c r="D760" s="88" t="s">
        <v>151</v>
      </c>
      <c r="E760" s="72" t="s">
        <v>548</v>
      </c>
      <c r="F760" s="86"/>
      <c r="G760" s="124">
        <f t="shared" ref="G760:H762" si="91">G761</f>
        <v>35</v>
      </c>
      <c r="H760" s="124">
        <f t="shared" si="91"/>
        <v>13.984999999999999</v>
      </c>
      <c r="I760" s="226">
        <f t="shared" si="87"/>
        <v>0.39957142857142858</v>
      </c>
    </row>
    <row r="761" spans="1:11" s="74" customFormat="1" x14ac:dyDescent="0.2">
      <c r="A761" s="68" t="s">
        <v>446</v>
      </c>
      <c r="B761" s="72" t="s">
        <v>309</v>
      </c>
      <c r="C761" s="69">
        <v>10</v>
      </c>
      <c r="D761" s="72" t="s">
        <v>151</v>
      </c>
      <c r="E761" s="72" t="s">
        <v>548</v>
      </c>
      <c r="F761" s="69" t="s">
        <v>118</v>
      </c>
      <c r="G761" s="125">
        <f t="shared" si="91"/>
        <v>35</v>
      </c>
      <c r="H761" s="125">
        <f t="shared" si="91"/>
        <v>13.984999999999999</v>
      </c>
      <c r="I761" s="226">
        <f t="shared" si="87"/>
        <v>0.39957142857142858</v>
      </c>
    </row>
    <row r="762" spans="1:11" s="74" customFormat="1" ht="22.5" x14ac:dyDescent="0.2">
      <c r="A762" s="68" t="s">
        <v>119</v>
      </c>
      <c r="B762" s="89" t="s">
        <v>309</v>
      </c>
      <c r="C762" s="69">
        <v>10</v>
      </c>
      <c r="D762" s="72" t="s">
        <v>151</v>
      </c>
      <c r="E762" s="72" t="s">
        <v>548</v>
      </c>
      <c r="F762" s="69" t="s">
        <v>120</v>
      </c>
      <c r="G762" s="125">
        <f t="shared" si="91"/>
        <v>35</v>
      </c>
      <c r="H762" s="125">
        <f t="shared" si="91"/>
        <v>13.984999999999999</v>
      </c>
      <c r="I762" s="226">
        <f t="shared" si="87"/>
        <v>0.39957142857142858</v>
      </c>
    </row>
    <row r="763" spans="1:11" s="74" customFormat="1" x14ac:dyDescent="0.2">
      <c r="A763" s="95" t="s">
        <v>466</v>
      </c>
      <c r="B763" s="72" t="s">
        <v>309</v>
      </c>
      <c r="C763" s="69">
        <v>10</v>
      </c>
      <c r="D763" s="72" t="s">
        <v>151</v>
      </c>
      <c r="E763" s="72" t="s">
        <v>548</v>
      </c>
      <c r="F763" s="69" t="s">
        <v>122</v>
      </c>
      <c r="G763" s="130">
        <v>35</v>
      </c>
      <c r="H763" s="130">
        <v>13.984999999999999</v>
      </c>
      <c r="I763" s="226">
        <f t="shared" ref="I763:I794" si="92">H763/G763*1</f>
        <v>0.39957142857142858</v>
      </c>
    </row>
    <row r="764" spans="1:11" s="74" customFormat="1" ht="22.5" x14ac:dyDescent="0.2">
      <c r="A764" s="154" t="s">
        <v>550</v>
      </c>
      <c r="B764" s="72" t="s">
        <v>309</v>
      </c>
      <c r="C764" s="69">
        <v>10</v>
      </c>
      <c r="D764" s="72" t="s">
        <v>151</v>
      </c>
      <c r="E764" s="72" t="s">
        <v>551</v>
      </c>
      <c r="F764" s="69"/>
      <c r="G764" s="130">
        <f>G768+G765</f>
        <v>70</v>
      </c>
      <c r="H764" s="130">
        <f>H768+H765</f>
        <v>20</v>
      </c>
      <c r="I764" s="226">
        <f t="shared" si="92"/>
        <v>0.2857142857142857</v>
      </c>
    </row>
    <row r="765" spans="1:11" s="74" customFormat="1" x14ac:dyDescent="0.2">
      <c r="A765" s="68" t="s">
        <v>446</v>
      </c>
      <c r="B765" s="72" t="s">
        <v>309</v>
      </c>
      <c r="C765" s="161">
        <v>10</v>
      </c>
      <c r="D765" s="72" t="s">
        <v>151</v>
      </c>
      <c r="E765" s="72" t="s">
        <v>551</v>
      </c>
      <c r="F765" s="161" t="s">
        <v>118</v>
      </c>
      <c r="G765" s="130">
        <f>G766</f>
        <v>0</v>
      </c>
      <c r="H765" s="130">
        <f>H766</f>
        <v>0</v>
      </c>
      <c r="I765" s="226" t="e">
        <f t="shared" si="92"/>
        <v>#DIV/0!</v>
      </c>
    </row>
    <row r="766" spans="1:11" s="74" customFormat="1" ht="22.5" x14ac:dyDescent="0.2">
      <c r="A766" s="68" t="s">
        <v>119</v>
      </c>
      <c r="B766" s="72" t="s">
        <v>309</v>
      </c>
      <c r="C766" s="161">
        <v>10</v>
      </c>
      <c r="D766" s="72" t="s">
        <v>151</v>
      </c>
      <c r="E766" s="72" t="s">
        <v>551</v>
      </c>
      <c r="F766" s="161" t="s">
        <v>120</v>
      </c>
      <c r="G766" s="130">
        <f>G767</f>
        <v>0</v>
      </c>
      <c r="H766" s="130">
        <f>H767</f>
        <v>0</v>
      </c>
      <c r="I766" s="226" t="e">
        <f t="shared" si="92"/>
        <v>#DIV/0!</v>
      </c>
    </row>
    <row r="767" spans="1:11" s="74" customFormat="1" x14ac:dyDescent="0.2">
      <c r="A767" s="95" t="s">
        <v>466</v>
      </c>
      <c r="B767" s="72" t="s">
        <v>309</v>
      </c>
      <c r="C767" s="161">
        <v>10</v>
      </c>
      <c r="D767" s="72" t="s">
        <v>151</v>
      </c>
      <c r="E767" s="72" t="s">
        <v>551</v>
      </c>
      <c r="F767" s="161" t="s">
        <v>122</v>
      </c>
      <c r="G767" s="130">
        <v>0</v>
      </c>
      <c r="H767" s="130">
        <v>0</v>
      </c>
      <c r="I767" s="226" t="e">
        <f t="shared" si="92"/>
        <v>#DIV/0!</v>
      </c>
    </row>
    <row r="768" spans="1:11" s="74" customFormat="1" x14ac:dyDescent="0.2">
      <c r="A768" s="63" t="s">
        <v>159</v>
      </c>
      <c r="B768" s="72" t="s">
        <v>309</v>
      </c>
      <c r="C768" s="69">
        <v>10</v>
      </c>
      <c r="D768" s="72" t="s">
        <v>151</v>
      </c>
      <c r="E768" s="72" t="s">
        <v>551</v>
      </c>
      <c r="F768" s="69">
        <v>300</v>
      </c>
      <c r="G768" s="130">
        <f>G771+G769</f>
        <v>70</v>
      </c>
      <c r="H768" s="130">
        <f>H771+H769</f>
        <v>20</v>
      </c>
      <c r="I768" s="226">
        <f t="shared" si="92"/>
        <v>0.2857142857142857</v>
      </c>
    </row>
    <row r="769" spans="1:9" s="74" customFormat="1" ht="22.5" x14ac:dyDescent="0.2">
      <c r="A769" s="63" t="s">
        <v>633</v>
      </c>
      <c r="B769" s="72" t="s">
        <v>309</v>
      </c>
      <c r="C769" s="69">
        <v>10</v>
      </c>
      <c r="D769" s="72" t="s">
        <v>151</v>
      </c>
      <c r="E769" s="72" t="s">
        <v>551</v>
      </c>
      <c r="F769" s="69">
        <v>320</v>
      </c>
      <c r="G769" s="130">
        <f>G770</f>
        <v>70</v>
      </c>
      <c r="H769" s="130">
        <f>H770</f>
        <v>20</v>
      </c>
      <c r="I769" s="226">
        <f t="shared" si="92"/>
        <v>0.2857142857142857</v>
      </c>
    </row>
    <row r="770" spans="1:9" s="74" customFormat="1" ht="22.5" x14ac:dyDescent="0.2">
      <c r="A770" s="63" t="s">
        <v>630</v>
      </c>
      <c r="B770" s="72" t="s">
        <v>309</v>
      </c>
      <c r="C770" s="69">
        <v>10</v>
      </c>
      <c r="D770" s="72" t="s">
        <v>151</v>
      </c>
      <c r="E770" s="72" t="s">
        <v>551</v>
      </c>
      <c r="F770" s="164">
        <v>321</v>
      </c>
      <c r="G770" s="130">
        <v>70</v>
      </c>
      <c r="H770" s="130">
        <v>20</v>
      </c>
      <c r="I770" s="226">
        <f t="shared" si="92"/>
        <v>0.2857142857142857</v>
      </c>
    </row>
    <row r="771" spans="1:9" s="74" customFormat="1" ht="18.75" customHeight="1" x14ac:dyDescent="0.2">
      <c r="A771" s="68" t="s">
        <v>511</v>
      </c>
      <c r="B771" s="72" t="s">
        <v>309</v>
      </c>
      <c r="C771" s="69">
        <v>10</v>
      </c>
      <c r="D771" s="72" t="s">
        <v>151</v>
      </c>
      <c r="E771" s="72" t="s">
        <v>551</v>
      </c>
      <c r="F771" s="69">
        <v>360</v>
      </c>
      <c r="G771" s="130">
        <v>0</v>
      </c>
      <c r="H771" s="130">
        <v>0</v>
      </c>
      <c r="I771" s="226" t="e">
        <f t="shared" si="92"/>
        <v>#DIV/0!</v>
      </c>
    </row>
    <row r="772" spans="1:9" s="74" customFormat="1" ht="22.5" x14ac:dyDescent="0.2">
      <c r="A772" s="156" t="s">
        <v>552</v>
      </c>
      <c r="B772" s="88" t="s">
        <v>309</v>
      </c>
      <c r="C772" s="86">
        <v>10</v>
      </c>
      <c r="D772" s="88" t="s">
        <v>151</v>
      </c>
      <c r="E772" s="72" t="s">
        <v>396</v>
      </c>
      <c r="F772" s="86"/>
      <c r="G772" s="124">
        <f t="shared" ref="G772:H774" si="93">G773</f>
        <v>30</v>
      </c>
      <c r="H772" s="124">
        <f t="shared" si="93"/>
        <v>30</v>
      </c>
      <c r="I772" s="226">
        <f t="shared" si="92"/>
        <v>1</v>
      </c>
    </row>
    <row r="773" spans="1:9" s="74" customFormat="1" x14ac:dyDescent="0.2">
      <c r="A773" s="68" t="s">
        <v>446</v>
      </c>
      <c r="B773" s="72" t="s">
        <v>309</v>
      </c>
      <c r="C773" s="69">
        <v>10</v>
      </c>
      <c r="D773" s="72" t="s">
        <v>151</v>
      </c>
      <c r="E773" s="72" t="s">
        <v>396</v>
      </c>
      <c r="F773" s="69" t="s">
        <v>118</v>
      </c>
      <c r="G773" s="125">
        <f t="shared" si="93"/>
        <v>30</v>
      </c>
      <c r="H773" s="125">
        <f t="shared" si="93"/>
        <v>30</v>
      </c>
      <c r="I773" s="226">
        <f t="shared" si="92"/>
        <v>1</v>
      </c>
    </row>
    <row r="774" spans="1:9" s="74" customFormat="1" ht="22.5" x14ac:dyDescent="0.2">
      <c r="A774" s="68" t="s">
        <v>119</v>
      </c>
      <c r="B774" s="89" t="s">
        <v>309</v>
      </c>
      <c r="C774" s="69">
        <v>10</v>
      </c>
      <c r="D774" s="72" t="s">
        <v>151</v>
      </c>
      <c r="E774" s="72" t="s">
        <v>396</v>
      </c>
      <c r="F774" s="69" t="s">
        <v>120</v>
      </c>
      <c r="G774" s="125">
        <f t="shared" si="93"/>
        <v>30</v>
      </c>
      <c r="H774" s="125">
        <f t="shared" si="93"/>
        <v>30</v>
      </c>
      <c r="I774" s="226">
        <f t="shared" si="92"/>
        <v>1</v>
      </c>
    </row>
    <row r="775" spans="1:9" s="74" customFormat="1" x14ac:dyDescent="0.2">
      <c r="A775" s="95" t="s">
        <v>466</v>
      </c>
      <c r="B775" s="72" t="s">
        <v>309</v>
      </c>
      <c r="C775" s="69">
        <v>10</v>
      </c>
      <c r="D775" s="72" t="s">
        <v>151</v>
      </c>
      <c r="E775" s="72" t="s">
        <v>396</v>
      </c>
      <c r="F775" s="69" t="s">
        <v>122</v>
      </c>
      <c r="G775" s="130">
        <v>30</v>
      </c>
      <c r="H775" s="130">
        <v>30</v>
      </c>
      <c r="I775" s="226">
        <f t="shared" si="92"/>
        <v>1</v>
      </c>
    </row>
    <row r="776" spans="1:9" s="74" customFormat="1" x14ac:dyDescent="0.2">
      <c r="A776" s="156" t="s">
        <v>554</v>
      </c>
      <c r="B776" s="88" t="s">
        <v>309</v>
      </c>
      <c r="C776" s="86">
        <v>10</v>
      </c>
      <c r="D776" s="88" t="s">
        <v>151</v>
      </c>
      <c r="E776" s="72" t="s">
        <v>553</v>
      </c>
      <c r="F776" s="86"/>
      <c r="G776" s="124">
        <f t="shared" ref="G776:H778" si="94">G777</f>
        <v>17.399999999999999</v>
      </c>
      <c r="H776" s="124">
        <f t="shared" si="94"/>
        <v>15</v>
      </c>
      <c r="I776" s="226">
        <f t="shared" si="92"/>
        <v>0.86206896551724144</v>
      </c>
    </row>
    <row r="777" spans="1:9" s="74" customFormat="1" x14ac:dyDescent="0.2">
      <c r="A777" s="68" t="s">
        <v>446</v>
      </c>
      <c r="B777" s="72" t="s">
        <v>309</v>
      </c>
      <c r="C777" s="69">
        <v>10</v>
      </c>
      <c r="D777" s="72" t="s">
        <v>151</v>
      </c>
      <c r="E777" s="72" t="s">
        <v>553</v>
      </c>
      <c r="F777" s="69" t="s">
        <v>118</v>
      </c>
      <c r="G777" s="125">
        <f t="shared" si="94"/>
        <v>17.399999999999999</v>
      </c>
      <c r="H777" s="125">
        <f t="shared" si="94"/>
        <v>15</v>
      </c>
      <c r="I777" s="226">
        <f t="shared" si="92"/>
        <v>0.86206896551724144</v>
      </c>
    </row>
    <row r="778" spans="1:9" s="74" customFormat="1" ht="22.5" x14ac:dyDescent="0.2">
      <c r="A778" s="68" t="s">
        <v>119</v>
      </c>
      <c r="B778" s="89" t="s">
        <v>309</v>
      </c>
      <c r="C778" s="69">
        <v>10</v>
      </c>
      <c r="D778" s="72" t="s">
        <v>151</v>
      </c>
      <c r="E778" s="72" t="s">
        <v>553</v>
      </c>
      <c r="F778" s="69" t="s">
        <v>120</v>
      </c>
      <c r="G778" s="125">
        <f t="shared" si="94"/>
        <v>17.399999999999999</v>
      </c>
      <c r="H778" s="125">
        <f t="shared" si="94"/>
        <v>15</v>
      </c>
      <c r="I778" s="226">
        <f t="shared" si="92"/>
        <v>0.86206896551724144</v>
      </c>
    </row>
    <row r="779" spans="1:9" s="74" customFormat="1" x14ac:dyDescent="0.2">
      <c r="A779" s="95" t="s">
        <v>466</v>
      </c>
      <c r="B779" s="72" t="s">
        <v>309</v>
      </c>
      <c r="C779" s="69">
        <v>10</v>
      </c>
      <c r="D779" s="72" t="s">
        <v>151</v>
      </c>
      <c r="E779" s="72" t="s">
        <v>553</v>
      </c>
      <c r="F779" s="69" t="s">
        <v>122</v>
      </c>
      <c r="G779" s="130">
        <v>17.399999999999999</v>
      </c>
      <c r="H779" s="130">
        <v>15</v>
      </c>
      <c r="I779" s="226">
        <f t="shared" si="92"/>
        <v>0.86206896551724144</v>
      </c>
    </row>
    <row r="780" spans="1:9" s="74" customFormat="1" ht="22.5" x14ac:dyDescent="0.2">
      <c r="A780" s="156" t="s">
        <v>556</v>
      </c>
      <c r="B780" s="88" t="s">
        <v>309</v>
      </c>
      <c r="C780" s="86">
        <v>10</v>
      </c>
      <c r="D780" s="88" t="s">
        <v>151</v>
      </c>
      <c r="E780" s="72" t="s">
        <v>555</v>
      </c>
      <c r="F780" s="86"/>
      <c r="G780" s="124">
        <f t="shared" ref="G780:H782" si="95">G781</f>
        <v>107.6</v>
      </c>
      <c r="H780" s="124">
        <f t="shared" si="95"/>
        <v>100.018</v>
      </c>
      <c r="I780" s="226">
        <f t="shared" si="92"/>
        <v>0.92953531598513017</v>
      </c>
    </row>
    <row r="781" spans="1:9" s="74" customFormat="1" x14ac:dyDescent="0.2">
      <c r="A781" s="68" t="s">
        <v>446</v>
      </c>
      <c r="B781" s="72" t="s">
        <v>309</v>
      </c>
      <c r="C781" s="69">
        <v>10</v>
      </c>
      <c r="D781" s="72" t="s">
        <v>151</v>
      </c>
      <c r="E781" s="72" t="s">
        <v>555</v>
      </c>
      <c r="F781" s="69" t="s">
        <v>118</v>
      </c>
      <c r="G781" s="125">
        <f t="shared" si="95"/>
        <v>107.6</v>
      </c>
      <c r="H781" s="125">
        <f t="shared" si="95"/>
        <v>100.018</v>
      </c>
      <c r="I781" s="226">
        <f t="shared" si="92"/>
        <v>0.92953531598513017</v>
      </c>
    </row>
    <row r="782" spans="1:9" s="74" customFormat="1" ht="22.5" x14ac:dyDescent="0.2">
      <c r="A782" s="68" t="s">
        <v>119</v>
      </c>
      <c r="B782" s="89" t="s">
        <v>309</v>
      </c>
      <c r="C782" s="69">
        <v>10</v>
      </c>
      <c r="D782" s="72" t="s">
        <v>151</v>
      </c>
      <c r="E782" s="72" t="s">
        <v>555</v>
      </c>
      <c r="F782" s="69" t="s">
        <v>120</v>
      </c>
      <c r="G782" s="125">
        <f t="shared" si="95"/>
        <v>107.6</v>
      </c>
      <c r="H782" s="125">
        <f t="shared" si="95"/>
        <v>100.018</v>
      </c>
      <c r="I782" s="226">
        <f t="shared" si="92"/>
        <v>0.92953531598513017</v>
      </c>
    </row>
    <row r="783" spans="1:9" s="74" customFormat="1" x14ac:dyDescent="0.2">
      <c r="A783" s="95" t="s">
        <v>466</v>
      </c>
      <c r="B783" s="72" t="s">
        <v>309</v>
      </c>
      <c r="C783" s="69">
        <v>10</v>
      </c>
      <c r="D783" s="72" t="s">
        <v>151</v>
      </c>
      <c r="E783" s="72" t="s">
        <v>555</v>
      </c>
      <c r="F783" s="69" t="s">
        <v>122</v>
      </c>
      <c r="G783" s="130">
        <v>107.6</v>
      </c>
      <c r="H783" s="130">
        <v>100.018</v>
      </c>
      <c r="I783" s="226">
        <f t="shared" si="92"/>
        <v>0.92953531598513017</v>
      </c>
    </row>
    <row r="784" spans="1:9" s="74" customFormat="1" x14ac:dyDescent="0.2">
      <c r="A784" s="156" t="s">
        <v>564</v>
      </c>
      <c r="B784" s="88" t="s">
        <v>309</v>
      </c>
      <c r="C784" s="86">
        <v>10</v>
      </c>
      <c r="D784" s="88" t="s">
        <v>151</v>
      </c>
      <c r="E784" s="72" t="s">
        <v>557</v>
      </c>
      <c r="F784" s="86"/>
      <c r="G784" s="124">
        <f t="shared" ref="G784:H786" si="96">G785</f>
        <v>95</v>
      </c>
      <c r="H784" s="124">
        <f t="shared" si="96"/>
        <v>82.48</v>
      </c>
      <c r="I784" s="226">
        <f t="shared" si="92"/>
        <v>0.86821052631578954</v>
      </c>
    </row>
    <row r="785" spans="1:9" s="74" customFormat="1" x14ac:dyDescent="0.2">
      <c r="A785" s="68" t="s">
        <v>446</v>
      </c>
      <c r="B785" s="72" t="s">
        <v>309</v>
      </c>
      <c r="C785" s="69">
        <v>10</v>
      </c>
      <c r="D785" s="72" t="s">
        <v>151</v>
      </c>
      <c r="E785" s="72" t="s">
        <v>557</v>
      </c>
      <c r="F785" s="69" t="s">
        <v>118</v>
      </c>
      <c r="G785" s="125">
        <f t="shared" si="96"/>
        <v>95</v>
      </c>
      <c r="H785" s="125">
        <f t="shared" si="96"/>
        <v>82.48</v>
      </c>
      <c r="I785" s="226">
        <f t="shared" si="92"/>
        <v>0.86821052631578954</v>
      </c>
    </row>
    <row r="786" spans="1:9" s="74" customFormat="1" ht="22.5" x14ac:dyDescent="0.2">
      <c r="A786" s="68" t="s">
        <v>119</v>
      </c>
      <c r="B786" s="89" t="s">
        <v>309</v>
      </c>
      <c r="C786" s="69">
        <v>10</v>
      </c>
      <c r="D786" s="72" t="s">
        <v>151</v>
      </c>
      <c r="E786" s="72" t="s">
        <v>557</v>
      </c>
      <c r="F786" s="69" t="s">
        <v>120</v>
      </c>
      <c r="G786" s="125">
        <f t="shared" si="96"/>
        <v>95</v>
      </c>
      <c r="H786" s="125">
        <f t="shared" si="96"/>
        <v>82.48</v>
      </c>
      <c r="I786" s="226">
        <f t="shared" si="92"/>
        <v>0.86821052631578954</v>
      </c>
    </row>
    <row r="787" spans="1:9" s="74" customFormat="1" x14ac:dyDescent="0.2">
      <c r="A787" s="95" t="s">
        <v>466</v>
      </c>
      <c r="B787" s="72" t="s">
        <v>309</v>
      </c>
      <c r="C787" s="69">
        <v>10</v>
      </c>
      <c r="D787" s="72" t="s">
        <v>151</v>
      </c>
      <c r="E787" s="72" t="s">
        <v>557</v>
      </c>
      <c r="F787" s="69" t="s">
        <v>122</v>
      </c>
      <c r="G787" s="130">
        <v>95</v>
      </c>
      <c r="H787" s="130">
        <v>82.48</v>
      </c>
      <c r="I787" s="226">
        <f t="shared" si="92"/>
        <v>0.86821052631578954</v>
      </c>
    </row>
    <row r="788" spans="1:9" s="74" customFormat="1" ht="22.5" x14ac:dyDescent="0.2">
      <c r="A788" s="156" t="s">
        <v>559</v>
      </c>
      <c r="B788" s="88" t="s">
        <v>309</v>
      </c>
      <c r="C788" s="86">
        <v>10</v>
      </c>
      <c r="D788" s="88" t="s">
        <v>151</v>
      </c>
      <c r="E788" s="72" t="s">
        <v>558</v>
      </c>
      <c r="F788" s="86"/>
      <c r="G788" s="124">
        <f t="shared" ref="G788:H790" si="97">G789</f>
        <v>20</v>
      </c>
      <c r="H788" s="124">
        <f t="shared" si="97"/>
        <v>0</v>
      </c>
      <c r="I788" s="226">
        <f t="shared" si="92"/>
        <v>0</v>
      </c>
    </row>
    <row r="789" spans="1:9" s="74" customFormat="1" x14ac:dyDescent="0.2">
      <c r="A789" s="68" t="s">
        <v>446</v>
      </c>
      <c r="B789" s="72" t="s">
        <v>309</v>
      </c>
      <c r="C789" s="69">
        <v>10</v>
      </c>
      <c r="D789" s="72" t="s">
        <v>151</v>
      </c>
      <c r="E789" s="72" t="s">
        <v>558</v>
      </c>
      <c r="F789" s="69" t="s">
        <v>118</v>
      </c>
      <c r="G789" s="125">
        <f t="shared" si="97"/>
        <v>20</v>
      </c>
      <c r="H789" s="125">
        <f t="shared" si="97"/>
        <v>0</v>
      </c>
      <c r="I789" s="226">
        <f t="shared" si="92"/>
        <v>0</v>
      </c>
    </row>
    <row r="790" spans="1:9" s="74" customFormat="1" ht="22.5" x14ac:dyDescent="0.2">
      <c r="A790" s="68" t="s">
        <v>119</v>
      </c>
      <c r="B790" s="89" t="s">
        <v>309</v>
      </c>
      <c r="C790" s="69">
        <v>10</v>
      </c>
      <c r="D790" s="72" t="s">
        <v>151</v>
      </c>
      <c r="E790" s="72" t="s">
        <v>558</v>
      </c>
      <c r="F790" s="69" t="s">
        <v>120</v>
      </c>
      <c r="G790" s="125">
        <f t="shared" si="97"/>
        <v>20</v>
      </c>
      <c r="H790" s="125">
        <f t="shared" si="97"/>
        <v>0</v>
      </c>
      <c r="I790" s="226">
        <f t="shared" si="92"/>
        <v>0</v>
      </c>
    </row>
    <row r="791" spans="1:9" s="74" customFormat="1" x14ac:dyDescent="0.2">
      <c r="A791" s="95" t="s">
        <v>466</v>
      </c>
      <c r="B791" s="72" t="s">
        <v>309</v>
      </c>
      <c r="C791" s="69">
        <v>10</v>
      </c>
      <c r="D791" s="72" t="s">
        <v>151</v>
      </c>
      <c r="E791" s="72" t="s">
        <v>558</v>
      </c>
      <c r="F791" s="69" t="s">
        <v>122</v>
      </c>
      <c r="G791" s="130">
        <v>20</v>
      </c>
      <c r="H791" s="130">
        <v>0</v>
      </c>
      <c r="I791" s="226">
        <f t="shared" si="92"/>
        <v>0</v>
      </c>
    </row>
    <row r="792" spans="1:9" s="74" customFormat="1" ht="22.5" x14ac:dyDescent="0.2">
      <c r="A792" s="156" t="s">
        <v>560</v>
      </c>
      <c r="B792" s="88" t="s">
        <v>309</v>
      </c>
      <c r="C792" s="86">
        <v>10</v>
      </c>
      <c r="D792" s="88" t="s">
        <v>151</v>
      </c>
      <c r="E792" s="72" t="s">
        <v>561</v>
      </c>
      <c r="F792" s="86"/>
      <c r="G792" s="124">
        <f t="shared" ref="G792:H794" si="98">G793</f>
        <v>20</v>
      </c>
      <c r="H792" s="124">
        <f t="shared" si="98"/>
        <v>0</v>
      </c>
      <c r="I792" s="226">
        <f t="shared" si="92"/>
        <v>0</v>
      </c>
    </row>
    <row r="793" spans="1:9" s="74" customFormat="1" x14ac:dyDescent="0.2">
      <c r="A793" s="68" t="s">
        <v>446</v>
      </c>
      <c r="B793" s="72" t="s">
        <v>309</v>
      </c>
      <c r="C793" s="69">
        <v>10</v>
      </c>
      <c r="D793" s="72" t="s">
        <v>151</v>
      </c>
      <c r="E793" s="72" t="s">
        <v>561</v>
      </c>
      <c r="F793" s="69" t="s">
        <v>118</v>
      </c>
      <c r="G793" s="125">
        <f t="shared" si="98"/>
        <v>20</v>
      </c>
      <c r="H793" s="125">
        <f t="shared" si="98"/>
        <v>0</v>
      </c>
      <c r="I793" s="226">
        <f t="shared" si="92"/>
        <v>0</v>
      </c>
    </row>
    <row r="794" spans="1:9" s="74" customFormat="1" ht="22.5" x14ac:dyDescent="0.2">
      <c r="A794" s="68" t="s">
        <v>119</v>
      </c>
      <c r="B794" s="89" t="s">
        <v>309</v>
      </c>
      <c r="C794" s="69">
        <v>10</v>
      </c>
      <c r="D794" s="72" t="s">
        <v>151</v>
      </c>
      <c r="E794" s="72" t="s">
        <v>561</v>
      </c>
      <c r="F794" s="69" t="s">
        <v>120</v>
      </c>
      <c r="G794" s="125">
        <f t="shared" si="98"/>
        <v>20</v>
      </c>
      <c r="H794" s="125">
        <f t="shared" si="98"/>
        <v>0</v>
      </c>
      <c r="I794" s="226">
        <f t="shared" si="92"/>
        <v>0</v>
      </c>
    </row>
    <row r="795" spans="1:9" s="74" customFormat="1" x14ac:dyDescent="0.2">
      <c r="A795" s="95" t="s">
        <v>466</v>
      </c>
      <c r="B795" s="72" t="s">
        <v>309</v>
      </c>
      <c r="C795" s="69">
        <v>10</v>
      </c>
      <c r="D795" s="72" t="s">
        <v>151</v>
      </c>
      <c r="E795" s="72" t="s">
        <v>561</v>
      </c>
      <c r="F795" s="69" t="s">
        <v>122</v>
      </c>
      <c r="G795" s="130">
        <v>20</v>
      </c>
      <c r="H795" s="130">
        <v>0</v>
      </c>
      <c r="I795" s="226">
        <f t="shared" ref="I795:I826" si="99">H795/G795*1</f>
        <v>0</v>
      </c>
    </row>
    <row r="796" spans="1:9" x14ac:dyDescent="0.2">
      <c r="A796" s="156" t="s">
        <v>563</v>
      </c>
      <c r="B796" s="88" t="s">
        <v>309</v>
      </c>
      <c r="C796" s="86">
        <v>10</v>
      </c>
      <c r="D796" s="88" t="s">
        <v>151</v>
      </c>
      <c r="E796" s="72" t="s">
        <v>562</v>
      </c>
      <c r="F796" s="86"/>
      <c r="G796" s="124">
        <f t="shared" ref="G796:H798" si="100">G797</f>
        <v>16</v>
      </c>
      <c r="H796" s="124">
        <f t="shared" si="100"/>
        <v>0</v>
      </c>
      <c r="I796" s="226">
        <f t="shared" si="99"/>
        <v>0</v>
      </c>
    </row>
    <row r="797" spans="1:9" x14ac:dyDescent="0.2">
      <c r="A797" s="68" t="s">
        <v>446</v>
      </c>
      <c r="B797" s="72" t="s">
        <v>309</v>
      </c>
      <c r="C797" s="69">
        <v>10</v>
      </c>
      <c r="D797" s="72" t="s">
        <v>151</v>
      </c>
      <c r="E797" s="72" t="s">
        <v>562</v>
      </c>
      <c r="F797" s="69" t="s">
        <v>118</v>
      </c>
      <c r="G797" s="125">
        <f t="shared" si="100"/>
        <v>16</v>
      </c>
      <c r="H797" s="125">
        <f t="shared" si="100"/>
        <v>0</v>
      </c>
      <c r="I797" s="226">
        <f t="shared" si="99"/>
        <v>0</v>
      </c>
    </row>
    <row r="798" spans="1:9" ht="22.5" x14ac:dyDescent="0.2">
      <c r="A798" s="68" t="s">
        <v>119</v>
      </c>
      <c r="B798" s="89" t="s">
        <v>309</v>
      </c>
      <c r="C798" s="69">
        <v>10</v>
      </c>
      <c r="D798" s="72" t="s">
        <v>151</v>
      </c>
      <c r="E798" s="72" t="s">
        <v>562</v>
      </c>
      <c r="F798" s="69" t="s">
        <v>120</v>
      </c>
      <c r="G798" s="125">
        <f t="shared" si="100"/>
        <v>16</v>
      </c>
      <c r="H798" s="125">
        <f t="shared" si="100"/>
        <v>0</v>
      </c>
      <c r="I798" s="226">
        <f t="shared" si="99"/>
        <v>0</v>
      </c>
    </row>
    <row r="799" spans="1:9" x14ac:dyDescent="0.2">
      <c r="A799" s="95" t="s">
        <v>466</v>
      </c>
      <c r="B799" s="72" t="s">
        <v>309</v>
      </c>
      <c r="C799" s="69">
        <v>10</v>
      </c>
      <c r="D799" s="72" t="s">
        <v>151</v>
      </c>
      <c r="E799" s="72" t="s">
        <v>562</v>
      </c>
      <c r="F799" s="69" t="s">
        <v>122</v>
      </c>
      <c r="G799" s="130">
        <v>16</v>
      </c>
      <c r="H799" s="130">
        <v>0</v>
      </c>
      <c r="I799" s="226">
        <f t="shared" si="99"/>
        <v>0</v>
      </c>
    </row>
    <row r="800" spans="1:9" ht="21" x14ac:dyDescent="0.2">
      <c r="A800" s="96" t="s">
        <v>629</v>
      </c>
      <c r="B800" s="83" t="s">
        <v>309</v>
      </c>
      <c r="C800" s="81">
        <v>10</v>
      </c>
      <c r="D800" s="83" t="s">
        <v>151</v>
      </c>
      <c r="E800" s="83" t="s">
        <v>385</v>
      </c>
      <c r="F800" s="81"/>
      <c r="G800" s="129">
        <f>G805+G801</f>
        <v>6080.9</v>
      </c>
      <c r="H800" s="129">
        <f>H805+H801</f>
        <v>2677.5</v>
      </c>
      <c r="I800" s="226">
        <f t="shared" si="99"/>
        <v>0.44031311154598829</v>
      </c>
    </row>
    <row r="801" spans="1:9" x14ac:dyDescent="0.2">
      <c r="A801" s="97" t="s">
        <v>542</v>
      </c>
      <c r="B801" s="72" t="s">
        <v>309</v>
      </c>
      <c r="C801" s="192">
        <v>10</v>
      </c>
      <c r="D801" s="72" t="s">
        <v>151</v>
      </c>
      <c r="E801" s="72" t="s">
        <v>765</v>
      </c>
      <c r="F801" s="86"/>
      <c r="G801" s="130">
        <f t="shared" ref="G801:H803" si="101">G802</f>
        <v>2677.5</v>
      </c>
      <c r="H801" s="130">
        <f t="shared" si="101"/>
        <v>2677.5</v>
      </c>
      <c r="I801" s="226">
        <f t="shared" si="99"/>
        <v>1</v>
      </c>
    </row>
    <row r="802" spans="1:9" x14ac:dyDescent="0.2">
      <c r="A802" s="63" t="s">
        <v>159</v>
      </c>
      <c r="B802" s="72" t="s">
        <v>309</v>
      </c>
      <c r="C802" s="192">
        <v>10</v>
      </c>
      <c r="D802" s="72" t="s">
        <v>151</v>
      </c>
      <c r="E802" s="72" t="s">
        <v>765</v>
      </c>
      <c r="F802" s="192">
        <v>300</v>
      </c>
      <c r="G802" s="130">
        <f t="shared" si="101"/>
        <v>2677.5</v>
      </c>
      <c r="H802" s="130">
        <f t="shared" si="101"/>
        <v>2677.5</v>
      </c>
      <c r="I802" s="226">
        <f t="shared" si="99"/>
        <v>1</v>
      </c>
    </row>
    <row r="803" spans="1:9" ht="33.75" x14ac:dyDescent="0.2">
      <c r="A803" s="68" t="s">
        <v>445</v>
      </c>
      <c r="B803" s="72" t="s">
        <v>309</v>
      </c>
      <c r="C803" s="192">
        <v>10</v>
      </c>
      <c r="D803" s="72" t="s">
        <v>151</v>
      </c>
      <c r="E803" s="72" t="s">
        <v>765</v>
      </c>
      <c r="F803" s="192">
        <v>320</v>
      </c>
      <c r="G803" s="130">
        <f t="shared" si="101"/>
        <v>2677.5</v>
      </c>
      <c r="H803" s="130">
        <f t="shared" si="101"/>
        <v>2677.5</v>
      </c>
      <c r="I803" s="226">
        <f t="shared" si="99"/>
        <v>1</v>
      </c>
    </row>
    <row r="804" spans="1:9" x14ac:dyDescent="0.2">
      <c r="A804" s="68" t="s">
        <v>386</v>
      </c>
      <c r="B804" s="72" t="s">
        <v>309</v>
      </c>
      <c r="C804" s="192">
        <v>10</v>
      </c>
      <c r="D804" s="72" t="s">
        <v>151</v>
      </c>
      <c r="E804" s="72" t="s">
        <v>765</v>
      </c>
      <c r="F804" s="192">
        <v>322</v>
      </c>
      <c r="G804" s="130">
        <v>2677.5</v>
      </c>
      <c r="H804" s="130">
        <v>2677.5</v>
      </c>
      <c r="I804" s="226">
        <f t="shared" si="99"/>
        <v>1</v>
      </c>
    </row>
    <row r="805" spans="1:9" ht="56.25" x14ac:dyDescent="0.2">
      <c r="A805" s="68" t="s">
        <v>745</v>
      </c>
      <c r="B805" s="72" t="s">
        <v>309</v>
      </c>
      <c r="C805" s="192">
        <v>10</v>
      </c>
      <c r="D805" s="72" t="s">
        <v>151</v>
      </c>
      <c r="E805" s="72" t="s">
        <v>746</v>
      </c>
      <c r="F805" s="192"/>
      <c r="G805" s="131">
        <f t="shared" ref="G805:H807" si="102">G806</f>
        <v>3403.4</v>
      </c>
      <c r="H805" s="131">
        <f t="shared" si="102"/>
        <v>0</v>
      </c>
      <c r="I805" s="226">
        <f t="shared" si="99"/>
        <v>0</v>
      </c>
    </row>
    <row r="806" spans="1:9" x14ac:dyDescent="0.2">
      <c r="A806" s="63" t="s">
        <v>159</v>
      </c>
      <c r="B806" s="72" t="s">
        <v>309</v>
      </c>
      <c r="C806" s="192">
        <v>10</v>
      </c>
      <c r="D806" s="72" t="s">
        <v>151</v>
      </c>
      <c r="E806" s="72" t="s">
        <v>746</v>
      </c>
      <c r="F806" s="192">
        <v>300</v>
      </c>
      <c r="G806" s="130">
        <f t="shared" si="102"/>
        <v>3403.4</v>
      </c>
      <c r="H806" s="130">
        <f t="shared" si="102"/>
        <v>0</v>
      </c>
      <c r="I806" s="226">
        <f t="shared" si="99"/>
        <v>0</v>
      </c>
    </row>
    <row r="807" spans="1:9" ht="33.75" x14ac:dyDescent="0.2">
      <c r="A807" s="68" t="s">
        <v>445</v>
      </c>
      <c r="B807" s="72" t="s">
        <v>309</v>
      </c>
      <c r="C807" s="192">
        <v>10</v>
      </c>
      <c r="D807" s="72" t="s">
        <v>151</v>
      </c>
      <c r="E807" s="72" t="s">
        <v>746</v>
      </c>
      <c r="F807" s="192">
        <v>320</v>
      </c>
      <c r="G807" s="130">
        <f t="shared" si="102"/>
        <v>3403.4</v>
      </c>
      <c r="H807" s="130">
        <f t="shared" si="102"/>
        <v>0</v>
      </c>
      <c r="I807" s="226">
        <f t="shared" si="99"/>
        <v>0</v>
      </c>
    </row>
    <row r="808" spans="1:9" x14ac:dyDescent="0.2">
      <c r="A808" s="68" t="s">
        <v>386</v>
      </c>
      <c r="B808" s="72" t="s">
        <v>309</v>
      </c>
      <c r="C808" s="192">
        <v>10</v>
      </c>
      <c r="D808" s="72" t="s">
        <v>151</v>
      </c>
      <c r="E808" s="72" t="s">
        <v>746</v>
      </c>
      <c r="F808" s="192">
        <v>322</v>
      </c>
      <c r="G808" s="130">
        <v>3403.4</v>
      </c>
      <c r="H808" s="130">
        <v>0</v>
      </c>
      <c r="I808" s="226">
        <f t="shared" si="99"/>
        <v>0</v>
      </c>
    </row>
    <row r="809" spans="1:9" ht="22.5" x14ac:dyDescent="0.2">
      <c r="A809" s="95" t="s">
        <v>766</v>
      </c>
      <c r="B809" s="72" t="s">
        <v>309</v>
      </c>
      <c r="C809" s="192">
        <v>10</v>
      </c>
      <c r="D809" s="72" t="s">
        <v>151</v>
      </c>
      <c r="E809" s="72" t="s">
        <v>767</v>
      </c>
      <c r="F809" s="192"/>
      <c r="G809" s="130">
        <f t="shared" ref="G809:H809" si="103">G810</f>
        <v>40</v>
      </c>
      <c r="H809" s="130">
        <f t="shared" si="103"/>
        <v>0</v>
      </c>
      <c r="I809" s="226">
        <f t="shared" si="99"/>
        <v>0</v>
      </c>
    </row>
    <row r="810" spans="1:9" x14ac:dyDescent="0.2">
      <c r="A810" s="68" t="s">
        <v>446</v>
      </c>
      <c r="B810" s="72" t="s">
        <v>309</v>
      </c>
      <c r="C810" s="192">
        <v>10</v>
      </c>
      <c r="D810" s="72" t="s">
        <v>151</v>
      </c>
      <c r="E810" s="72" t="s">
        <v>767</v>
      </c>
      <c r="F810" s="192" t="s">
        <v>118</v>
      </c>
      <c r="G810" s="125">
        <f>G811</f>
        <v>40</v>
      </c>
      <c r="H810" s="125">
        <f>H811</f>
        <v>0</v>
      </c>
      <c r="I810" s="226">
        <f t="shared" si="99"/>
        <v>0</v>
      </c>
    </row>
    <row r="811" spans="1:9" ht="22.5" x14ac:dyDescent="0.2">
      <c r="A811" s="68" t="s">
        <v>119</v>
      </c>
      <c r="B811" s="89" t="s">
        <v>309</v>
      </c>
      <c r="C811" s="192">
        <v>10</v>
      </c>
      <c r="D811" s="72" t="s">
        <v>151</v>
      </c>
      <c r="E811" s="72" t="s">
        <v>767</v>
      </c>
      <c r="F811" s="192" t="s">
        <v>120</v>
      </c>
      <c r="G811" s="125">
        <f>G812</f>
        <v>40</v>
      </c>
      <c r="H811" s="125">
        <f>H812</f>
        <v>0</v>
      </c>
      <c r="I811" s="226">
        <f t="shared" si="99"/>
        <v>0</v>
      </c>
    </row>
    <row r="812" spans="1:9" x14ac:dyDescent="0.2">
      <c r="A812" s="95" t="s">
        <v>466</v>
      </c>
      <c r="B812" s="72" t="s">
        <v>309</v>
      </c>
      <c r="C812" s="192">
        <v>10</v>
      </c>
      <c r="D812" s="72" t="s">
        <v>151</v>
      </c>
      <c r="E812" s="72" t="s">
        <v>767</v>
      </c>
      <c r="F812" s="192" t="s">
        <v>122</v>
      </c>
      <c r="G812" s="125">
        <v>40</v>
      </c>
      <c r="H812" s="125">
        <v>0</v>
      </c>
      <c r="I812" s="226">
        <f t="shared" si="99"/>
        <v>0</v>
      </c>
    </row>
    <row r="813" spans="1:9" x14ac:dyDescent="0.2">
      <c r="A813" s="82" t="s">
        <v>387</v>
      </c>
      <c r="B813" s="83" t="s">
        <v>309</v>
      </c>
      <c r="C813" s="81" t="s">
        <v>388</v>
      </c>
      <c r="D813" s="83" t="s">
        <v>145</v>
      </c>
      <c r="E813" s="83" t="s">
        <v>146</v>
      </c>
      <c r="F813" s="81" t="s">
        <v>147</v>
      </c>
      <c r="G813" s="129">
        <f>G814</f>
        <v>230</v>
      </c>
      <c r="H813" s="129">
        <f>H814</f>
        <v>78.986999999999995</v>
      </c>
      <c r="I813" s="226">
        <f t="shared" si="99"/>
        <v>0.34342173913043478</v>
      </c>
    </row>
    <row r="814" spans="1:9" x14ac:dyDescent="0.2">
      <c r="A814" s="82" t="s">
        <v>389</v>
      </c>
      <c r="B814" s="90" t="s">
        <v>309</v>
      </c>
      <c r="C814" s="81" t="s">
        <v>388</v>
      </c>
      <c r="D814" s="83" t="s">
        <v>240</v>
      </c>
      <c r="E814" s="83" t="s">
        <v>146</v>
      </c>
      <c r="F814" s="81" t="s">
        <v>147</v>
      </c>
      <c r="G814" s="129">
        <f>G815+G828</f>
        <v>230</v>
      </c>
      <c r="H814" s="129">
        <f>H815+H828</f>
        <v>78.986999999999995</v>
      </c>
      <c r="I814" s="226">
        <f t="shared" si="99"/>
        <v>0.34342173913043478</v>
      </c>
    </row>
    <row r="815" spans="1:9" ht="31.5" x14ac:dyDescent="0.2">
      <c r="A815" s="82" t="s">
        <v>503</v>
      </c>
      <c r="B815" s="83" t="s">
        <v>309</v>
      </c>
      <c r="C815" s="81" t="s">
        <v>388</v>
      </c>
      <c r="D815" s="83" t="s">
        <v>240</v>
      </c>
      <c r="E815" s="83" t="s">
        <v>390</v>
      </c>
      <c r="F815" s="81"/>
      <c r="G815" s="129">
        <f>G816+G820+G824</f>
        <v>230</v>
      </c>
      <c r="H815" s="129">
        <f>H816+H820+H824</f>
        <v>78.986999999999995</v>
      </c>
      <c r="I815" s="226">
        <f t="shared" si="99"/>
        <v>0.34342173913043478</v>
      </c>
    </row>
    <row r="816" spans="1:9" ht="22.5" x14ac:dyDescent="0.2">
      <c r="A816" s="84" t="s">
        <v>391</v>
      </c>
      <c r="B816" s="88" t="s">
        <v>309</v>
      </c>
      <c r="C816" s="86" t="s">
        <v>388</v>
      </c>
      <c r="D816" s="88" t="s">
        <v>240</v>
      </c>
      <c r="E816" s="88" t="s">
        <v>392</v>
      </c>
      <c r="F816" s="86"/>
      <c r="G816" s="131">
        <f t="shared" ref="G816:H826" si="104">G817</f>
        <v>140</v>
      </c>
      <c r="H816" s="131">
        <f t="shared" si="104"/>
        <v>35.552</v>
      </c>
      <c r="I816" s="226">
        <f t="shared" si="99"/>
        <v>0.25394285714285714</v>
      </c>
    </row>
    <row r="817" spans="1:9" x14ac:dyDescent="0.2">
      <c r="A817" s="68" t="s">
        <v>446</v>
      </c>
      <c r="B817" s="72" t="s">
        <v>309</v>
      </c>
      <c r="C817" s="69" t="s">
        <v>388</v>
      </c>
      <c r="D817" s="72" t="s">
        <v>240</v>
      </c>
      <c r="E817" s="72" t="s">
        <v>392</v>
      </c>
      <c r="F817" s="69">
        <v>200</v>
      </c>
      <c r="G817" s="130">
        <f t="shared" si="104"/>
        <v>140</v>
      </c>
      <c r="H817" s="130">
        <f t="shared" si="104"/>
        <v>35.552</v>
      </c>
      <c r="I817" s="226">
        <f t="shared" si="99"/>
        <v>0.25394285714285714</v>
      </c>
    </row>
    <row r="818" spans="1:9" ht="22.5" x14ac:dyDescent="0.2">
      <c r="A818" s="68" t="s">
        <v>119</v>
      </c>
      <c r="B818" s="89" t="s">
        <v>309</v>
      </c>
      <c r="C818" s="69" t="s">
        <v>388</v>
      </c>
      <c r="D818" s="72" t="s">
        <v>240</v>
      </c>
      <c r="E818" s="72" t="s">
        <v>392</v>
      </c>
      <c r="F818" s="69">
        <v>240</v>
      </c>
      <c r="G818" s="130">
        <f t="shared" si="104"/>
        <v>140</v>
      </c>
      <c r="H818" s="130">
        <f t="shared" si="104"/>
        <v>35.552</v>
      </c>
      <c r="I818" s="226">
        <f t="shared" si="99"/>
        <v>0.25394285714285714</v>
      </c>
    </row>
    <row r="819" spans="1:9" x14ac:dyDescent="0.2">
      <c r="A819" s="95" t="s">
        <v>466</v>
      </c>
      <c r="B819" s="72" t="s">
        <v>309</v>
      </c>
      <c r="C819" s="69" t="s">
        <v>388</v>
      </c>
      <c r="D819" s="72" t="s">
        <v>240</v>
      </c>
      <c r="E819" s="72" t="s">
        <v>392</v>
      </c>
      <c r="F819" s="69">
        <v>244</v>
      </c>
      <c r="G819" s="130">
        <v>140</v>
      </c>
      <c r="H819" s="130">
        <v>35.552</v>
      </c>
      <c r="I819" s="226">
        <f t="shared" si="99"/>
        <v>0.25394285714285714</v>
      </c>
    </row>
    <row r="820" spans="1:9" s="74" customFormat="1" ht="22.5" x14ac:dyDescent="0.2">
      <c r="A820" s="154" t="s">
        <v>539</v>
      </c>
      <c r="B820" s="72" t="s">
        <v>309</v>
      </c>
      <c r="C820" s="69" t="s">
        <v>388</v>
      </c>
      <c r="D820" s="72" t="s">
        <v>240</v>
      </c>
      <c r="E820" s="72" t="s">
        <v>537</v>
      </c>
      <c r="F820" s="69"/>
      <c r="G820" s="130">
        <f>G821</f>
        <v>90</v>
      </c>
      <c r="H820" s="130">
        <f>H821</f>
        <v>43.435000000000002</v>
      </c>
      <c r="I820" s="226">
        <f t="shared" si="99"/>
        <v>0.48261111111111116</v>
      </c>
    </row>
    <row r="821" spans="1:9" s="74" customFormat="1" x14ac:dyDescent="0.2">
      <c r="A821" s="68" t="s">
        <v>446</v>
      </c>
      <c r="B821" s="72" t="s">
        <v>309</v>
      </c>
      <c r="C821" s="69" t="s">
        <v>388</v>
      </c>
      <c r="D821" s="72" t="s">
        <v>240</v>
      </c>
      <c r="E821" s="72" t="s">
        <v>537</v>
      </c>
      <c r="F821" s="69">
        <v>200</v>
      </c>
      <c r="G821" s="130">
        <f t="shared" si="104"/>
        <v>90</v>
      </c>
      <c r="H821" s="130">
        <f t="shared" si="104"/>
        <v>43.435000000000002</v>
      </c>
      <c r="I821" s="226">
        <f t="shared" si="99"/>
        <v>0.48261111111111116</v>
      </c>
    </row>
    <row r="822" spans="1:9" s="74" customFormat="1" ht="22.5" x14ac:dyDescent="0.2">
      <c r="A822" s="68" t="s">
        <v>119</v>
      </c>
      <c r="B822" s="89" t="s">
        <v>309</v>
      </c>
      <c r="C822" s="69" t="s">
        <v>388</v>
      </c>
      <c r="D822" s="72" t="s">
        <v>240</v>
      </c>
      <c r="E822" s="72" t="s">
        <v>537</v>
      </c>
      <c r="F822" s="69">
        <v>240</v>
      </c>
      <c r="G822" s="130">
        <f t="shared" si="104"/>
        <v>90</v>
      </c>
      <c r="H822" s="130">
        <f t="shared" si="104"/>
        <v>43.435000000000002</v>
      </c>
      <c r="I822" s="226">
        <f t="shared" si="99"/>
        <v>0.48261111111111116</v>
      </c>
    </row>
    <row r="823" spans="1:9" s="74" customFormat="1" x14ac:dyDescent="0.2">
      <c r="A823" s="95" t="s">
        <v>466</v>
      </c>
      <c r="B823" s="72" t="s">
        <v>309</v>
      </c>
      <c r="C823" s="69" t="s">
        <v>388</v>
      </c>
      <c r="D823" s="72" t="s">
        <v>240</v>
      </c>
      <c r="E823" s="72" t="s">
        <v>537</v>
      </c>
      <c r="F823" s="69">
        <v>244</v>
      </c>
      <c r="G823" s="130">
        <v>90</v>
      </c>
      <c r="H823" s="130">
        <v>43.435000000000002</v>
      </c>
      <c r="I823" s="226">
        <f t="shared" si="99"/>
        <v>0.48261111111111116</v>
      </c>
    </row>
    <row r="824" spans="1:9" s="74" customFormat="1" ht="22.5" x14ac:dyDescent="0.2">
      <c r="A824" s="156" t="s">
        <v>540</v>
      </c>
      <c r="B824" s="72" t="s">
        <v>309</v>
      </c>
      <c r="C824" s="69" t="s">
        <v>388</v>
      </c>
      <c r="D824" s="72" t="s">
        <v>240</v>
      </c>
      <c r="E824" s="72" t="s">
        <v>538</v>
      </c>
      <c r="F824" s="69"/>
      <c r="G824" s="130">
        <f>G825</f>
        <v>0</v>
      </c>
      <c r="H824" s="130">
        <f>H825</f>
        <v>0</v>
      </c>
      <c r="I824" s="226" t="e">
        <f t="shared" si="99"/>
        <v>#DIV/0!</v>
      </c>
    </row>
    <row r="825" spans="1:9" s="74" customFormat="1" x14ac:dyDescent="0.2">
      <c r="A825" s="68" t="s">
        <v>446</v>
      </c>
      <c r="B825" s="72" t="s">
        <v>309</v>
      </c>
      <c r="C825" s="69" t="s">
        <v>388</v>
      </c>
      <c r="D825" s="72" t="s">
        <v>240</v>
      </c>
      <c r="E825" s="72" t="s">
        <v>538</v>
      </c>
      <c r="F825" s="69">
        <v>200</v>
      </c>
      <c r="G825" s="130">
        <f t="shared" si="104"/>
        <v>0</v>
      </c>
      <c r="H825" s="130">
        <f t="shared" si="104"/>
        <v>0</v>
      </c>
      <c r="I825" s="226" t="e">
        <f t="shared" si="99"/>
        <v>#DIV/0!</v>
      </c>
    </row>
    <row r="826" spans="1:9" s="74" customFormat="1" ht="22.5" x14ac:dyDescent="0.2">
      <c r="A826" s="68" t="s">
        <v>119</v>
      </c>
      <c r="B826" s="89" t="s">
        <v>309</v>
      </c>
      <c r="C826" s="69" t="s">
        <v>388</v>
      </c>
      <c r="D826" s="72" t="s">
        <v>240</v>
      </c>
      <c r="E826" s="72" t="s">
        <v>538</v>
      </c>
      <c r="F826" s="69">
        <v>240</v>
      </c>
      <c r="G826" s="130">
        <f t="shared" si="104"/>
        <v>0</v>
      </c>
      <c r="H826" s="130">
        <f t="shared" si="104"/>
        <v>0</v>
      </c>
      <c r="I826" s="226" t="e">
        <f t="shared" si="99"/>
        <v>#DIV/0!</v>
      </c>
    </row>
    <row r="827" spans="1:9" s="74" customFormat="1" x14ac:dyDescent="0.2">
      <c r="A827" s="95" t="s">
        <v>466</v>
      </c>
      <c r="B827" s="72" t="s">
        <v>309</v>
      </c>
      <c r="C827" s="69" t="s">
        <v>388</v>
      </c>
      <c r="D827" s="72" t="s">
        <v>240</v>
      </c>
      <c r="E827" s="72" t="s">
        <v>538</v>
      </c>
      <c r="F827" s="69">
        <v>244</v>
      </c>
      <c r="G827" s="130">
        <v>0</v>
      </c>
      <c r="H827" s="130">
        <v>0</v>
      </c>
      <c r="I827" s="226" t="e">
        <f t="shared" ref="I827:I858" si="105">H827/G827*1</f>
        <v>#DIV/0!</v>
      </c>
    </row>
    <row r="828" spans="1:9" s="74" customFormat="1" x14ac:dyDescent="0.2">
      <c r="A828" s="155" t="s">
        <v>541</v>
      </c>
      <c r="B828" s="72" t="s">
        <v>309</v>
      </c>
      <c r="C828" s="69" t="s">
        <v>388</v>
      </c>
      <c r="D828" s="72" t="s">
        <v>240</v>
      </c>
      <c r="E828" s="72" t="s">
        <v>617</v>
      </c>
      <c r="F828" s="69"/>
      <c r="G828" s="130">
        <f>G830</f>
        <v>0</v>
      </c>
      <c r="H828" s="130">
        <f>H830</f>
        <v>0</v>
      </c>
      <c r="I828" s="226" t="e">
        <f t="shared" si="105"/>
        <v>#DIV/0!</v>
      </c>
    </row>
    <row r="829" spans="1:9" s="74" customFormat="1" x14ac:dyDescent="0.2">
      <c r="A829" s="155" t="s">
        <v>547</v>
      </c>
      <c r="B829" s="72" t="s">
        <v>309</v>
      </c>
      <c r="C829" s="69" t="s">
        <v>388</v>
      </c>
      <c r="D829" s="72" t="s">
        <v>240</v>
      </c>
      <c r="E829" s="72" t="s">
        <v>618</v>
      </c>
      <c r="F829" s="69"/>
      <c r="G829" s="130">
        <f>G830</f>
        <v>0</v>
      </c>
      <c r="H829" s="130">
        <f>H830</f>
        <v>0</v>
      </c>
      <c r="I829" s="226" t="e">
        <f t="shared" si="105"/>
        <v>#DIV/0!</v>
      </c>
    </row>
    <row r="830" spans="1:9" s="74" customFormat="1" x14ac:dyDescent="0.2">
      <c r="A830" s="68" t="s">
        <v>446</v>
      </c>
      <c r="B830" s="72" t="s">
        <v>309</v>
      </c>
      <c r="C830" s="69" t="s">
        <v>388</v>
      </c>
      <c r="D830" s="72" t="s">
        <v>240</v>
      </c>
      <c r="E830" s="72" t="s">
        <v>618</v>
      </c>
      <c r="F830" s="69">
        <v>200</v>
      </c>
      <c r="G830" s="130">
        <f>G831</f>
        <v>0</v>
      </c>
      <c r="H830" s="130">
        <f>H831</f>
        <v>0</v>
      </c>
      <c r="I830" s="226" t="e">
        <f t="shared" si="105"/>
        <v>#DIV/0!</v>
      </c>
    </row>
    <row r="831" spans="1:9" s="74" customFormat="1" ht="22.5" x14ac:dyDescent="0.2">
      <c r="A831" s="68" t="s">
        <v>119</v>
      </c>
      <c r="B831" s="89" t="s">
        <v>309</v>
      </c>
      <c r="C831" s="69" t="s">
        <v>388</v>
      </c>
      <c r="D831" s="72" t="s">
        <v>240</v>
      </c>
      <c r="E831" s="72" t="s">
        <v>618</v>
      </c>
      <c r="F831" s="69">
        <v>240</v>
      </c>
      <c r="G831" s="130">
        <f t="shared" ref="G831:H831" si="106">G832</f>
        <v>0</v>
      </c>
      <c r="H831" s="130">
        <f t="shared" si="106"/>
        <v>0</v>
      </c>
      <c r="I831" s="226" t="e">
        <f t="shared" si="105"/>
        <v>#DIV/0!</v>
      </c>
    </row>
    <row r="832" spans="1:9" s="74" customFormat="1" x14ac:dyDescent="0.2">
      <c r="A832" s="95" t="s">
        <v>466</v>
      </c>
      <c r="B832" s="72" t="s">
        <v>309</v>
      </c>
      <c r="C832" s="69" t="s">
        <v>388</v>
      </c>
      <c r="D832" s="72" t="s">
        <v>240</v>
      </c>
      <c r="E832" s="72" t="s">
        <v>618</v>
      </c>
      <c r="F832" s="69">
        <v>244</v>
      </c>
      <c r="G832" s="130">
        <v>0</v>
      </c>
      <c r="H832" s="130">
        <v>0</v>
      </c>
      <c r="I832" s="226" t="e">
        <f t="shared" si="105"/>
        <v>#DIV/0!</v>
      </c>
    </row>
    <row r="833" spans="1:11" s="74" customFormat="1" ht="21" x14ac:dyDescent="0.2">
      <c r="A833" s="82" t="s">
        <v>397</v>
      </c>
      <c r="B833" s="83" t="s">
        <v>398</v>
      </c>
      <c r="C833" s="81"/>
      <c r="D833" s="83"/>
      <c r="E833" s="83"/>
      <c r="F833" s="81"/>
      <c r="G833" s="123">
        <f>G834</f>
        <v>2185.6999999999998</v>
      </c>
      <c r="H833" s="123">
        <f>H834</f>
        <v>1699.596</v>
      </c>
      <c r="I833" s="226">
        <f t="shared" si="105"/>
        <v>0.77759802351649365</v>
      </c>
      <c r="J833" s="74">
        <v>2185.6999999999998</v>
      </c>
      <c r="K833" s="74">
        <v>1699.595</v>
      </c>
    </row>
    <row r="834" spans="1:11" s="74" customFormat="1" x14ac:dyDescent="0.2">
      <c r="A834" s="82" t="s">
        <v>399</v>
      </c>
      <c r="B834" s="83" t="s">
        <v>398</v>
      </c>
      <c r="C834" s="81" t="s">
        <v>96</v>
      </c>
      <c r="D834" s="83" t="s">
        <v>145</v>
      </c>
      <c r="E834" s="83" t="s">
        <v>146</v>
      </c>
      <c r="F834" s="81" t="s">
        <v>147</v>
      </c>
      <c r="G834" s="123">
        <f>G835+G842</f>
        <v>2185.6999999999998</v>
      </c>
      <c r="H834" s="123">
        <f>H835+H842</f>
        <v>1699.596</v>
      </c>
      <c r="I834" s="226">
        <f t="shared" si="105"/>
        <v>0.77759802351649365</v>
      </c>
      <c r="J834" s="105">
        <f>J833-G833</f>
        <v>0</v>
      </c>
      <c r="K834" s="105">
        <f>K833-H833</f>
        <v>-9.9999999997635314E-4</v>
      </c>
    </row>
    <row r="835" spans="1:11" s="74" customFormat="1" ht="21" x14ac:dyDescent="0.2">
      <c r="A835" s="82" t="s">
        <v>400</v>
      </c>
      <c r="B835" s="83" t="s">
        <v>398</v>
      </c>
      <c r="C835" s="81" t="s">
        <v>96</v>
      </c>
      <c r="D835" s="83" t="s">
        <v>215</v>
      </c>
      <c r="E835" s="83" t="s">
        <v>146</v>
      </c>
      <c r="F835" s="81" t="s">
        <v>147</v>
      </c>
      <c r="G835" s="123">
        <f t="shared" ref="G835:H838" si="107">G836</f>
        <v>948.69999999999993</v>
      </c>
      <c r="H835" s="123">
        <f t="shared" si="107"/>
        <v>720.21799999999996</v>
      </c>
      <c r="I835" s="226">
        <f t="shared" si="105"/>
        <v>0.75916306524718036</v>
      </c>
    </row>
    <row r="836" spans="1:11" x14ac:dyDescent="0.2">
      <c r="A836" s="84" t="s">
        <v>401</v>
      </c>
      <c r="B836" s="88" t="s">
        <v>398</v>
      </c>
      <c r="C836" s="86" t="s">
        <v>96</v>
      </c>
      <c r="D836" s="88" t="s">
        <v>215</v>
      </c>
      <c r="E836" s="88" t="s">
        <v>402</v>
      </c>
      <c r="F836" s="86" t="s">
        <v>147</v>
      </c>
      <c r="G836" s="124">
        <f t="shared" si="107"/>
        <v>948.69999999999993</v>
      </c>
      <c r="H836" s="124">
        <f t="shared" si="107"/>
        <v>720.21799999999996</v>
      </c>
      <c r="I836" s="226">
        <f t="shared" si="105"/>
        <v>0.75916306524718036</v>
      </c>
    </row>
    <row r="837" spans="1:11" ht="22.5" x14ac:dyDescent="0.2">
      <c r="A837" s="94" t="s">
        <v>192</v>
      </c>
      <c r="B837" s="72" t="s">
        <v>398</v>
      </c>
      <c r="C837" s="69" t="s">
        <v>96</v>
      </c>
      <c r="D837" s="72" t="s">
        <v>215</v>
      </c>
      <c r="E837" s="72" t="s">
        <v>403</v>
      </c>
      <c r="F837" s="69"/>
      <c r="G837" s="125">
        <f t="shared" si="107"/>
        <v>948.69999999999993</v>
      </c>
      <c r="H837" s="125">
        <f t="shared" si="107"/>
        <v>720.21799999999996</v>
      </c>
      <c r="I837" s="226">
        <f t="shared" si="105"/>
        <v>0.75916306524718036</v>
      </c>
    </row>
    <row r="838" spans="1:11" ht="33.75" x14ac:dyDescent="0.2">
      <c r="A838" s="68" t="s">
        <v>109</v>
      </c>
      <c r="B838" s="72" t="s">
        <v>398</v>
      </c>
      <c r="C838" s="69" t="s">
        <v>96</v>
      </c>
      <c r="D838" s="72" t="s">
        <v>215</v>
      </c>
      <c r="E838" s="72" t="s">
        <v>403</v>
      </c>
      <c r="F838" s="69" t="s">
        <v>110</v>
      </c>
      <c r="G838" s="125">
        <f t="shared" si="107"/>
        <v>948.69999999999993</v>
      </c>
      <c r="H838" s="125">
        <f t="shared" si="107"/>
        <v>720.21799999999996</v>
      </c>
      <c r="I838" s="226">
        <f t="shared" si="105"/>
        <v>0.75916306524718036</v>
      </c>
    </row>
    <row r="839" spans="1:11" x14ac:dyDescent="0.2">
      <c r="A839" s="68" t="s">
        <v>131</v>
      </c>
      <c r="B839" s="72" t="s">
        <v>398</v>
      </c>
      <c r="C839" s="69" t="s">
        <v>96</v>
      </c>
      <c r="D839" s="72" t="s">
        <v>215</v>
      </c>
      <c r="E839" s="72" t="s">
        <v>403</v>
      </c>
      <c r="F839" s="69" t="s">
        <v>194</v>
      </c>
      <c r="G839" s="125">
        <f>G840+G841</f>
        <v>948.69999999999993</v>
      </c>
      <c r="H839" s="125">
        <f>H840+H841</f>
        <v>720.21799999999996</v>
      </c>
      <c r="I839" s="226">
        <f t="shared" si="105"/>
        <v>0.75916306524718036</v>
      </c>
    </row>
    <row r="840" spans="1:11" x14ac:dyDescent="0.2">
      <c r="A840" s="94" t="s">
        <v>132</v>
      </c>
      <c r="B840" s="72" t="s">
        <v>398</v>
      </c>
      <c r="C840" s="69" t="s">
        <v>96</v>
      </c>
      <c r="D840" s="72" t="s">
        <v>215</v>
      </c>
      <c r="E840" s="72" t="s">
        <v>403</v>
      </c>
      <c r="F840" s="69" t="s">
        <v>195</v>
      </c>
      <c r="G840" s="125">
        <v>716.29499999999996</v>
      </c>
      <c r="H840" s="130">
        <v>557.52</v>
      </c>
      <c r="I840" s="226">
        <f t="shared" si="105"/>
        <v>0.77833853370468875</v>
      </c>
    </row>
    <row r="841" spans="1:11" ht="33.75" x14ac:dyDescent="0.2">
      <c r="A841" s="94" t="s">
        <v>133</v>
      </c>
      <c r="B841" s="72" t="s">
        <v>398</v>
      </c>
      <c r="C841" s="69" t="s">
        <v>96</v>
      </c>
      <c r="D841" s="72" t="s">
        <v>215</v>
      </c>
      <c r="E841" s="72" t="s">
        <v>403</v>
      </c>
      <c r="F841" s="69">
        <v>129</v>
      </c>
      <c r="G841" s="125">
        <v>232.405</v>
      </c>
      <c r="H841" s="130">
        <v>162.69800000000001</v>
      </c>
      <c r="I841" s="226">
        <f t="shared" si="105"/>
        <v>0.70006239108452917</v>
      </c>
    </row>
    <row r="842" spans="1:11" ht="31.5" x14ac:dyDescent="0.2">
      <c r="A842" s="82" t="s">
        <v>404</v>
      </c>
      <c r="B842" s="83" t="s">
        <v>398</v>
      </c>
      <c r="C842" s="81" t="s">
        <v>96</v>
      </c>
      <c r="D842" s="83" t="s">
        <v>151</v>
      </c>
      <c r="E842" s="83" t="s">
        <v>146</v>
      </c>
      <c r="F842" s="81" t="s">
        <v>147</v>
      </c>
      <c r="G842" s="123">
        <f>G843</f>
        <v>1237</v>
      </c>
      <c r="H842" s="123">
        <f>H843</f>
        <v>979.37799999999993</v>
      </c>
      <c r="I842" s="226">
        <f t="shared" si="105"/>
        <v>0.79173645917542435</v>
      </c>
    </row>
    <row r="843" spans="1:11" ht="30" customHeight="1" x14ac:dyDescent="0.2">
      <c r="A843" s="84" t="s">
        <v>415</v>
      </c>
      <c r="B843" s="88" t="s">
        <v>398</v>
      </c>
      <c r="C843" s="86" t="s">
        <v>96</v>
      </c>
      <c r="D843" s="88" t="s">
        <v>151</v>
      </c>
      <c r="E843" s="88" t="s">
        <v>405</v>
      </c>
      <c r="F843" s="86" t="s">
        <v>147</v>
      </c>
      <c r="G843" s="124">
        <f>G844+G848+G851+G855</f>
        <v>1237</v>
      </c>
      <c r="H843" s="124">
        <f>H844+H848+H851+H855</f>
        <v>979.37799999999993</v>
      </c>
      <c r="I843" s="226">
        <f t="shared" si="105"/>
        <v>0.79173645917542435</v>
      </c>
    </row>
    <row r="844" spans="1:11" ht="19.5" customHeight="1" x14ac:dyDescent="0.2">
      <c r="A844" s="68" t="s">
        <v>109</v>
      </c>
      <c r="B844" s="72" t="s">
        <v>398</v>
      </c>
      <c r="C844" s="69" t="s">
        <v>96</v>
      </c>
      <c r="D844" s="72" t="s">
        <v>151</v>
      </c>
      <c r="E844" s="72" t="s">
        <v>406</v>
      </c>
      <c r="F844" s="69" t="s">
        <v>110</v>
      </c>
      <c r="G844" s="125">
        <f>G845</f>
        <v>737</v>
      </c>
      <c r="H844" s="125">
        <f>H845</f>
        <v>606.846</v>
      </c>
      <c r="I844" s="226">
        <f t="shared" si="105"/>
        <v>0.8234002713704206</v>
      </c>
    </row>
    <row r="845" spans="1:11" ht="14.25" customHeight="1" x14ac:dyDescent="0.2">
      <c r="A845" s="68" t="s">
        <v>131</v>
      </c>
      <c r="B845" s="72" t="s">
        <v>398</v>
      </c>
      <c r="C845" s="69" t="s">
        <v>96</v>
      </c>
      <c r="D845" s="72" t="s">
        <v>151</v>
      </c>
      <c r="E845" s="72" t="s">
        <v>406</v>
      </c>
      <c r="F845" s="69" t="s">
        <v>194</v>
      </c>
      <c r="G845" s="125">
        <f>G846+G847</f>
        <v>737</v>
      </c>
      <c r="H845" s="125">
        <f>H846+H847</f>
        <v>606.846</v>
      </c>
      <c r="I845" s="226">
        <f t="shared" si="105"/>
        <v>0.8234002713704206</v>
      </c>
    </row>
    <row r="846" spans="1:11" x14ac:dyDescent="0.2">
      <c r="A846" s="94" t="s">
        <v>132</v>
      </c>
      <c r="B846" s="72" t="s">
        <v>398</v>
      </c>
      <c r="C846" s="69" t="s">
        <v>96</v>
      </c>
      <c r="D846" s="72" t="s">
        <v>151</v>
      </c>
      <c r="E846" s="72" t="s">
        <v>406</v>
      </c>
      <c r="F846" s="69" t="s">
        <v>195</v>
      </c>
      <c r="G846" s="125">
        <v>547.28899999999999</v>
      </c>
      <c r="H846" s="130">
        <v>459.9</v>
      </c>
      <c r="I846" s="226">
        <f t="shared" si="105"/>
        <v>0.84032385083566452</v>
      </c>
    </row>
    <row r="847" spans="1:11" ht="33.75" x14ac:dyDescent="0.2">
      <c r="A847" s="94" t="s">
        <v>133</v>
      </c>
      <c r="B847" s="72" t="s">
        <v>398</v>
      </c>
      <c r="C847" s="69" t="s">
        <v>96</v>
      </c>
      <c r="D847" s="72" t="s">
        <v>151</v>
      </c>
      <c r="E847" s="72" t="s">
        <v>406</v>
      </c>
      <c r="F847" s="69">
        <v>129</v>
      </c>
      <c r="G847" s="125">
        <v>189.71100000000001</v>
      </c>
      <c r="H847" s="130">
        <v>146.946</v>
      </c>
      <c r="I847" s="226">
        <f t="shared" si="105"/>
        <v>0.77457817417018515</v>
      </c>
    </row>
    <row r="848" spans="1:11" ht="33.75" x14ac:dyDescent="0.2">
      <c r="A848" s="68" t="s">
        <v>109</v>
      </c>
      <c r="B848" s="72" t="s">
        <v>398</v>
      </c>
      <c r="C848" s="69" t="s">
        <v>96</v>
      </c>
      <c r="D848" s="72" t="s">
        <v>151</v>
      </c>
      <c r="E848" s="72" t="s">
        <v>407</v>
      </c>
      <c r="F848" s="69">
        <v>100</v>
      </c>
      <c r="G848" s="125">
        <f>G849</f>
        <v>3.6</v>
      </c>
      <c r="H848" s="125">
        <f>H849</f>
        <v>0.9</v>
      </c>
      <c r="I848" s="226">
        <f t="shared" si="105"/>
        <v>0.25</v>
      </c>
    </row>
    <row r="849" spans="1:11" s="51" customFormat="1" ht="11.25" x14ac:dyDescent="0.2">
      <c r="A849" s="68" t="s">
        <v>131</v>
      </c>
      <c r="B849" s="72" t="s">
        <v>398</v>
      </c>
      <c r="C849" s="69" t="s">
        <v>96</v>
      </c>
      <c r="D849" s="72" t="s">
        <v>151</v>
      </c>
      <c r="E849" s="72" t="s">
        <v>407</v>
      </c>
      <c r="F849" s="69">
        <v>120</v>
      </c>
      <c r="G849" s="125">
        <f>G850</f>
        <v>3.6</v>
      </c>
      <c r="H849" s="125">
        <f>H850</f>
        <v>0.9</v>
      </c>
      <c r="I849" s="226">
        <f t="shared" si="105"/>
        <v>0.25</v>
      </c>
    </row>
    <row r="850" spans="1:11" ht="22.5" x14ac:dyDescent="0.2">
      <c r="A850" s="58" t="s">
        <v>246</v>
      </c>
      <c r="B850" s="72" t="s">
        <v>398</v>
      </c>
      <c r="C850" s="69" t="s">
        <v>96</v>
      </c>
      <c r="D850" s="72" t="s">
        <v>151</v>
      </c>
      <c r="E850" s="72" t="s">
        <v>407</v>
      </c>
      <c r="F850" s="69" t="s">
        <v>248</v>
      </c>
      <c r="G850" s="125">
        <v>3.6</v>
      </c>
      <c r="H850" s="130">
        <v>0.9</v>
      </c>
      <c r="I850" s="226">
        <f t="shared" si="105"/>
        <v>0.25</v>
      </c>
    </row>
    <row r="851" spans="1:11" x14ac:dyDescent="0.2">
      <c r="A851" s="68" t="s">
        <v>446</v>
      </c>
      <c r="B851" s="72" t="s">
        <v>398</v>
      </c>
      <c r="C851" s="69" t="s">
        <v>96</v>
      </c>
      <c r="D851" s="72" t="s">
        <v>151</v>
      </c>
      <c r="E851" s="72" t="s">
        <v>407</v>
      </c>
      <c r="F851" s="69">
        <v>200</v>
      </c>
      <c r="G851" s="125">
        <f>G852</f>
        <v>494.4</v>
      </c>
      <c r="H851" s="125">
        <f>H852</f>
        <v>369.63200000000001</v>
      </c>
      <c r="I851" s="226">
        <f t="shared" si="105"/>
        <v>0.74763754045307451</v>
      </c>
    </row>
    <row r="852" spans="1:11" s="74" customFormat="1" ht="22.5" x14ac:dyDescent="0.2">
      <c r="A852" s="68" t="s">
        <v>119</v>
      </c>
      <c r="B852" s="72" t="s">
        <v>398</v>
      </c>
      <c r="C852" s="69" t="s">
        <v>96</v>
      </c>
      <c r="D852" s="72" t="s">
        <v>151</v>
      </c>
      <c r="E852" s="72" t="s">
        <v>407</v>
      </c>
      <c r="F852" s="69">
        <v>240</v>
      </c>
      <c r="G852" s="125">
        <f>G854+G853</f>
        <v>494.4</v>
      </c>
      <c r="H852" s="125">
        <f>H854+H853</f>
        <v>369.63200000000001</v>
      </c>
      <c r="I852" s="226">
        <f t="shared" si="105"/>
        <v>0.74763754045307451</v>
      </c>
    </row>
    <row r="853" spans="1:11" s="74" customFormat="1" ht="22.5" x14ac:dyDescent="0.2">
      <c r="A853" s="95" t="s">
        <v>134</v>
      </c>
      <c r="B853" s="72" t="s">
        <v>398</v>
      </c>
      <c r="C853" s="69" t="s">
        <v>96</v>
      </c>
      <c r="D853" s="72" t="s">
        <v>151</v>
      </c>
      <c r="E853" s="72" t="s">
        <v>407</v>
      </c>
      <c r="F853" s="69">
        <v>242</v>
      </c>
      <c r="G853" s="125">
        <v>0</v>
      </c>
      <c r="H853" s="130">
        <v>0</v>
      </c>
      <c r="I853" s="226" t="e">
        <f t="shared" si="105"/>
        <v>#DIV/0!</v>
      </c>
    </row>
    <row r="854" spans="1:11" s="74" customFormat="1" x14ac:dyDescent="0.2">
      <c r="A854" s="95" t="s">
        <v>466</v>
      </c>
      <c r="B854" s="72" t="s">
        <v>398</v>
      </c>
      <c r="C854" s="69" t="s">
        <v>96</v>
      </c>
      <c r="D854" s="72" t="s">
        <v>151</v>
      </c>
      <c r="E854" s="72" t="s">
        <v>407</v>
      </c>
      <c r="F854" s="69" t="s">
        <v>122</v>
      </c>
      <c r="G854" s="125">
        <v>494.4</v>
      </c>
      <c r="H854" s="130">
        <v>369.63200000000001</v>
      </c>
      <c r="I854" s="226">
        <f t="shared" si="105"/>
        <v>0.74763754045307451</v>
      </c>
    </row>
    <row r="855" spans="1:11" s="74" customFormat="1" x14ac:dyDescent="0.2">
      <c r="A855" s="95" t="s">
        <v>135</v>
      </c>
      <c r="B855" s="72" t="s">
        <v>398</v>
      </c>
      <c r="C855" s="69" t="s">
        <v>96</v>
      </c>
      <c r="D855" s="72" t="s">
        <v>151</v>
      </c>
      <c r="E855" s="72" t="s">
        <v>407</v>
      </c>
      <c r="F855" s="69" t="s">
        <v>197</v>
      </c>
      <c r="G855" s="125">
        <f>G856</f>
        <v>2</v>
      </c>
      <c r="H855" s="125">
        <f>H856</f>
        <v>2</v>
      </c>
      <c r="I855" s="226">
        <f t="shared" si="105"/>
        <v>1</v>
      </c>
    </row>
    <row r="856" spans="1:11" s="74" customFormat="1" x14ac:dyDescent="0.2">
      <c r="A856" s="95" t="s">
        <v>136</v>
      </c>
      <c r="B856" s="72" t="s">
        <v>398</v>
      </c>
      <c r="C856" s="69" t="s">
        <v>96</v>
      </c>
      <c r="D856" s="72" t="s">
        <v>151</v>
      </c>
      <c r="E856" s="72" t="s">
        <v>407</v>
      </c>
      <c r="F856" s="69" t="s">
        <v>137</v>
      </c>
      <c r="G856" s="125">
        <f>G857</f>
        <v>2</v>
      </c>
      <c r="H856" s="125">
        <f>H857</f>
        <v>2</v>
      </c>
      <c r="I856" s="226">
        <f t="shared" si="105"/>
        <v>1</v>
      </c>
    </row>
    <row r="857" spans="1:11" s="74" customFormat="1" x14ac:dyDescent="0.2">
      <c r="A857" s="59" t="s">
        <v>198</v>
      </c>
      <c r="B857" s="72" t="s">
        <v>398</v>
      </c>
      <c r="C857" s="69" t="s">
        <v>96</v>
      </c>
      <c r="D857" s="72" t="s">
        <v>151</v>
      </c>
      <c r="E857" s="72" t="s">
        <v>407</v>
      </c>
      <c r="F857" s="69">
        <v>852</v>
      </c>
      <c r="G857" s="125">
        <v>2</v>
      </c>
      <c r="H857" s="130">
        <v>2</v>
      </c>
      <c r="I857" s="226">
        <f t="shared" si="105"/>
        <v>1</v>
      </c>
    </row>
    <row r="858" spans="1:11" s="74" customFormat="1" ht="21" x14ac:dyDescent="0.2">
      <c r="A858" s="82" t="s">
        <v>408</v>
      </c>
      <c r="B858" s="90" t="s">
        <v>409</v>
      </c>
      <c r="C858" s="81"/>
      <c r="D858" s="83"/>
      <c r="E858" s="83"/>
      <c r="F858" s="81"/>
      <c r="G858" s="129">
        <f t="shared" ref="G858:H860" si="108">G859</f>
        <v>1841.4019999999998</v>
      </c>
      <c r="H858" s="129">
        <f t="shared" si="108"/>
        <v>1661.163</v>
      </c>
      <c r="I858" s="226">
        <f t="shared" si="105"/>
        <v>0.90211860310784941</v>
      </c>
      <c r="J858" s="74">
        <v>1841.402</v>
      </c>
      <c r="K858" s="74">
        <v>1661.163</v>
      </c>
    </row>
    <row r="859" spans="1:11" s="74" customFormat="1" x14ac:dyDescent="0.2">
      <c r="A859" s="82" t="s">
        <v>399</v>
      </c>
      <c r="B859" s="83" t="s">
        <v>409</v>
      </c>
      <c r="C859" s="81" t="s">
        <v>96</v>
      </c>
      <c r="D859" s="83"/>
      <c r="E859" s="83"/>
      <c r="F859" s="81"/>
      <c r="G859" s="129">
        <f t="shared" si="108"/>
        <v>1841.4019999999998</v>
      </c>
      <c r="H859" s="129">
        <f t="shared" si="108"/>
        <v>1661.163</v>
      </c>
      <c r="I859" s="226">
        <f t="shared" ref="I859:I872" si="109">H859/G859*1</f>
        <v>0.90211860310784941</v>
      </c>
      <c r="J859" s="105">
        <f>J858-G858</f>
        <v>0</v>
      </c>
      <c r="K859" s="105">
        <f>K858-H858</f>
        <v>0</v>
      </c>
    </row>
    <row r="860" spans="1:11" s="74" customFormat="1" ht="21" x14ac:dyDescent="0.2">
      <c r="A860" s="82" t="s">
        <v>273</v>
      </c>
      <c r="B860" s="90" t="s">
        <v>409</v>
      </c>
      <c r="C860" s="81" t="s">
        <v>96</v>
      </c>
      <c r="D860" s="83" t="s">
        <v>184</v>
      </c>
      <c r="E860" s="83" t="s">
        <v>146</v>
      </c>
      <c r="F860" s="81" t="s">
        <v>147</v>
      </c>
      <c r="G860" s="123">
        <f t="shared" si="108"/>
        <v>1841.4019999999998</v>
      </c>
      <c r="H860" s="123">
        <f t="shared" si="108"/>
        <v>1661.163</v>
      </c>
      <c r="I860" s="226">
        <f t="shared" si="109"/>
        <v>0.90211860310784941</v>
      </c>
    </row>
    <row r="861" spans="1:11" s="74" customFormat="1" x14ac:dyDescent="0.2">
      <c r="A861" s="93" t="s">
        <v>410</v>
      </c>
      <c r="B861" s="92" t="s">
        <v>409</v>
      </c>
      <c r="C861" s="86" t="s">
        <v>96</v>
      </c>
      <c r="D861" s="88" t="s">
        <v>184</v>
      </c>
      <c r="E861" s="88" t="s">
        <v>411</v>
      </c>
      <c r="F861" s="86" t="s">
        <v>147</v>
      </c>
      <c r="G861" s="124">
        <f>G862+G866+G869</f>
        <v>1841.4019999999998</v>
      </c>
      <c r="H861" s="124">
        <f>H862+H866+H869</f>
        <v>1661.163</v>
      </c>
      <c r="I861" s="226">
        <f t="shared" si="109"/>
        <v>0.90211860310784941</v>
      </c>
    </row>
    <row r="862" spans="1:11" s="74" customFormat="1" ht="33.75" x14ac:dyDescent="0.2">
      <c r="A862" s="68" t="s">
        <v>109</v>
      </c>
      <c r="B862" s="89" t="s">
        <v>409</v>
      </c>
      <c r="C862" s="69" t="s">
        <v>96</v>
      </c>
      <c r="D862" s="72" t="s">
        <v>184</v>
      </c>
      <c r="E862" s="72" t="s">
        <v>412</v>
      </c>
      <c r="F862" s="69" t="s">
        <v>110</v>
      </c>
      <c r="G862" s="125">
        <f>G863</f>
        <v>1689.1019999999999</v>
      </c>
      <c r="H862" s="125">
        <f>H863</f>
        <v>1540.2809999999999</v>
      </c>
      <c r="I862" s="226">
        <f t="shared" si="109"/>
        <v>0.9118934202907818</v>
      </c>
    </row>
    <row r="863" spans="1:11" s="74" customFormat="1" x14ac:dyDescent="0.2">
      <c r="A863" s="68" t="s">
        <v>131</v>
      </c>
      <c r="B863" s="89" t="s">
        <v>409</v>
      </c>
      <c r="C863" s="69" t="s">
        <v>96</v>
      </c>
      <c r="D863" s="72" t="s">
        <v>184</v>
      </c>
      <c r="E863" s="72" t="s">
        <v>412</v>
      </c>
      <c r="F863" s="69" t="s">
        <v>194</v>
      </c>
      <c r="G863" s="125">
        <f>G864+G865</f>
        <v>1689.1019999999999</v>
      </c>
      <c r="H863" s="125">
        <f>H864+H865</f>
        <v>1540.2809999999999</v>
      </c>
      <c r="I863" s="226">
        <f t="shared" si="109"/>
        <v>0.9118934202907818</v>
      </c>
    </row>
    <row r="864" spans="1:11" s="74" customFormat="1" x14ac:dyDescent="0.2">
      <c r="A864" s="94" t="s">
        <v>132</v>
      </c>
      <c r="B864" s="89" t="s">
        <v>409</v>
      </c>
      <c r="C864" s="69" t="s">
        <v>96</v>
      </c>
      <c r="D864" s="72" t="s">
        <v>184</v>
      </c>
      <c r="E864" s="72" t="s">
        <v>412</v>
      </c>
      <c r="F864" s="69" t="s">
        <v>195</v>
      </c>
      <c r="G864" s="125">
        <v>1281.5999999999999</v>
      </c>
      <c r="H864" s="130">
        <v>1153.2809999999999</v>
      </c>
      <c r="I864" s="226">
        <f t="shared" si="109"/>
        <v>0.89987593632958807</v>
      </c>
    </row>
    <row r="865" spans="1:9" s="74" customFormat="1" ht="33.75" x14ac:dyDescent="0.2">
      <c r="A865" s="94" t="s">
        <v>133</v>
      </c>
      <c r="B865" s="89" t="s">
        <v>409</v>
      </c>
      <c r="C865" s="69" t="s">
        <v>96</v>
      </c>
      <c r="D865" s="72" t="s">
        <v>184</v>
      </c>
      <c r="E865" s="72" t="s">
        <v>412</v>
      </c>
      <c r="F865" s="69">
        <v>129</v>
      </c>
      <c r="G865" s="125">
        <v>407.50200000000001</v>
      </c>
      <c r="H865" s="130">
        <v>387</v>
      </c>
      <c r="I865" s="226">
        <f t="shared" si="109"/>
        <v>0.94968859048544541</v>
      </c>
    </row>
    <row r="866" spans="1:9" s="74" customFormat="1" ht="33.75" x14ac:dyDescent="0.2">
      <c r="A866" s="68" t="s">
        <v>109</v>
      </c>
      <c r="B866" s="89" t="s">
        <v>409</v>
      </c>
      <c r="C866" s="69" t="s">
        <v>96</v>
      </c>
      <c r="D866" s="72" t="s">
        <v>184</v>
      </c>
      <c r="E866" s="72" t="s">
        <v>413</v>
      </c>
      <c r="F866" s="69">
        <v>100</v>
      </c>
      <c r="G866" s="125">
        <f>G867</f>
        <v>7</v>
      </c>
      <c r="H866" s="125">
        <f>H867</f>
        <v>0</v>
      </c>
      <c r="I866" s="226">
        <f t="shared" si="109"/>
        <v>0</v>
      </c>
    </row>
    <row r="867" spans="1:9" s="74" customFormat="1" x14ac:dyDescent="0.2">
      <c r="A867" s="68" t="s">
        <v>131</v>
      </c>
      <c r="B867" s="89" t="s">
        <v>409</v>
      </c>
      <c r="C867" s="69" t="s">
        <v>96</v>
      </c>
      <c r="D867" s="72" t="s">
        <v>184</v>
      </c>
      <c r="E867" s="72" t="s">
        <v>413</v>
      </c>
      <c r="F867" s="69">
        <v>120</v>
      </c>
      <c r="G867" s="125">
        <f>G868</f>
        <v>7</v>
      </c>
      <c r="H867" s="125">
        <f>H868</f>
        <v>0</v>
      </c>
      <c r="I867" s="226">
        <f t="shared" si="109"/>
        <v>0</v>
      </c>
    </row>
    <row r="868" spans="1:9" ht="22.5" x14ac:dyDescent="0.2">
      <c r="A868" s="58" t="s">
        <v>246</v>
      </c>
      <c r="B868" s="89" t="s">
        <v>409</v>
      </c>
      <c r="C868" s="69" t="s">
        <v>96</v>
      </c>
      <c r="D868" s="72" t="s">
        <v>184</v>
      </c>
      <c r="E868" s="72" t="s">
        <v>413</v>
      </c>
      <c r="F868" s="69">
        <v>122</v>
      </c>
      <c r="G868" s="125">
        <v>7</v>
      </c>
      <c r="H868" s="125"/>
      <c r="I868" s="226">
        <f t="shared" si="109"/>
        <v>0</v>
      </c>
    </row>
    <row r="869" spans="1:9" x14ac:dyDescent="0.2">
      <c r="A869" s="68" t="s">
        <v>446</v>
      </c>
      <c r="B869" s="89" t="s">
        <v>409</v>
      </c>
      <c r="C869" s="69" t="s">
        <v>96</v>
      </c>
      <c r="D869" s="72" t="s">
        <v>184</v>
      </c>
      <c r="E869" s="72" t="s">
        <v>413</v>
      </c>
      <c r="F869" s="69" t="s">
        <v>118</v>
      </c>
      <c r="G869" s="125">
        <f>G870</f>
        <v>145.29999999999998</v>
      </c>
      <c r="H869" s="125">
        <f>H870</f>
        <v>120.88200000000001</v>
      </c>
      <c r="I869" s="226">
        <f t="shared" si="109"/>
        <v>0.83194769442532701</v>
      </c>
    </row>
    <row r="870" spans="1:9" ht="22.5" x14ac:dyDescent="0.2">
      <c r="A870" s="95" t="s">
        <v>119</v>
      </c>
      <c r="B870" s="89" t="s">
        <v>409</v>
      </c>
      <c r="C870" s="69" t="s">
        <v>96</v>
      </c>
      <c r="D870" s="72" t="s">
        <v>184</v>
      </c>
      <c r="E870" s="72" t="s">
        <v>413</v>
      </c>
      <c r="F870" s="69" t="s">
        <v>120</v>
      </c>
      <c r="G870" s="125">
        <f>G872+G871</f>
        <v>145.29999999999998</v>
      </c>
      <c r="H870" s="125">
        <f>H872+H871</f>
        <v>120.88200000000001</v>
      </c>
      <c r="I870" s="226">
        <f t="shared" si="109"/>
        <v>0.83194769442532701</v>
      </c>
    </row>
    <row r="871" spans="1:9" ht="22.5" x14ac:dyDescent="0.2">
      <c r="A871" s="95" t="s">
        <v>134</v>
      </c>
      <c r="B871" s="89" t="s">
        <v>409</v>
      </c>
      <c r="C871" s="69" t="s">
        <v>96</v>
      </c>
      <c r="D871" s="72" t="s">
        <v>184</v>
      </c>
      <c r="E871" s="72" t="s">
        <v>413</v>
      </c>
      <c r="F871" s="69">
        <v>242</v>
      </c>
      <c r="G871" s="125">
        <v>130.69999999999999</v>
      </c>
      <c r="H871" s="130">
        <v>111.482</v>
      </c>
      <c r="I871" s="226">
        <f t="shared" si="109"/>
        <v>0.85296097934200465</v>
      </c>
    </row>
    <row r="872" spans="1:9" x14ac:dyDescent="0.2">
      <c r="A872" s="95" t="s">
        <v>466</v>
      </c>
      <c r="B872" s="89" t="s">
        <v>409</v>
      </c>
      <c r="C872" s="69" t="s">
        <v>96</v>
      </c>
      <c r="D872" s="72" t="s">
        <v>184</v>
      </c>
      <c r="E872" s="72" t="s">
        <v>413</v>
      </c>
      <c r="F872" s="69" t="s">
        <v>122</v>
      </c>
      <c r="G872" s="125">
        <v>14.6</v>
      </c>
      <c r="H872" s="130">
        <v>9.4</v>
      </c>
      <c r="I872" s="226">
        <f t="shared" si="109"/>
        <v>0.64383561643835618</v>
      </c>
    </row>
    <row r="878" spans="1:9" s="51" customFormat="1" ht="11.25" x14ac:dyDescent="0.2">
      <c r="A878" s="47"/>
      <c r="B878" s="48"/>
      <c r="C878" s="52"/>
      <c r="D878" s="48"/>
      <c r="E878" s="48"/>
      <c r="F878" s="52"/>
      <c r="G878" s="45"/>
    </row>
    <row r="879" spans="1:9" s="51" customFormat="1" ht="11.25" x14ac:dyDescent="0.2">
      <c r="A879" s="47"/>
      <c r="B879" s="48"/>
      <c r="C879" s="52"/>
      <c r="D879" s="48"/>
      <c r="E879" s="48"/>
      <c r="F879" s="52"/>
      <c r="G879" s="45"/>
    </row>
    <row r="880" spans="1:9" s="51" customFormat="1" ht="11.25" x14ac:dyDescent="0.2">
      <c r="A880" s="47"/>
      <c r="B880" s="48"/>
      <c r="C880" s="52"/>
      <c r="D880" s="48"/>
      <c r="E880" s="48"/>
      <c r="F880" s="52"/>
      <c r="G880" s="45"/>
    </row>
    <row r="885" spans="1:7" s="51" customFormat="1" ht="11.25" x14ac:dyDescent="0.2">
      <c r="A885" s="47"/>
      <c r="B885" s="48"/>
      <c r="C885" s="52"/>
      <c r="D885" s="48"/>
      <c r="E885" s="48"/>
      <c r="F885" s="52"/>
      <c r="G885" s="45"/>
    </row>
    <row r="886" spans="1:7" s="51" customFormat="1" ht="11.25" x14ac:dyDescent="0.2">
      <c r="A886" s="47"/>
      <c r="B886" s="48"/>
      <c r="C886" s="52"/>
      <c r="D886" s="48"/>
      <c r="E886" s="48"/>
      <c r="F886" s="52"/>
      <c r="G886" s="45"/>
    </row>
    <row r="887" spans="1:7" s="51" customFormat="1" ht="11.25" x14ac:dyDescent="0.2">
      <c r="A887" s="47"/>
      <c r="B887" s="48"/>
      <c r="C887" s="52"/>
      <c r="D887" s="48"/>
      <c r="E887" s="48"/>
      <c r="F887" s="52"/>
      <c r="G887" s="45"/>
    </row>
    <row r="888" spans="1:7" s="51" customFormat="1" ht="11.25" x14ac:dyDescent="0.2">
      <c r="A888" s="47"/>
      <c r="B888" s="48"/>
      <c r="C888" s="52"/>
      <c r="D888" s="48"/>
      <c r="E888" s="48"/>
      <c r="F888" s="52"/>
      <c r="G888" s="45"/>
    </row>
  </sheetData>
  <autoFilter ref="B13:F872"/>
  <mergeCells count="10">
    <mergeCell ref="B7:H7"/>
    <mergeCell ref="B8:H8"/>
    <mergeCell ref="B9:G9"/>
    <mergeCell ref="A11:G11"/>
    <mergeCell ref="B1:H1"/>
    <mergeCell ref="B2:H2"/>
    <mergeCell ref="B3:H3"/>
    <mergeCell ref="B4:H4"/>
    <mergeCell ref="B5:H5"/>
    <mergeCell ref="B6:H6"/>
  </mergeCells>
  <hyperlinks>
    <hyperlink ref="A652" r:id="rId1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660" r:id="rId2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435" r:id="rId3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</hyperlinks>
  <pageMargins left="0.70866141732283472" right="0.70866141732283472" top="0.74803149606299213" bottom="0.74803149606299213" header="0.31496062992125984" footer="0.31496062992125984"/>
  <pageSetup paperSize="9" scale="67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view="pageBreakPreview" zoomScale="80" zoomScaleNormal="90" zoomScaleSheetLayoutView="80" workbookViewId="0">
      <selection activeCell="B5" sqref="B5:E5"/>
    </sheetView>
  </sheetViews>
  <sheetFormatPr defaultRowHeight="12" x14ac:dyDescent="0.2"/>
  <cols>
    <col min="1" max="1" width="13.140625" style="106" customWidth="1"/>
    <col min="2" max="2" width="93.85546875" style="109" customWidth="1"/>
    <col min="3" max="3" width="14.85546875" style="151" customWidth="1"/>
    <col min="4" max="4" width="12.42578125" style="106" customWidth="1"/>
    <col min="5" max="5" width="11.7109375" style="106" customWidth="1"/>
    <col min="6" max="242" width="9.140625" style="106"/>
    <col min="243" max="243" width="4" style="106" customWidth="1"/>
    <col min="244" max="244" width="54.85546875" style="106" customWidth="1"/>
    <col min="245" max="245" width="106.7109375" style="106" customWidth="1"/>
    <col min="246" max="247" width="0" style="106" hidden="1" customWidth="1"/>
    <col min="248" max="248" width="16.28515625" style="106" customWidth="1"/>
    <col min="249" max="249" width="11.5703125" style="106" customWidth="1"/>
    <col min="250" max="250" width="16.28515625" style="106" customWidth="1"/>
    <col min="251" max="252" width="0" style="106" hidden="1" customWidth="1"/>
    <col min="253" max="498" width="9.140625" style="106"/>
    <col min="499" max="499" width="4" style="106" customWidth="1"/>
    <col min="500" max="500" width="54.85546875" style="106" customWidth="1"/>
    <col min="501" max="501" width="106.7109375" style="106" customWidth="1"/>
    <col min="502" max="503" width="0" style="106" hidden="1" customWidth="1"/>
    <col min="504" max="504" width="16.28515625" style="106" customWidth="1"/>
    <col min="505" max="505" width="11.5703125" style="106" customWidth="1"/>
    <col min="506" max="506" width="16.28515625" style="106" customWidth="1"/>
    <col min="507" max="508" width="0" style="106" hidden="1" customWidth="1"/>
    <col min="509" max="754" width="9.140625" style="106"/>
    <col min="755" max="755" width="4" style="106" customWidth="1"/>
    <col min="756" max="756" width="54.85546875" style="106" customWidth="1"/>
    <col min="757" max="757" width="106.7109375" style="106" customWidth="1"/>
    <col min="758" max="759" width="0" style="106" hidden="1" customWidth="1"/>
    <col min="760" max="760" width="16.28515625" style="106" customWidth="1"/>
    <col min="761" max="761" width="11.5703125" style="106" customWidth="1"/>
    <col min="762" max="762" width="16.28515625" style="106" customWidth="1"/>
    <col min="763" max="764" width="0" style="106" hidden="1" customWidth="1"/>
    <col min="765" max="1010" width="9.140625" style="106"/>
    <col min="1011" max="1011" width="4" style="106" customWidth="1"/>
    <col min="1012" max="1012" width="54.85546875" style="106" customWidth="1"/>
    <col min="1013" max="1013" width="106.7109375" style="106" customWidth="1"/>
    <col min="1014" max="1015" width="0" style="106" hidden="1" customWidth="1"/>
    <col min="1016" max="1016" width="16.28515625" style="106" customWidth="1"/>
    <col min="1017" max="1017" width="11.5703125" style="106" customWidth="1"/>
    <col min="1018" max="1018" width="16.28515625" style="106" customWidth="1"/>
    <col min="1019" max="1020" width="0" style="106" hidden="1" customWidth="1"/>
    <col min="1021" max="1266" width="9.140625" style="106"/>
    <col min="1267" max="1267" width="4" style="106" customWidth="1"/>
    <col min="1268" max="1268" width="54.85546875" style="106" customWidth="1"/>
    <col min="1269" max="1269" width="106.7109375" style="106" customWidth="1"/>
    <col min="1270" max="1271" width="0" style="106" hidden="1" customWidth="1"/>
    <col min="1272" max="1272" width="16.28515625" style="106" customWidth="1"/>
    <col min="1273" max="1273" width="11.5703125" style="106" customWidth="1"/>
    <col min="1274" max="1274" width="16.28515625" style="106" customWidth="1"/>
    <col min="1275" max="1276" width="0" style="106" hidden="1" customWidth="1"/>
    <col min="1277" max="1522" width="9.140625" style="106"/>
    <col min="1523" max="1523" width="4" style="106" customWidth="1"/>
    <col min="1524" max="1524" width="54.85546875" style="106" customWidth="1"/>
    <col min="1525" max="1525" width="106.7109375" style="106" customWidth="1"/>
    <col min="1526" max="1527" width="0" style="106" hidden="1" customWidth="1"/>
    <col min="1528" max="1528" width="16.28515625" style="106" customWidth="1"/>
    <col min="1529" max="1529" width="11.5703125" style="106" customWidth="1"/>
    <col min="1530" max="1530" width="16.28515625" style="106" customWidth="1"/>
    <col min="1531" max="1532" width="0" style="106" hidden="1" customWidth="1"/>
    <col min="1533" max="1778" width="9.140625" style="106"/>
    <col min="1779" max="1779" width="4" style="106" customWidth="1"/>
    <col min="1780" max="1780" width="54.85546875" style="106" customWidth="1"/>
    <col min="1781" max="1781" width="106.7109375" style="106" customWidth="1"/>
    <col min="1782" max="1783" width="0" style="106" hidden="1" customWidth="1"/>
    <col min="1784" max="1784" width="16.28515625" style="106" customWidth="1"/>
    <col min="1785" max="1785" width="11.5703125" style="106" customWidth="1"/>
    <col min="1786" max="1786" width="16.28515625" style="106" customWidth="1"/>
    <col min="1787" max="1788" width="0" style="106" hidden="1" customWidth="1"/>
    <col min="1789" max="2034" width="9.140625" style="106"/>
    <col min="2035" max="2035" width="4" style="106" customWidth="1"/>
    <col min="2036" max="2036" width="54.85546875" style="106" customWidth="1"/>
    <col min="2037" max="2037" width="106.7109375" style="106" customWidth="1"/>
    <col min="2038" max="2039" width="0" style="106" hidden="1" customWidth="1"/>
    <col min="2040" max="2040" width="16.28515625" style="106" customWidth="1"/>
    <col min="2041" max="2041" width="11.5703125" style="106" customWidth="1"/>
    <col min="2042" max="2042" width="16.28515625" style="106" customWidth="1"/>
    <col min="2043" max="2044" width="0" style="106" hidden="1" customWidth="1"/>
    <col min="2045" max="2290" width="9.140625" style="106"/>
    <col min="2291" max="2291" width="4" style="106" customWidth="1"/>
    <col min="2292" max="2292" width="54.85546875" style="106" customWidth="1"/>
    <col min="2293" max="2293" width="106.7109375" style="106" customWidth="1"/>
    <col min="2294" max="2295" width="0" style="106" hidden="1" customWidth="1"/>
    <col min="2296" max="2296" width="16.28515625" style="106" customWidth="1"/>
    <col min="2297" max="2297" width="11.5703125" style="106" customWidth="1"/>
    <col min="2298" max="2298" width="16.28515625" style="106" customWidth="1"/>
    <col min="2299" max="2300" width="0" style="106" hidden="1" customWidth="1"/>
    <col min="2301" max="2546" width="9.140625" style="106"/>
    <col min="2547" max="2547" width="4" style="106" customWidth="1"/>
    <col min="2548" max="2548" width="54.85546875" style="106" customWidth="1"/>
    <col min="2549" max="2549" width="106.7109375" style="106" customWidth="1"/>
    <col min="2550" max="2551" width="0" style="106" hidden="1" customWidth="1"/>
    <col min="2552" max="2552" width="16.28515625" style="106" customWidth="1"/>
    <col min="2553" max="2553" width="11.5703125" style="106" customWidth="1"/>
    <col min="2554" max="2554" width="16.28515625" style="106" customWidth="1"/>
    <col min="2555" max="2556" width="0" style="106" hidden="1" customWidth="1"/>
    <col min="2557" max="2802" width="9.140625" style="106"/>
    <col min="2803" max="2803" width="4" style="106" customWidth="1"/>
    <col min="2804" max="2804" width="54.85546875" style="106" customWidth="1"/>
    <col min="2805" max="2805" width="106.7109375" style="106" customWidth="1"/>
    <col min="2806" max="2807" width="0" style="106" hidden="1" customWidth="1"/>
    <col min="2808" max="2808" width="16.28515625" style="106" customWidth="1"/>
    <col min="2809" max="2809" width="11.5703125" style="106" customWidth="1"/>
    <col min="2810" max="2810" width="16.28515625" style="106" customWidth="1"/>
    <col min="2811" max="2812" width="0" style="106" hidden="1" customWidth="1"/>
    <col min="2813" max="3058" width="9.140625" style="106"/>
    <col min="3059" max="3059" width="4" style="106" customWidth="1"/>
    <col min="3060" max="3060" width="54.85546875" style="106" customWidth="1"/>
    <col min="3061" max="3061" width="106.7109375" style="106" customWidth="1"/>
    <col min="3062" max="3063" width="0" style="106" hidden="1" customWidth="1"/>
    <col min="3064" max="3064" width="16.28515625" style="106" customWidth="1"/>
    <col min="3065" max="3065" width="11.5703125" style="106" customWidth="1"/>
    <col min="3066" max="3066" width="16.28515625" style="106" customWidth="1"/>
    <col min="3067" max="3068" width="0" style="106" hidden="1" customWidth="1"/>
    <col min="3069" max="3314" width="9.140625" style="106"/>
    <col min="3315" max="3315" width="4" style="106" customWidth="1"/>
    <col min="3316" max="3316" width="54.85546875" style="106" customWidth="1"/>
    <col min="3317" max="3317" width="106.7109375" style="106" customWidth="1"/>
    <col min="3318" max="3319" width="0" style="106" hidden="1" customWidth="1"/>
    <col min="3320" max="3320" width="16.28515625" style="106" customWidth="1"/>
    <col min="3321" max="3321" width="11.5703125" style="106" customWidth="1"/>
    <col min="3322" max="3322" width="16.28515625" style="106" customWidth="1"/>
    <col min="3323" max="3324" width="0" style="106" hidden="1" customWidth="1"/>
    <col min="3325" max="3570" width="9.140625" style="106"/>
    <col min="3571" max="3571" width="4" style="106" customWidth="1"/>
    <col min="3572" max="3572" width="54.85546875" style="106" customWidth="1"/>
    <col min="3573" max="3573" width="106.7109375" style="106" customWidth="1"/>
    <col min="3574" max="3575" width="0" style="106" hidden="1" customWidth="1"/>
    <col min="3576" max="3576" width="16.28515625" style="106" customWidth="1"/>
    <col min="3577" max="3577" width="11.5703125" style="106" customWidth="1"/>
    <col min="3578" max="3578" width="16.28515625" style="106" customWidth="1"/>
    <col min="3579" max="3580" width="0" style="106" hidden="1" customWidth="1"/>
    <col min="3581" max="3826" width="9.140625" style="106"/>
    <col min="3827" max="3827" width="4" style="106" customWidth="1"/>
    <col min="3828" max="3828" width="54.85546875" style="106" customWidth="1"/>
    <col min="3829" max="3829" width="106.7109375" style="106" customWidth="1"/>
    <col min="3830" max="3831" width="0" style="106" hidden="1" customWidth="1"/>
    <col min="3832" max="3832" width="16.28515625" style="106" customWidth="1"/>
    <col min="3833" max="3833" width="11.5703125" style="106" customWidth="1"/>
    <col min="3834" max="3834" width="16.28515625" style="106" customWidth="1"/>
    <col min="3835" max="3836" width="0" style="106" hidden="1" customWidth="1"/>
    <col min="3837" max="4082" width="9.140625" style="106"/>
    <col min="4083" max="4083" width="4" style="106" customWidth="1"/>
    <col min="4084" max="4084" width="54.85546875" style="106" customWidth="1"/>
    <col min="4085" max="4085" width="106.7109375" style="106" customWidth="1"/>
    <col min="4086" max="4087" width="0" style="106" hidden="1" customWidth="1"/>
    <col min="4088" max="4088" width="16.28515625" style="106" customWidth="1"/>
    <col min="4089" max="4089" width="11.5703125" style="106" customWidth="1"/>
    <col min="4090" max="4090" width="16.28515625" style="106" customWidth="1"/>
    <col min="4091" max="4092" width="0" style="106" hidden="1" customWidth="1"/>
    <col min="4093" max="4338" width="9.140625" style="106"/>
    <col min="4339" max="4339" width="4" style="106" customWidth="1"/>
    <col min="4340" max="4340" width="54.85546875" style="106" customWidth="1"/>
    <col min="4341" max="4341" width="106.7109375" style="106" customWidth="1"/>
    <col min="4342" max="4343" width="0" style="106" hidden="1" customWidth="1"/>
    <col min="4344" max="4344" width="16.28515625" style="106" customWidth="1"/>
    <col min="4345" max="4345" width="11.5703125" style="106" customWidth="1"/>
    <col min="4346" max="4346" width="16.28515625" style="106" customWidth="1"/>
    <col min="4347" max="4348" width="0" style="106" hidden="1" customWidth="1"/>
    <col min="4349" max="4594" width="9.140625" style="106"/>
    <col min="4595" max="4595" width="4" style="106" customWidth="1"/>
    <col min="4596" max="4596" width="54.85546875" style="106" customWidth="1"/>
    <col min="4597" max="4597" width="106.7109375" style="106" customWidth="1"/>
    <col min="4598" max="4599" width="0" style="106" hidden="1" customWidth="1"/>
    <col min="4600" max="4600" width="16.28515625" style="106" customWidth="1"/>
    <col min="4601" max="4601" width="11.5703125" style="106" customWidth="1"/>
    <col min="4602" max="4602" width="16.28515625" style="106" customWidth="1"/>
    <col min="4603" max="4604" width="0" style="106" hidden="1" customWidth="1"/>
    <col min="4605" max="4850" width="9.140625" style="106"/>
    <col min="4851" max="4851" width="4" style="106" customWidth="1"/>
    <col min="4852" max="4852" width="54.85546875" style="106" customWidth="1"/>
    <col min="4853" max="4853" width="106.7109375" style="106" customWidth="1"/>
    <col min="4854" max="4855" width="0" style="106" hidden="1" customWidth="1"/>
    <col min="4856" max="4856" width="16.28515625" style="106" customWidth="1"/>
    <col min="4857" max="4857" width="11.5703125" style="106" customWidth="1"/>
    <col min="4858" max="4858" width="16.28515625" style="106" customWidth="1"/>
    <col min="4859" max="4860" width="0" style="106" hidden="1" customWidth="1"/>
    <col min="4861" max="5106" width="9.140625" style="106"/>
    <col min="5107" max="5107" width="4" style="106" customWidth="1"/>
    <col min="5108" max="5108" width="54.85546875" style="106" customWidth="1"/>
    <col min="5109" max="5109" width="106.7109375" style="106" customWidth="1"/>
    <col min="5110" max="5111" width="0" style="106" hidden="1" customWidth="1"/>
    <col min="5112" max="5112" width="16.28515625" style="106" customWidth="1"/>
    <col min="5113" max="5113" width="11.5703125" style="106" customWidth="1"/>
    <col min="5114" max="5114" width="16.28515625" style="106" customWidth="1"/>
    <col min="5115" max="5116" width="0" style="106" hidden="1" customWidth="1"/>
    <col min="5117" max="5362" width="9.140625" style="106"/>
    <col min="5363" max="5363" width="4" style="106" customWidth="1"/>
    <col min="5364" max="5364" width="54.85546875" style="106" customWidth="1"/>
    <col min="5365" max="5365" width="106.7109375" style="106" customWidth="1"/>
    <col min="5366" max="5367" width="0" style="106" hidden="1" customWidth="1"/>
    <col min="5368" max="5368" width="16.28515625" style="106" customWidth="1"/>
    <col min="5369" max="5369" width="11.5703125" style="106" customWidth="1"/>
    <col min="5370" max="5370" width="16.28515625" style="106" customWidth="1"/>
    <col min="5371" max="5372" width="0" style="106" hidden="1" customWidth="1"/>
    <col min="5373" max="5618" width="9.140625" style="106"/>
    <col min="5619" max="5619" width="4" style="106" customWidth="1"/>
    <col min="5620" max="5620" width="54.85546875" style="106" customWidth="1"/>
    <col min="5621" max="5621" width="106.7109375" style="106" customWidth="1"/>
    <col min="5622" max="5623" width="0" style="106" hidden="1" customWidth="1"/>
    <col min="5624" max="5624" width="16.28515625" style="106" customWidth="1"/>
    <col min="5625" max="5625" width="11.5703125" style="106" customWidth="1"/>
    <col min="5626" max="5626" width="16.28515625" style="106" customWidth="1"/>
    <col min="5627" max="5628" width="0" style="106" hidden="1" customWidth="1"/>
    <col min="5629" max="5874" width="9.140625" style="106"/>
    <col min="5875" max="5875" width="4" style="106" customWidth="1"/>
    <col min="5876" max="5876" width="54.85546875" style="106" customWidth="1"/>
    <col min="5877" max="5877" width="106.7109375" style="106" customWidth="1"/>
    <col min="5878" max="5879" width="0" style="106" hidden="1" customWidth="1"/>
    <col min="5880" max="5880" width="16.28515625" style="106" customWidth="1"/>
    <col min="5881" max="5881" width="11.5703125" style="106" customWidth="1"/>
    <col min="5882" max="5882" width="16.28515625" style="106" customWidth="1"/>
    <col min="5883" max="5884" width="0" style="106" hidden="1" customWidth="1"/>
    <col min="5885" max="6130" width="9.140625" style="106"/>
    <col min="6131" max="6131" width="4" style="106" customWidth="1"/>
    <col min="6132" max="6132" width="54.85546875" style="106" customWidth="1"/>
    <col min="6133" max="6133" width="106.7109375" style="106" customWidth="1"/>
    <col min="6134" max="6135" width="0" style="106" hidden="1" customWidth="1"/>
    <col min="6136" max="6136" width="16.28515625" style="106" customWidth="1"/>
    <col min="6137" max="6137" width="11.5703125" style="106" customWidth="1"/>
    <col min="6138" max="6138" width="16.28515625" style="106" customWidth="1"/>
    <col min="6139" max="6140" width="0" style="106" hidden="1" customWidth="1"/>
    <col min="6141" max="6386" width="9.140625" style="106"/>
    <col min="6387" max="6387" width="4" style="106" customWidth="1"/>
    <col min="6388" max="6388" width="54.85546875" style="106" customWidth="1"/>
    <col min="6389" max="6389" width="106.7109375" style="106" customWidth="1"/>
    <col min="6390" max="6391" width="0" style="106" hidden="1" customWidth="1"/>
    <col min="6392" max="6392" width="16.28515625" style="106" customWidth="1"/>
    <col min="6393" max="6393" width="11.5703125" style="106" customWidth="1"/>
    <col min="6394" max="6394" width="16.28515625" style="106" customWidth="1"/>
    <col min="6395" max="6396" width="0" style="106" hidden="1" customWidth="1"/>
    <col min="6397" max="6642" width="9.140625" style="106"/>
    <col min="6643" max="6643" width="4" style="106" customWidth="1"/>
    <col min="6644" max="6644" width="54.85546875" style="106" customWidth="1"/>
    <col min="6645" max="6645" width="106.7109375" style="106" customWidth="1"/>
    <col min="6646" max="6647" width="0" style="106" hidden="1" customWidth="1"/>
    <col min="6648" max="6648" width="16.28515625" style="106" customWidth="1"/>
    <col min="6649" max="6649" width="11.5703125" style="106" customWidth="1"/>
    <col min="6650" max="6650" width="16.28515625" style="106" customWidth="1"/>
    <col min="6651" max="6652" width="0" style="106" hidden="1" customWidth="1"/>
    <col min="6653" max="6898" width="9.140625" style="106"/>
    <col min="6899" max="6899" width="4" style="106" customWidth="1"/>
    <col min="6900" max="6900" width="54.85546875" style="106" customWidth="1"/>
    <col min="6901" max="6901" width="106.7109375" style="106" customWidth="1"/>
    <col min="6902" max="6903" width="0" style="106" hidden="1" customWidth="1"/>
    <col min="6904" max="6904" width="16.28515625" style="106" customWidth="1"/>
    <col min="6905" max="6905" width="11.5703125" style="106" customWidth="1"/>
    <col min="6906" max="6906" width="16.28515625" style="106" customWidth="1"/>
    <col min="6907" max="6908" width="0" style="106" hidden="1" customWidth="1"/>
    <col min="6909" max="7154" width="9.140625" style="106"/>
    <col min="7155" max="7155" width="4" style="106" customWidth="1"/>
    <col min="7156" max="7156" width="54.85546875" style="106" customWidth="1"/>
    <col min="7157" max="7157" width="106.7109375" style="106" customWidth="1"/>
    <col min="7158" max="7159" width="0" style="106" hidden="1" customWidth="1"/>
    <col min="7160" max="7160" width="16.28515625" style="106" customWidth="1"/>
    <col min="7161" max="7161" width="11.5703125" style="106" customWidth="1"/>
    <col min="7162" max="7162" width="16.28515625" style="106" customWidth="1"/>
    <col min="7163" max="7164" width="0" style="106" hidden="1" customWidth="1"/>
    <col min="7165" max="7410" width="9.140625" style="106"/>
    <col min="7411" max="7411" width="4" style="106" customWidth="1"/>
    <col min="7412" max="7412" width="54.85546875" style="106" customWidth="1"/>
    <col min="7413" max="7413" width="106.7109375" style="106" customWidth="1"/>
    <col min="7414" max="7415" width="0" style="106" hidden="1" customWidth="1"/>
    <col min="7416" max="7416" width="16.28515625" style="106" customWidth="1"/>
    <col min="7417" max="7417" width="11.5703125" style="106" customWidth="1"/>
    <col min="7418" max="7418" width="16.28515625" style="106" customWidth="1"/>
    <col min="7419" max="7420" width="0" style="106" hidden="1" customWidth="1"/>
    <col min="7421" max="7666" width="9.140625" style="106"/>
    <col min="7667" max="7667" width="4" style="106" customWidth="1"/>
    <col min="7668" max="7668" width="54.85546875" style="106" customWidth="1"/>
    <col min="7669" max="7669" width="106.7109375" style="106" customWidth="1"/>
    <col min="7670" max="7671" width="0" style="106" hidden="1" customWidth="1"/>
    <col min="7672" max="7672" width="16.28515625" style="106" customWidth="1"/>
    <col min="7673" max="7673" width="11.5703125" style="106" customWidth="1"/>
    <col min="7674" max="7674" width="16.28515625" style="106" customWidth="1"/>
    <col min="7675" max="7676" width="0" style="106" hidden="1" customWidth="1"/>
    <col min="7677" max="7922" width="9.140625" style="106"/>
    <col min="7923" max="7923" width="4" style="106" customWidth="1"/>
    <col min="7924" max="7924" width="54.85546875" style="106" customWidth="1"/>
    <col min="7925" max="7925" width="106.7109375" style="106" customWidth="1"/>
    <col min="7926" max="7927" width="0" style="106" hidden="1" customWidth="1"/>
    <col min="7928" max="7928" width="16.28515625" style="106" customWidth="1"/>
    <col min="7929" max="7929" width="11.5703125" style="106" customWidth="1"/>
    <col min="7930" max="7930" width="16.28515625" style="106" customWidth="1"/>
    <col min="7931" max="7932" width="0" style="106" hidden="1" customWidth="1"/>
    <col min="7933" max="8178" width="9.140625" style="106"/>
    <col min="8179" max="8179" width="4" style="106" customWidth="1"/>
    <col min="8180" max="8180" width="54.85546875" style="106" customWidth="1"/>
    <col min="8181" max="8181" width="106.7109375" style="106" customWidth="1"/>
    <col min="8182" max="8183" width="0" style="106" hidden="1" customWidth="1"/>
    <col min="8184" max="8184" width="16.28515625" style="106" customWidth="1"/>
    <col min="8185" max="8185" width="11.5703125" style="106" customWidth="1"/>
    <col min="8186" max="8186" width="16.28515625" style="106" customWidth="1"/>
    <col min="8187" max="8188" width="0" style="106" hidden="1" customWidth="1"/>
    <col min="8189" max="8434" width="9.140625" style="106"/>
    <col min="8435" max="8435" width="4" style="106" customWidth="1"/>
    <col min="8436" max="8436" width="54.85546875" style="106" customWidth="1"/>
    <col min="8437" max="8437" width="106.7109375" style="106" customWidth="1"/>
    <col min="8438" max="8439" width="0" style="106" hidden="1" customWidth="1"/>
    <col min="8440" max="8440" width="16.28515625" style="106" customWidth="1"/>
    <col min="8441" max="8441" width="11.5703125" style="106" customWidth="1"/>
    <col min="8442" max="8442" width="16.28515625" style="106" customWidth="1"/>
    <col min="8443" max="8444" width="0" style="106" hidden="1" customWidth="1"/>
    <col min="8445" max="8690" width="9.140625" style="106"/>
    <col min="8691" max="8691" width="4" style="106" customWidth="1"/>
    <col min="8692" max="8692" width="54.85546875" style="106" customWidth="1"/>
    <col min="8693" max="8693" width="106.7109375" style="106" customWidth="1"/>
    <col min="8694" max="8695" width="0" style="106" hidden="1" customWidth="1"/>
    <col min="8696" max="8696" width="16.28515625" style="106" customWidth="1"/>
    <col min="8697" max="8697" width="11.5703125" style="106" customWidth="1"/>
    <col min="8698" max="8698" width="16.28515625" style="106" customWidth="1"/>
    <col min="8699" max="8700" width="0" style="106" hidden="1" customWidth="1"/>
    <col min="8701" max="8946" width="9.140625" style="106"/>
    <col min="8947" max="8947" width="4" style="106" customWidth="1"/>
    <col min="8948" max="8948" width="54.85546875" style="106" customWidth="1"/>
    <col min="8949" max="8949" width="106.7109375" style="106" customWidth="1"/>
    <col min="8950" max="8951" width="0" style="106" hidden="1" customWidth="1"/>
    <col min="8952" max="8952" width="16.28515625" style="106" customWidth="1"/>
    <col min="8953" max="8953" width="11.5703125" style="106" customWidth="1"/>
    <col min="8954" max="8954" width="16.28515625" style="106" customWidth="1"/>
    <col min="8955" max="8956" width="0" style="106" hidden="1" customWidth="1"/>
    <col min="8957" max="9202" width="9.140625" style="106"/>
    <col min="9203" max="9203" width="4" style="106" customWidth="1"/>
    <col min="9204" max="9204" width="54.85546875" style="106" customWidth="1"/>
    <col min="9205" max="9205" width="106.7109375" style="106" customWidth="1"/>
    <col min="9206" max="9207" width="0" style="106" hidden="1" customWidth="1"/>
    <col min="9208" max="9208" width="16.28515625" style="106" customWidth="1"/>
    <col min="9209" max="9209" width="11.5703125" style="106" customWidth="1"/>
    <col min="9210" max="9210" width="16.28515625" style="106" customWidth="1"/>
    <col min="9211" max="9212" width="0" style="106" hidden="1" customWidth="1"/>
    <col min="9213" max="9458" width="9.140625" style="106"/>
    <col min="9459" max="9459" width="4" style="106" customWidth="1"/>
    <col min="9460" max="9460" width="54.85546875" style="106" customWidth="1"/>
    <col min="9461" max="9461" width="106.7109375" style="106" customWidth="1"/>
    <col min="9462" max="9463" width="0" style="106" hidden="1" customWidth="1"/>
    <col min="9464" max="9464" width="16.28515625" style="106" customWidth="1"/>
    <col min="9465" max="9465" width="11.5703125" style="106" customWidth="1"/>
    <col min="9466" max="9466" width="16.28515625" style="106" customWidth="1"/>
    <col min="9467" max="9468" width="0" style="106" hidden="1" customWidth="1"/>
    <col min="9469" max="9714" width="9.140625" style="106"/>
    <col min="9715" max="9715" width="4" style="106" customWidth="1"/>
    <col min="9716" max="9716" width="54.85546875" style="106" customWidth="1"/>
    <col min="9717" max="9717" width="106.7109375" style="106" customWidth="1"/>
    <col min="9718" max="9719" width="0" style="106" hidden="1" customWidth="1"/>
    <col min="9720" max="9720" width="16.28515625" style="106" customWidth="1"/>
    <col min="9721" max="9721" width="11.5703125" style="106" customWidth="1"/>
    <col min="9722" max="9722" width="16.28515625" style="106" customWidth="1"/>
    <col min="9723" max="9724" width="0" style="106" hidden="1" customWidth="1"/>
    <col min="9725" max="9970" width="9.140625" style="106"/>
    <col min="9971" max="9971" width="4" style="106" customWidth="1"/>
    <col min="9972" max="9972" width="54.85546875" style="106" customWidth="1"/>
    <col min="9973" max="9973" width="106.7109375" style="106" customWidth="1"/>
    <col min="9974" max="9975" width="0" style="106" hidden="1" customWidth="1"/>
    <col min="9976" max="9976" width="16.28515625" style="106" customWidth="1"/>
    <col min="9977" max="9977" width="11.5703125" style="106" customWidth="1"/>
    <col min="9978" max="9978" width="16.28515625" style="106" customWidth="1"/>
    <col min="9979" max="9980" width="0" style="106" hidden="1" customWidth="1"/>
    <col min="9981" max="10226" width="9.140625" style="106"/>
    <col min="10227" max="10227" width="4" style="106" customWidth="1"/>
    <col min="10228" max="10228" width="54.85546875" style="106" customWidth="1"/>
    <col min="10229" max="10229" width="106.7109375" style="106" customWidth="1"/>
    <col min="10230" max="10231" width="0" style="106" hidden="1" customWidth="1"/>
    <col min="10232" max="10232" width="16.28515625" style="106" customWidth="1"/>
    <col min="10233" max="10233" width="11.5703125" style="106" customWidth="1"/>
    <col min="10234" max="10234" width="16.28515625" style="106" customWidth="1"/>
    <col min="10235" max="10236" width="0" style="106" hidden="1" customWidth="1"/>
    <col min="10237" max="10482" width="9.140625" style="106"/>
    <col min="10483" max="10483" width="4" style="106" customWidth="1"/>
    <col min="10484" max="10484" width="54.85546875" style="106" customWidth="1"/>
    <col min="10485" max="10485" width="106.7109375" style="106" customWidth="1"/>
    <col min="10486" max="10487" width="0" style="106" hidden="1" customWidth="1"/>
    <col min="10488" max="10488" width="16.28515625" style="106" customWidth="1"/>
    <col min="10489" max="10489" width="11.5703125" style="106" customWidth="1"/>
    <col min="10490" max="10490" width="16.28515625" style="106" customWidth="1"/>
    <col min="10491" max="10492" width="0" style="106" hidden="1" customWidth="1"/>
    <col min="10493" max="10738" width="9.140625" style="106"/>
    <col min="10739" max="10739" width="4" style="106" customWidth="1"/>
    <col min="10740" max="10740" width="54.85546875" style="106" customWidth="1"/>
    <col min="10741" max="10741" width="106.7109375" style="106" customWidth="1"/>
    <col min="10742" max="10743" width="0" style="106" hidden="1" customWidth="1"/>
    <col min="10744" max="10744" width="16.28515625" style="106" customWidth="1"/>
    <col min="10745" max="10745" width="11.5703125" style="106" customWidth="1"/>
    <col min="10746" max="10746" width="16.28515625" style="106" customWidth="1"/>
    <col min="10747" max="10748" width="0" style="106" hidden="1" customWidth="1"/>
    <col min="10749" max="10994" width="9.140625" style="106"/>
    <col min="10995" max="10995" width="4" style="106" customWidth="1"/>
    <col min="10996" max="10996" width="54.85546875" style="106" customWidth="1"/>
    <col min="10997" max="10997" width="106.7109375" style="106" customWidth="1"/>
    <col min="10998" max="10999" width="0" style="106" hidden="1" customWidth="1"/>
    <col min="11000" max="11000" width="16.28515625" style="106" customWidth="1"/>
    <col min="11001" max="11001" width="11.5703125" style="106" customWidth="1"/>
    <col min="11002" max="11002" width="16.28515625" style="106" customWidth="1"/>
    <col min="11003" max="11004" width="0" style="106" hidden="1" customWidth="1"/>
    <col min="11005" max="11250" width="9.140625" style="106"/>
    <col min="11251" max="11251" width="4" style="106" customWidth="1"/>
    <col min="11252" max="11252" width="54.85546875" style="106" customWidth="1"/>
    <col min="11253" max="11253" width="106.7109375" style="106" customWidth="1"/>
    <col min="11254" max="11255" width="0" style="106" hidden="1" customWidth="1"/>
    <col min="11256" max="11256" width="16.28515625" style="106" customWidth="1"/>
    <col min="11257" max="11257" width="11.5703125" style="106" customWidth="1"/>
    <col min="11258" max="11258" width="16.28515625" style="106" customWidth="1"/>
    <col min="11259" max="11260" width="0" style="106" hidden="1" customWidth="1"/>
    <col min="11261" max="11506" width="9.140625" style="106"/>
    <col min="11507" max="11507" width="4" style="106" customWidth="1"/>
    <col min="11508" max="11508" width="54.85546875" style="106" customWidth="1"/>
    <col min="11509" max="11509" width="106.7109375" style="106" customWidth="1"/>
    <col min="11510" max="11511" width="0" style="106" hidden="1" customWidth="1"/>
    <col min="11512" max="11512" width="16.28515625" style="106" customWidth="1"/>
    <col min="11513" max="11513" width="11.5703125" style="106" customWidth="1"/>
    <col min="11514" max="11514" width="16.28515625" style="106" customWidth="1"/>
    <col min="11515" max="11516" width="0" style="106" hidden="1" customWidth="1"/>
    <col min="11517" max="11762" width="9.140625" style="106"/>
    <col min="11763" max="11763" width="4" style="106" customWidth="1"/>
    <col min="11764" max="11764" width="54.85546875" style="106" customWidth="1"/>
    <col min="11765" max="11765" width="106.7109375" style="106" customWidth="1"/>
    <col min="11766" max="11767" width="0" style="106" hidden="1" customWidth="1"/>
    <col min="11768" max="11768" width="16.28515625" style="106" customWidth="1"/>
    <col min="11769" max="11769" width="11.5703125" style="106" customWidth="1"/>
    <col min="11770" max="11770" width="16.28515625" style="106" customWidth="1"/>
    <col min="11771" max="11772" width="0" style="106" hidden="1" customWidth="1"/>
    <col min="11773" max="12018" width="9.140625" style="106"/>
    <col min="12019" max="12019" width="4" style="106" customWidth="1"/>
    <col min="12020" max="12020" width="54.85546875" style="106" customWidth="1"/>
    <col min="12021" max="12021" width="106.7109375" style="106" customWidth="1"/>
    <col min="12022" max="12023" width="0" style="106" hidden="1" customWidth="1"/>
    <col min="12024" max="12024" width="16.28515625" style="106" customWidth="1"/>
    <col min="12025" max="12025" width="11.5703125" style="106" customWidth="1"/>
    <col min="12026" max="12026" width="16.28515625" style="106" customWidth="1"/>
    <col min="12027" max="12028" width="0" style="106" hidden="1" customWidth="1"/>
    <col min="12029" max="12274" width="9.140625" style="106"/>
    <col min="12275" max="12275" width="4" style="106" customWidth="1"/>
    <col min="12276" max="12276" width="54.85546875" style="106" customWidth="1"/>
    <col min="12277" max="12277" width="106.7109375" style="106" customWidth="1"/>
    <col min="12278" max="12279" width="0" style="106" hidden="1" customWidth="1"/>
    <col min="12280" max="12280" width="16.28515625" style="106" customWidth="1"/>
    <col min="12281" max="12281" width="11.5703125" style="106" customWidth="1"/>
    <col min="12282" max="12282" width="16.28515625" style="106" customWidth="1"/>
    <col min="12283" max="12284" width="0" style="106" hidden="1" customWidth="1"/>
    <col min="12285" max="12530" width="9.140625" style="106"/>
    <col min="12531" max="12531" width="4" style="106" customWidth="1"/>
    <col min="12532" max="12532" width="54.85546875" style="106" customWidth="1"/>
    <col min="12533" max="12533" width="106.7109375" style="106" customWidth="1"/>
    <col min="12534" max="12535" width="0" style="106" hidden="1" customWidth="1"/>
    <col min="12536" max="12536" width="16.28515625" style="106" customWidth="1"/>
    <col min="12537" max="12537" width="11.5703125" style="106" customWidth="1"/>
    <col min="12538" max="12538" width="16.28515625" style="106" customWidth="1"/>
    <col min="12539" max="12540" width="0" style="106" hidden="1" customWidth="1"/>
    <col min="12541" max="12786" width="9.140625" style="106"/>
    <col min="12787" max="12787" width="4" style="106" customWidth="1"/>
    <col min="12788" max="12788" width="54.85546875" style="106" customWidth="1"/>
    <col min="12789" max="12789" width="106.7109375" style="106" customWidth="1"/>
    <col min="12790" max="12791" width="0" style="106" hidden="1" customWidth="1"/>
    <col min="12792" max="12792" width="16.28515625" style="106" customWidth="1"/>
    <col min="12793" max="12793" width="11.5703125" style="106" customWidth="1"/>
    <col min="12794" max="12794" width="16.28515625" style="106" customWidth="1"/>
    <col min="12795" max="12796" width="0" style="106" hidden="1" customWidth="1"/>
    <col min="12797" max="13042" width="9.140625" style="106"/>
    <col min="13043" max="13043" width="4" style="106" customWidth="1"/>
    <col min="13044" max="13044" width="54.85546875" style="106" customWidth="1"/>
    <col min="13045" max="13045" width="106.7109375" style="106" customWidth="1"/>
    <col min="13046" max="13047" width="0" style="106" hidden="1" customWidth="1"/>
    <col min="13048" max="13048" width="16.28515625" style="106" customWidth="1"/>
    <col min="13049" max="13049" width="11.5703125" style="106" customWidth="1"/>
    <col min="13050" max="13050" width="16.28515625" style="106" customWidth="1"/>
    <col min="13051" max="13052" width="0" style="106" hidden="1" customWidth="1"/>
    <col min="13053" max="13298" width="9.140625" style="106"/>
    <col min="13299" max="13299" width="4" style="106" customWidth="1"/>
    <col min="13300" max="13300" width="54.85546875" style="106" customWidth="1"/>
    <col min="13301" max="13301" width="106.7109375" style="106" customWidth="1"/>
    <col min="13302" max="13303" width="0" style="106" hidden="1" customWidth="1"/>
    <col min="13304" max="13304" width="16.28515625" style="106" customWidth="1"/>
    <col min="13305" max="13305" width="11.5703125" style="106" customWidth="1"/>
    <col min="13306" max="13306" width="16.28515625" style="106" customWidth="1"/>
    <col min="13307" max="13308" width="0" style="106" hidden="1" customWidth="1"/>
    <col min="13309" max="13554" width="9.140625" style="106"/>
    <col min="13555" max="13555" width="4" style="106" customWidth="1"/>
    <col min="13556" max="13556" width="54.85546875" style="106" customWidth="1"/>
    <col min="13557" max="13557" width="106.7109375" style="106" customWidth="1"/>
    <col min="13558" max="13559" width="0" style="106" hidden="1" customWidth="1"/>
    <col min="13560" max="13560" width="16.28515625" style="106" customWidth="1"/>
    <col min="13561" max="13561" width="11.5703125" style="106" customWidth="1"/>
    <col min="13562" max="13562" width="16.28515625" style="106" customWidth="1"/>
    <col min="13563" max="13564" width="0" style="106" hidden="1" customWidth="1"/>
    <col min="13565" max="13810" width="9.140625" style="106"/>
    <col min="13811" max="13811" width="4" style="106" customWidth="1"/>
    <col min="13812" max="13812" width="54.85546875" style="106" customWidth="1"/>
    <col min="13813" max="13813" width="106.7109375" style="106" customWidth="1"/>
    <col min="13814" max="13815" width="0" style="106" hidden="1" customWidth="1"/>
    <col min="13816" max="13816" width="16.28515625" style="106" customWidth="1"/>
    <col min="13817" max="13817" width="11.5703125" style="106" customWidth="1"/>
    <col min="13818" max="13818" width="16.28515625" style="106" customWidth="1"/>
    <col min="13819" max="13820" width="0" style="106" hidden="1" customWidth="1"/>
    <col min="13821" max="14066" width="9.140625" style="106"/>
    <col min="14067" max="14067" width="4" style="106" customWidth="1"/>
    <col min="14068" max="14068" width="54.85546875" style="106" customWidth="1"/>
    <col min="14069" max="14069" width="106.7109375" style="106" customWidth="1"/>
    <col min="14070" max="14071" width="0" style="106" hidden="1" customWidth="1"/>
    <col min="14072" max="14072" width="16.28515625" style="106" customWidth="1"/>
    <col min="14073" max="14073" width="11.5703125" style="106" customWidth="1"/>
    <col min="14074" max="14074" width="16.28515625" style="106" customWidth="1"/>
    <col min="14075" max="14076" width="0" style="106" hidden="1" customWidth="1"/>
    <col min="14077" max="14322" width="9.140625" style="106"/>
    <col min="14323" max="14323" width="4" style="106" customWidth="1"/>
    <col min="14324" max="14324" width="54.85546875" style="106" customWidth="1"/>
    <col min="14325" max="14325" width="106.7109375" style="106" customWidth="1"/>
    <col min="14326" max="14327" width="0" style="106" hidden="1" customWidth="1"/>
    <col min="14328" max="14328" width="16.28515625" style="106" customWidth="1"/>
    <col min="14329" max="14329" width="11.5703125" style="106" customWidth="1"/>
    <col min="14330" max="14330" width="16.28515625" style="106" customWidth="1"/>
    <col min="14331" max="14332" width="0" style="106" hidden="1" customWidth="1"/>
    <col min="14333" max="14578" width="9.140625" style="106"/>
    <col min="14579" max="14579" width="4" style="106" customWidth="1"/>
    <col min="14580" max="14580" width="54.85546875" style="106" customWidth="1"/>
    <col min="14581" max="14581" width="106.7109375" style="106" customWidth="1"/>
    <col min="14582" max="14583" width="0" style="106" hidden="1" customWidth="1"/>
    <col min="14584" max="14584" width="16.28515625" style="106" customWidth="1"/>
    <col min="14585" max="14585" width="11.5703125" style="106" customWidth="1"/>
    <col min="14586" max="14586" width="16.28515625" style="106" customWidth="1"/>
    <col min="14587" max="14588" width="0" style="106" hidden="1" customWidth="1"/>
    <col min="14589" max="14834" width="9.140625" style="106"/>
    <col min="14835" max="14835" width="4" style="106" customWidth="1"/>
    <col min="14836" max="14836" width="54.85546875" style="106" customWidth="1"/>
    <col min="14837" max="14837" width="106.7109375" style="106" customWidth="1"/>
    <col min="14838" max="14839" width="0" style="106" hidden="1" customWidth="1"/>
    <col min="14840" max="14840" width="16.28515625" style="106" customWidth="1"/>
    <col min="14841" max="14841" width="11.5703125" style="106" customWidth="1"/>
    <col min="14842" max="14842" width="16.28515625" style="106" customWidth="1"/>
    <col min="14843" max="14844" width="0" style="106" hidden="1" customWidth="1"/>
    <col min="14845" max="15090" width="9.140625" style="106"/>
    <col min="15091" max="15091" width="4" style="106" customWidth="1"/>
    <col min="15092" max="15092" width="54.85546875" style="106" customWidth="1"/>
    <col min="15093" max="15093" width="106.7109375" style="106" customWidth="1"/>
    <col min="15094" max="15095" width="0" style="106" hidden="1" customWidth="1"/>
    <col min="15096" max="15096" width="16.28515625" style="106" customWidth="1"/>
    <col min="15097" max="15097" width="11.5703125" style="106" customWidth="1"/>
    <col min="15098" max="15098" width="16.28515625" style="106" customWidth="1"/>
    <col min="15099" max="15100" width="0" style="106" hidden="1" customWidth="1"/>
    <col min="15101" max="15346" width="9.140625" style="106"/>
    <col min="15347" max="15347" width="4" style="106" customWidth="1"/>
    <col min="15348" max="15348" width="54.85546875" style="106" customWidth="1"/>
    <col min="15349" max="15349" width="106.7109375" style="106" customWidth="1"/>
    <col min="15350" max="15351" width="0" style="106" hidden="1" customWidth="1"/>
    <col min="15352" max="15352" width="16.28515625" style="106" customWidth="1"/>
    <col min="15353" max="15353" width="11.5703125" style="106" customWidth="1"/>
    <col min="15354" max="15354" width="16.28515625" style="106" customWidth="1"/>
    <col min="15355" max="15356" width="0" style="106" hidden="1" customWidth="1"/>
    <col min="15357" max="15602" width="9.140625" style="106"/>
    <col min="15603" max="15603" width="4" style="106" customWidth="1"/>
    <col min="15604" max="15604" width="54.85546875" style="106" customWidth="1"/>
    <col min="15605" max="15605" width="106.7109375" style="106" customWidth="1"/>
    <col min="15606" max="15607" width="0" style="106" hidden="1" customWidth="1"/>
    <col min="15608" max="15608" width="16.28515625" style="106" customWidth="1"/>
    <col min="15609" max="15609" width="11.5703125" style="106" customWidth="1"/>
    <col min="15610" max="15610" width="16.28515625" style="106" customWidth="1"/>
    <col min="15611" max="15612" width="0" style="106" hidden="1" customWidth="1"/>
    <col min="15613" max="15858" width="9.140625" style="106"/>
    <col min="15859" max="15859" width="4" style="106" customWidth="1"/>
    <col min="15860" max="15860" width="54.85546875" style="106" customWidth="1"/>
    <col min="15861" max="15861" width="106.7109375" style="106" customWidth="1"/>
    <col min="15862" max="15863" width="0" style="106" hidden="1" customWidth="1"/>
    <col min="15864" max="15864" width="16.28515625" style="106" customWidth="1"/>
    <col min="15865" max="15865" width="11.5703125" style="106" customWidth="1"/>
    <col min="15866" max="15866" width="16.28515625" style="106" customWidth="1"/>
    <col min="15867" max="15868" width="0" style="106" hidden="1" customWidth="1"/>
    <col min="15869" max="16114" width="9.140625" style="106"/>
    <col min="16115" max="16115" width="4" style="106" customWidth="1"/>
    <col min="16116" max="16116" width="54.85546875" style="106" customWidth="1"/>
    <col min="16117" max="16117" width="106.7109375" style="106" customWidth="1"/>
    <col min="16118" max="16119" width="0" style="106" hidden="1" customWidth="1"/>
    <col min="16120" max="16120" width="16.28515625" style="106" customWidth="1"/>
    <col min="16121" max="16121" width="11.5703125" style="106" customWidth="1"/>
    <col min="16122" max="16122" width="16.28515625" style="106" customWidth="1"/>
    <col min="16123" max="16124" width="0" style="106" hidden="1" customWidth="1"/>
    <col min="16125" max="16384" width="9.140625" style="106"/>
  </cols>
  <sheetData>
    <row r="1" spans="1:5" ht="12" customHeight="1" x14ac:dyDescent="0.2">
      <c r="A1" s="174"/>
      <c r="B1" s="296" t="s">
        <v>748</v>
      </c>
      <c r="C1" s="296"/>
      <c r="D1" s="296"/>
      <c r="E1" s="296"/>
    </row>
    <row r="2" spans="1:5" ht="12" customHeight="1" x14ac:dyDescent="0.2">
      <c r="A2" s="185"/>
      <c r="B2" s="297" t="s">
        <v>816</v>
      </c>
      <c r="C2" s="297"/>
      <c r="D2" s="297"/>
      <c r="E2" s="297"/>
    </row>
    <row r="3" spans="1:5" ht="12" customHeight="1" x14ac:dyDescent="0.2">
      <c r="A3" s="185"/>
      <c r="B3" s="297" t="s">
        <v>667</v>
      </c>
      <c r="C3" s="297"/>
      <c r="D3" s="297"/>
      <c r="E3" s="297"/>
    </row>
    <row r="4" spans="1:5" ht="12" customHeight="1" x14ac:dyDescent="0.2">
      <c r="A4" s="185"/>
      <c r="B4" s="297" t="s">
        <v>665</v>
      </c>
      <c r="C4" s="297"/>
      <c r="D4" s="297"/>
      <c r="E4" s="297"/>
    </row>
    <row r="5" spans="1:5" ht="12" customHeight="1" x14ac:dyDescent="0.2">
      <c r="A5" s="185"/>
      <c r="B5" s="297" t="s">
        <v>819</v>
      </c>
      <c r="C5" s="297"/>
      <c r="D5" s="297"/>
      <c r="E5" s="297"/>
    </row>
    <row r="6" spans="1:5" ht="12" customHeight="1" x14ac:dyDescent="0.2">
      <c r="A6" s="297" t="s">
        <v>721</v>
      </c>
      <c r="B6" s="297"/>
      <c r="C6" s="297"/>
      <c r="D6" s="297"/>
      <c r="E6" s="297"/>
    </row>
    <row r="7" spans="1:5" ht="12" customHeight="1" x14ac:dyDescent="0.2">
      <c r="A7" s="297" t="s">
        <v>722</v>
      </c>
      <c r="B7" s="297"/>
      <c r="C7" s="297"/>
      <c r="D7" s="297"/>
      <c r="E7" s="297"/>
    </row>
    <row r="8" spans="1:5" ht="12" customHeight="1" x14ac:dyDescent="0.2">
      <c r="A8" s="297" t="s">
        <v>782</v>
      </c>
      <c r="B8" s="297"/>
      <c r="C8" s="297"/>
      <c r="D8" s="297"/>
      <c r="E8" s="297"/>
    </row>
    <row r="9" spans="1:5" ht="12.75" x14ac:dyDescent="0.2">
      <c r="A9" s="309"/>
      <c r="B9" s="309"/>
      <c r="C9" s="150"/>
    </row>
    <row r="10" spans="1:5" ht="12" customHeight="1" x14ac:dyDescent="0.2">
      <c r="A10" s="301" t="s">
        <v>724</v>
      </c>
      <c r="B10" s="301"/>
      <c r="C10" s="301"/>
      <c r="D10" s="301"/>
    </row>
    <row r="11" spans="1:5" ht="12" customHeight="1" x14ac:dyDescent="0.2">
      <c r="A11" s="301" t="s">
        <v>783</v>
      </c>
      <c r="B11" s="301"/>
      <c r="C11" s="301"/>
      <c r="D11" s="301"/>
    </row>
    <row r="12" spans="1:5" x14ac:dyDescent="0.2">
      <c r="A12" s="301"/>
      <c r="B12" s="301"/>
      <c r="C12" s="301"/>
    </row>
    <row r="13" spans="1:5" x14ac:dyDescent="0.2">
      <c r="A13" s="107"/>
      <c r="B13" s="303"/>
      <c r="C13" s="303"/>
      <c r="D13" s="106" t="s">
        <v>728</v>
      </c>
    </row>
    <row r="14" spans="1:5" ht="12" customHeight="1" x14ac:dyDescent="0.2">
      <c r="A14" s="304" t="s">
        <v>421</v>
      </c>
      <c r="B14" s="304" t="s">
        <v>422</v>
      </c>
      <c r="C14" s="305" t="s">
        <v>719</v>
      </c>
      <c r="D14" s="307" t="s">
        <v>784</v>
      </c>
      <c r="E14" s="307" t="s">
        <v>716</v>
      </c>
    </row>
    <row r="15" spans="1:5" s="108" customFormat="1" ht="43.5" customHeight="1" x14ac:dyDescent="0.2">
      <c r="A15" s="304"/>
      <c r="B15" s="304"/>
      <c r="C15" s="306"/>
      <c r="D15" s="308"/>
      <c r="E15" s="308"/>
    </row>
    <row r="16" spans="1:5" ht="12.75" x14ac:dyDescent="0.2">
      <c r="A16" s="302"/>
      <c r="B16" s="302"/>
      <c r="C16" s="261">
        <f>C17+C24+C32+C37+C41+C43+C45+C48+C49+C50+C51+C52+C53+C54+C55+C56+C57+C58+C59+C60</f>
        <v>643728.7429999999</v>
      </c>
      <c r="D16" s="261">
        <f>D17+D24+D32+D37+D41+D43+D45+D48+D49+D50+D51+D52+D53+D54+D55+D56+D57+D58+D59+D60</f>
        <v>456703.114</v>
      </c>
      <c r="E16" s="228">
        <f>D16/C16*1</f>
        <v>0.70946515743821625</v>
      </c>
    </row>
    <row r="17" spans="1:5" s="108" customFormat="1" ht="33.75" customHeight="1" x14ac:dyDescent="0.2">
      <c r="A17" s="310" t="s">
        <v>201</v>
      </c>
      <c r="B17" s="248" t="s">
        <v>590</v>
      </c>
      <c r="C17" s="262">
        <f>C18+C19+C20+C21+C22+C23</f>
        <v>412377.35499999998</v>
      </c>
      <c r="D17" s="262">
        <f>D18+D19+D20+D21+D22+D23</f>
        <v>315276.89500000002</v>
      </c>
      <c r="E17" s="228">
        <f t="shared" ref="E17:E60" si="0">D17/C17*1</f>
        <v>0.76453493669651196</v>
      </c>
    </row>
    <row r="18" spans="1:5" ht="12.75" x14ac:dyDescent="0.2">
      <c r="A18" s="310"/>
      <c r="B18" s="249" t="s">
        <v>423</v>
      </c>
      <c r="C18" s="263">
        <f>'Пр 2 функ'!F370+'Пр 2 функ'!F371+'Пр 2 функ'!F374+'Пр 2 функ'!F375+'Пр 2 функ'!F378+'Пр 2 функ'!F381+'Пр 2 функ'!F382+'Пр 2 функ'!F386+'Пр 2 функ'!F387+'Пр 2 функ'!F390+'Пр 2 функ'!F393</f>
        <v>110193.63</v>
      </c>
      <c r="D18" s="263">
        <f>'Пр 2 функ'!G370+'Пр 2 функ'!G371+'Пр 2 функ'!G374+'Пр 2 функ'!G375+'Пр 2 функ'!G378+'Пр 2 функ'!G381+'Пр 2 функ'!G382+'Пр 2 функ'!G386+'Пр 2 функ'!G387+'Пр 2 функ'!G390+'Пр 2 функ'!G393</f>
        <v>88668.309000000008</v>
      </c>
      <c r="E18" s="228">
        <f t="shared" si="0"/>
        <v>0.80465911686546676</v>
      </c>
    </row>
    <row r="19" spans="1:5" ht="12.75" x14ac:dyDescent="0.2">
      <c r="A19" s="310"/>
      <c r="B19" s="249" t="s">
        <v>424</v>
      </c>
      <c r="C19" s="263">
        <f>'Пр 2 функ'!F407+'Пр 2 функ'!F408+'Пр 2 функ'!F411+'Пр 2 функ'!F413+'Пр 2 функ'!F416+'Пр 2 функ'!F417+'Пр 2 функ'!F421+'Пр 2 функ'!F422+'Пр 2 функ'!F425+'Пр 2 функ'!F428+'Пр 2 функ'!F430</f>
        <v>229195.37</v>
      </c>
      <c r="D19" s="263">
        <f>'Пр 2 функ'!G407+'Пр 2 функ'!G408+'Пр 2 функ'!G411+'Пр 2 функ'!G413+'Пр 2 функ'!G416+'Пр 2 функ'!G417+'Пр 2 функ'!G421+'Пр 2 функ'!G422+'Пр 2 функ'!G425+'Пр 2 функ'!G428+'Пр 2 функ'!G430</f>
        <v>166455.693</v>
      </c>
      <c r="E19" s="228">
        <f t="shared" si="0"/>
        <v>0.72626115003981107</v>
      </c>
    </row>
    <row r="20" spans="1:5" ht="12.75" x14ac:dyDescent="0.2">
      <c r="A20" s="310"/>
      <c r="B20" s="249" t="s">
        <v>467</v>
      </c>
      <c r="C20" s="263">
        <f>'Пр 2 функ'!F466</f>
        <v>53513.152999999998</v>
      </c>
      <c r="D20" s="263">
        <f>'Пр 2 функ'!G466</f>
        <v>46636.508999999998</v>
      </c>
      <c r="E20" s="228">
        <f t="shared" si="0"/>
        <v>0.87149619085236851</v>
      </c>
    </row>
    <row r="21" spans="1:5" ht="12.75" x14ac:dyDescent="0.2">
      <c r="A21" s="310"/>
      <c r="B21" s="249" t="s">
        <v>425</v>
      </c>
      <c r="C21" s="263">
        <f>'Пр 2 функ'!F478+'Пр 2 функ'!F481+'Пр 2 функ'!F483</f>
        <v>1845.9770000000001</v>
      </c>
      <c r="D21" s="263">
        <f>'Пр 2 функ'!G478+'Пр 2 функ'!G481+'Пр 2 функ'!G483</f>
        <v>1609.4680000000001</v>
      </c>
      <c r="E21" s="228">
        <f t="shared" si="0"/>
        <v>0.87187868537907032</v>
      </c>
    </row>
    <row r="22" spans="1:5" ht="24" x14ac:dyDescent="0.2">
      <c r="A22" s="310"/>
      <c r="B22" s="249" t="s">
        <v>468</v>
      </c>
      <c r="C22" s="263">
        <f>'Пр 2 функ'!F394+'Пр 2 функ'!F451+'Пр 2 функ'!F467</f>
        <v>1361.1</v>
      </c>
      <c r="D22" s="263">
        <f>'Пр 2 функ'!G394+'Пр 2 функ'!G451+'Пр 2 функ'!G467</f>
        <v>0</v>
      </c>
      <c r="E22" s="228">
        <f t="shared" si="0"/>
        <v>0</v>
      </c>
    </row>
    <row r="23" spans="1:5" ht="34.5" customHeight="1" x14ac:dyDescent="0.2">
      <c r="A23" s="310"/>
      <c r="B23" s="249" t="s">
        <v>469</v>
      </c>
      <c r="C23" s="263">
        <f>'Пр 2 функ'!F490</f>
        <v>16268.125</v>
      </c>
      <c r="D23" s="263">
        <f>'Пр 2 функ'!G490</f>
        <v>11906.916000000001</v>
      </c>
      <c r="E23" s="228">
        <f t="shared" si="0"/>
        <v>0.73191692343155712</v>
      </c>
    </row>
    <row r="24" spans="1:5" s="108" customFormat="1" ht="23.25" customHeight="1" x14ac:dyDescent="0.2">
      <c r="A24" s="311" t="s">
        <v>426</v>
      </c>
      <c r="B24" s="148" t="s">
        <v>591</v>
      </c>
      <c r="C24" s="264">
        <f>C25+C26+C27+C28+C29+C31+C30</f>
        <v>45093.205000000002</v>
      </c>
      <c r="D24" s="264">
        <f>D25+D26+D27+D28+D29+D31+D30</f>
        <v>39167.607000000004</v>
      </c>
      <c r="E24" s="228">
        <f t="shared" si="0"/>
        <v>0.86859221916029261</v>
      </c>
    </row>
    <row r="25" spans="1:5" ht="12.75" x14ac:dyDescent="0.2">
      <c r="A25" s="312"/>
      <c r="B25" s="250" t="s">
        <v>427</v>
      </c>
      <c r="C25" s="265">
        <f>'Пр 2 функ'!F533</f>
        <v>10389.9</v>
      </c>
      <c r="D25" s="265">
        <f>'Пр 2 функ'!G533</f>
        <v>8965.9920000000002</v>
      </c>
      <c r="E25" s="228">
        <f t="shared" si="0"/>
        <v>0.86295267519417906</v>
      </c>
    </row>
    <row r="26" spans="1:5" ht="12.75" x14ac:dyDescent="0.2">
      <c r="A26" s="312"/>
      <c r="B26" s="250" t="s">
        <v>428</v>
      </c>
      <c r="C26" s="265">
        <f>'Пр 2 функ'!F534</f>
        <v>17789.339</v>
      </c>
      <c r="D26" s="265">
        <f>'Пр 2 функ'!G534</f>
        <v>14624.713</v>
      </c>
      <c r="E26" s="228">
        <f t="shared" si="0"/>
        <v>0.82210547564471059</v>
      </c>
    </row>
    <row r="27" spans="1:5" ht="12" hidden="1" customHeight="1" x14ac:dyDescent="0.2">
      <c r="A27" s="312"/>
      <c r="B27" s="250" t="s">
        <v>429</v>
      </c>
      <c r="C27" s="265"/>
      <c r="D27" s="265"/>
      <c r="E27" s="228" t="e">
        <f t="shared" si="0"/>
        <v>#DIV/0!</v>
      </c>
    </row>
    <row r="28" spans="1:5" ht="12.75" x14ac:dyDescent="0.2">
      <c r="A28" s="312"/>
      <c r="B28" s="250" t="s">
        <v>430</v>
      </c>
      <c r="C28" s="265">
        <f>'Пр 3 вед'!G91</f>
        <v>500</v>
      </c>
      <c r="D28" s="265">
        <f>'Пр 3 вед'!H91</f>
        <v>445.60500000000002</v>
      </c>
      <c r="E28" s="228">
        <f t="shared" si="0"/>
        <v>0.89121000000000006</v>
      </c>
    </row>
    <row r="29" spans="1:5" ht="12.75" x14ac:dyDescent="0.2">
      <c r="A29" s="312"/>
      <c r="B29" s="250" t="s">
        <v>431</v>
      </c>
      <c r="C29" s="265">
        <f>'Пр 2 функ'!F548+'Пр 2 функ'!F567</f>
        <v>16168.766000000001</v>
      </c>
      <c r="D29" s="265">
        <f>'Пр 2 функ'!G548+'Пр 2 функ'!G567</f>
        <v>15046.434999999999</v>
      </c>
      <c r="E29" s="228">
        <f t="shared" si="0"/>
        <v>0.93058647765698377</v>
      </c>
    </row>
    <row r="30" spans="1:5" ht="26.25" customHeight="1" x14ac:dyDescent="0.2">
      <c r="A30" s="312"/>
      <c r="B30" s="251" t="s">
        <v>588</v>
      </c>
      <c r="C30" s="265">
        <f>'Пр 2 функ'!F556+'Пр 2 функ'!F544</f>
        <v>145.19999999999999</v>
      </c>
      <c r="D30" s="265">
        <f>'Пр 2 функ'!G556+'Пр 2 функ'!G544</f>
        <v>0</v>
      </c>
      <c r="E30" s="228">
        <f t="shared" si="0"/>
        <v>0</v>
      </c>
    </row>
    <row r="31" spans="1:5" ht="39.75" customHeight="1" x14ac:dyDescent="0.2">
      <c r="A31" s="313"/>
      <c r="B31" s="250" t="s">
        <v>589</v>
      </c>
      <c r="C31" s="265">
        <f>'Пр 2 функ'!F800</f>
        <v>100</v>
      </c>
      <c r="D31" s="265">
        <f>'Пр 2 функ'!G800</f>
        <v>84.861999999999995</v>
      </c>
      <c r="E31" s="228">
        <f t="shared" si="0"/>
        <v>0.84861999999999993</v>
      </c>
    </row>
    <row r="32" spans="1:5" s="108" customFormat="1" ht="22.5" customHeight="1" x14ac:dyDescent="0.2">
      <c r="A32" s="310" t="s">
        <v>432</v>
      </c>
      <c r="B32" s="148" t="s">
        <v>592</v>
      </c>
      <c r="C32" s="284">
        <f>C33+C34+C35+C36</f>
        <v>4087.7279999999996</v>
      </c>
      <c r="D32" s="284">
        <f>D33+D34+D35+D36</f>
        <v>3665.9310000000005</v>
      </c>
      <c r="E32" s="228">
        <f t="shared" si="0"/>
        <v>0.89681382910017515</v>
      </c>
    </row>
    <row r="33" spans="1:5" ht="12.75" x14ac:dyDescent="0.2">
      <c r="A33" s="310"/>
      <c r="B33" s="250" t="s">
        <v>433</v>
      </c>
      <c r="C33" s="285">
        <f>'Пр 2 функ'!F245</f>
        <v>223</v>
      </c>
      <c r="D33" s="285">
        <f>'Пр 2 функ'!G245</f>
        <v>121.64</v>
      </c>
      <c r="E33" s="228">
        <f t="shared" si="0"/>
        <v>0.54547085201793721</v>
      </c>
    </row>
    <row r="34" spans="1:5" ht="12.75" x14ac:dyDescent="0.2">
      <c r="A34" s="310"/>
      <c r="B34" s="250" t="s">
        <v>470</v>
      </c>
      <c r="C34" s="265">
        <f>'Пр 2 функ'!F266</f>
        <v>1000</v>
      </c>
      <c r="D34" s="265">
        <f>'Пр 2 функ'!G266</f>
        <v>1000</v>
      </c>
      <c r="E34" s="228">
        <f t="shared" si="0"/>
        <v>1</v>
      </c>
    </row>
    <row r="35" spans="1:5" ht="12.75" x14ac:dyDescent="0.2">
      <c r="A35" s="310"/>
      <c r="B35" s="250" t="s">
        <v>471</v>
      </c>
      <c r="C35" s="265">
        <f>'Пр 2 функ'!F607</f>
        <v>0</v>
      </c>
      <c r="D35" s="265">
        <f>'Пр 2 функ'!G607</f>
        <v>0</v>
      </c>
      <c r="E35" s="228" t="e">
        <f t="shared" si="0"/>
        <v>#DIV/0!</v>
      </c>
    </row>
    <row r="36" spans="1:5" ht="35.25" customHeight="1" x14ac:dyDescent="0.2">
      <c r="A36" s="310"/>
      <c r="B36" s="250" t="s">
        <v>434</v>
      </c>
      <c r="C36" s="265">
        <f>'Пр 2 функ'!F211</f>
        <v>2864.7279999999996</v>
      </c>
      <c r="D36" s="265">
        <f>'Пр 2 функ'!G211</f>
        <v>2544.2910000000002</v>
      </c>
      <c r="E36" s="228">
        <f t="shared" si="0"/>
        <v>0.88814400529474369</v>
      </c>
    </row>
    <row r="37" spans="1:5" s="108" customFormat="1" ht="33.75" customHeight="1" x14ac:dyDescent="0.25">
      <c r="A37" s="310" t="s">
        <v>143</v>
      </c>
      <c r="B37" s="148" t="s">
        <v>593</v>
      </c>
      <c r="C37" s="266">
        <f>C38+C39+C40</f>
        <v>143549.85700000002</v>
      </c>
      <c r="D37" s="266">
        <f>D38+D39+D40</f>
        <v>79627.593000000008</v>
      </c>
      <c r="E37" s="228">
        <f t="shared" si="0"/>
        <v>0.5547033947933504</v>
      </c>
    </row>
    <row r="38" spans="1:5" ht="24" x14ac:dyDescent="0.2">
      <c r="A38" s="310"/>
      <c r="B38" s="250" t="s">
        <v>435</v>
      </c>
      <c r="C38" s="267">
        <f>'Пр 2 функ'!F609+'Пр 2 функ'!F718+'Пр 2 функ'!F755+'Пр 2 функ'!F739+'Пр 2 функ'!F726</f>
        <v>129183.17800000001</v>
      </c>
      <c r="D38" s="267">
        <f>'Пр 2 функ'!G609+'Пр 2 функ'!G718+'Пр 2 функ'!G755+'Пр 2 функ'!G739+'Пр 2 функ'!G726</f>
        <v>69789.945000000007</v>
      </c>
      <c r="E38" s="228">
        <f t="shared" si="0"/>
        <v>0.54024019288331793</v>
      </c>
    </row>
    <row r="39" spans="1:5" ht="24" x14ac:dyDescent="0.2">
      <c r="A39" s="310"/>
      <c r="B39" s="250" t="s">
        <v>436</v>
      </c>
      <c r="C39" s="267">
        <f>'Пр 2 функ'!F633</f>
        <v>10701</v>
      </c>
      <c r="D39" s="267">
        <f>'Пр 2 функ'!G633</f>
        <v>6854.0519999999997</v>
      </c>
      <c r="E39" s="228">
        <f t="shared" si="0"/>
        <v>0.64050574712643671</v>
      </c>
    </row>
    <row r="40" spans="1:5" ht="61.5" customHeight="1" x14ac:dyDescent="0.2">
      <c r="A40" s="310"/>
      <c r="B40" s="250" t="s">
        <v>437</v>
      </c>
      <c r="C40" s="267">
        <f>'Пр 2 функ'!F756</f>
        <v>3665.6790000000001</v>
      </c>
      <c r="D40" s="267">
        <f>'Пр 2 функ'!G756</f>
        <v>2983.5959999999995</v>
      </c>
      <c r="E40" s="228">
        <f t="shared" si="0"/>
        <v>0.81392724240174863</v>
      </c>
    </row>
    <row r="41" spans="1:5" s="108" customFormat="1" ht="24" x14ac:dyDescent="0.2">
      <c r="A41" s="310" t="s">
        <v>438</v>
      </c>
      <c r="B41" s="252" t="s">
        <v>594</v>
      </c>
      <c r="C41" s="284">
        <f>C42</f>
        <v>5645.2610000000004</v>
      </c>
      <c r="D41" s="284">
        <f>D42</f>
        <v>5004.268</v>
      </c>
      <c r="E41" s="228">
        <f t="shared" si="0"/>
        <v>0.88645467410629897</v>
      </c>
    </row>
    <row r="42" spans="1:5" ht="88.5" customHeight="1" x14ac:dyDescent="0.2">
      <c r="A42" s="310"/>
      <c r="B42" s="253" t="s">
        <v>472</v>
      </c>
      <c r="C42" s="285">
        <f>'Пр 2 функ'!F72</f>
        <v>5645.2610000000004</v>
      </c>
      <c r="D42" s="285">
        <f>'Пр 2 функ'!G72</f>
        <v>5004.268</v>
      </c>
      <c r="E42" s="228">
        <f t="shared" si="0"/>
        <v>0.88645467410629897</v>
      </c>
    </row>
    <row r="43" spans="1:5" s="108" customFormat="1" ht="12.75" customHeight="1" x14ac:dyDescent="0.2">
      <c r="A43" s="310" t="s">
        <v>439</v>
      </c>
      <c r="B43" s="149" t="s">
        <v>595</v>
      </c>
      <c r="C43" s="286">
        <f>C44</f>
        <v>250</v>
      </c>
      <c r="D43" s="286">
        <f>D44</f>
        <v>219.82</v>
      </c>
      <c r="E43" s="228">
        <f t="shared" si="0"/>
        <v>0.87927999999999995</v>
      </c>
    </row>
    <row r="44" spans="1:5" ht="24" x14ac:dyDescent="0.2">
      <c r="A44" s="310"/>
      <c r="B44" s="254" t="s">
        <v>610</v>
      </c>
      <c r="C44" s="287">
        <f>'Пр 2 функ'!F600</f>
        <v>250</v>
      </c>
      <c r="D44" s="287">
        <f>'Пр 2 функ'!G600</f>
        <v>219.82</v>
      </c>
      <c r="E44" s="228">
        <f t="shared" si="0"/>
        <v>0.87927999999999995</v>
      </c>
    </row>
    <row r="45" spans="1:5" s="108" customFormat="1" ht="15.75" customHeight="1" x14ac:dyDescent="0.2">
      <c r="A45" s="310"/>
      <c r="B45" s="148" t="s">
        <v>596</v>
      </c>
      <c r="C45" s="286">
        <f>C46+C47</f>
        <v>2136</v>
      </c>
      <c r="D45" s="286">
        <f>D46+D47</f>
        <v>664.99899999999991</v>
      </c>
      <c r="E45" s="228">
        <f t="shared" si="0"/>
        <v>0.31132911985018724</v>
      </c>
    </row>
    <row r="46" spans="1:5" ht="12.75" x14ac:dyDescent="0.2">
      <c r="A46" s="310"/>
      <c r="B46" s="255" t="s">
        <v>611</v>
      </c>
      <c r="C46" s="287">
        <f>'Пр 2 функ'!F273</f>
        <v>100</v>
      </c>
      <c r="D46" s="287">
        <f>'Пр 2 функ'!G273</f>
        <v>0</v>
      </c>
      <c r="E46" s="228">
        <f t="shared" si="0"/>
        <v>0</v>
      </c>
    </row>
    <row r="47" spans="1:5" ht="12.75" x14ac:dyDescent="0.2">
      <c r="A47" s="310"/>
      <c r="B47" s="256" t="s">
        <v>612</v>
      </c>
      <c r="C47" s="287">
        <f>'Пр 2 функ'!F281</f>
        <v>2036</v>
      </c>
      <c r="D47" s="287">
        <f>'Пр 2 функ'!G281</f>
        <v>664.99899999999991</v>
      </c>
      <c r="E47" s="228">
        <f t="shared" si="0"/>
        <v>0.32662033398821216</v>
      </c>
    </row>
    <row r="48" spans="1:5" s="108" customFormat="1" ht="24" x14ac:dyDescent="0.2">
      <c r="A48" s="310"/>
      <c r="B48" s="257" t="s">
        <v>597</v>
      </c>
      <c r="C48" s="288">
        <f>'Пр 2 функ'!F177</f>
        <v>289.2</v>
      </c>
      <c r="D48" s="288">
        <f>'Пр 2 функ'!G177</f>
        <v>270.351</v>
      </c>
      <c r="E48" s="228">
        <f t="shared" si="0"/>
        <v>0.93482365145228219</v>
      </c>
    </row>
    <row r="49" spans="1:5" s="108" customFormat="1" ht="24" customHeight="1" x14ac:dyDescent="0.2">
      <c r="A49" s="310"/>
      <c r="B49" s="258" t="s">
        <v>598</v>
      </c>
      <c r="C49" s="288">
        <f>'Пр 2 функ'!F195</f>
        <v>328</v>
      </c>
      <c r="D49" s="288">
        <f>'Пр 2 функ'!G195</f>
        <v>156.35400000000001</v>
      </c>
      <c r="E49" s="228">
        <f t="shared" si="0"/>
        <v>0.47668902439024397</v>
      </c>
    </row>
    <row r="50" spans="1:5" ht="24" x14ac:dyDescent="0.2">
      <c r="A50" s="310"/>
      <c r="B50" s="252" t="s">
        <v>599</v>
      </c>
      <c r="C50" s="285">
        <f>'Пр 2 функ'!F301</f>
        <v>2341.6</v>
      </c>
      <c r="D50" s="285">
        <f>'Пр 2 функ'!G301</f>
        <v>169.3</v>
      </c>
      <c r="E50" s="228">
        <f t="shared" si="0"/>
        <v>7.2300990775538101E-2</v>
      </c>
    </row>
    <row r="51" spans="1:5" ht="12.75" x14ac:dyDescent="0.2">
      <c r="A51" s="310"/>
      <c r="B51" s="148" t="s">
        <v>600</v>
      </c>
      <c r="C51" s="285">
        <f>'Пр 2 функ'!F484</f>
        <v>70</v>
      </c>
      <c r="D51" s="285">
        <f>'Пр 2 функ'!G484</f>
        <v>8.1</v>
      </c>
      <c r="E51" s="228">
        <f t="shared" si="0"/>
        <v>0.11571428571428571</v>
      </c>
    </row>
    <row r="52" spans="1:5" ht="24" x14ac:dyDescent="0.2">
      <c r="A52" s="310"/>
      <c r="B52" s="149" t="s">
        <v>601</v>
      </c>
      <c r="C52" s="285">
        <f>'Пр 2 функ'!F780</f>
        <v>230</v>
      </c>
      <c r="D52" s="285">
        <f>'Пр 2 функ'!G780</f>
        <v>78.986999999999995</v>
      </c>
      <c r="E52" s="228">
        <f t="shared" si="0"/>
        <v>0.34342173913043478</v>
      </c>
    </row>
    <row r="53" spans="1:5" ht="12.75" x14ac:dyDescent="0.2">
      <c r="A53" s="310"/>
      <c r="B53" s="258" t="s">
        <v>602</v>
      </c>
      <c r="C53" s="285">
        <f>'Пр 2 функ'!F659</f>
        <v>411</v>
      </c>
      <c r="D53" s="285">
        <f>'Пр 2 функ'!G659</f>
        <v>261.483</v>
      </c>
      <c r="E53" s="228">
        <f t="shared" si="0"/>
        <v>0.63621167883211682</v>
      </c>
    </row>
    <row r="54" spans="1:5" ht="24" x14ac:dyDescent="0.2">
      <c r="A54" s="310"/>
      <c r="B54" s="258" t="s">
        <v>603</v>
      </c>
      <c r="C54" s="285">
        <f>'Пр 2 функ'!F238</f>
        <v>6525.74</v>
      </c>
      <c r="D54" s="285">
        <f>'Пр 2 функ'!G238</f>
        <v>1899.8330000000001</v>
      </c>
      <c r="E54" s="228">
        <f t="shared" si="0"/>
        <v>0.29112912865054386</v>
      </c>
    </row>
    <row r="55" spans="1:5" ht="12.75" x14ac:dyDescent="0.2">
      <c r="A55" s="310"/>
      <c r="B55" s="258" t="s">
        <v>604</v>
      </c>
      <c r="C55" s="285">
        <f>'Пр 2 функ'!F342</f>
        <v>12884.428</v>
      </c>
      <c r="D55" s="285">
        <f>'Пр 2 функ'!G342</f>
        <v>6608.5209999999997</v>
      </c>
      <c r="E55" s="228">
        <f t="shared" si="0"/>
        <v>0.5129075966740626</v>
      </c>
    </row>
    <row r="56" spans="1:5" ht="12.75" x14ac:dyDescent="0.2">
      <c r="A56" s="310"/>
      <c r="B56" s="149" t="s">
        <v>605</v>
      </c>
      <c r="C56" s="287">
        <f>'Пр 2 функ'!F307</f>
        <v>158.19999999999999</v>
      </c>
      <c r="D56" s="287">
        <f>'Пр 2 функ'!G307</f>
        <v>158</v>
      </c>
      <c r="E56" s="228">
        <f t="shared" si="0"/>
        <v>0.99873577749683951</v>
      </c>
    </row>
    <row r="57" spans="1:5" ht="24" x14ac:dyDescent="0.2">
      <c r="A57" s="310"/>
      <c r="B57" s="149" t="s">
        <v>606</v>
      </c>
      <c r="C57" s="289">
        <f>'Пр 2 функ'!F114</f>
        <v>409.16899999999998</v>
      </c>
      <c r="D57" s="289">
        <f>'Пр 2 функ'!G114</f>
        <v>259.565</v>
      </c>
      <c r="E57" s="228">
        <f t="shared" si="0"/>
        <v>0.63437112782248906</v>
      </c>
    </row>
    <row r="58" spans="1:5" ht="12.75" x14ac:dyDescent="0.2">
      <c r="A58" s="310"/>
      <c r="B58" s="259" t="s">
        <v>607</v>
      </c>
      <c r="C58" s="289">
        <f>'Пр 2 функ'!F700</f>
        <v>6080.9</v>
      </c>
      <c r="D58" s="289">
        <f>'Пр 2 функ'!G700</f>
        <v>2677.5</v>
      </c>
      <c r="E58" s="228">
        <f t="shared" si="0"/>
        <v>0.44031311154598829</v>
      </c>
    </row>
    <row r="59" spans="1:5" ht="22.5" customHeight="1" x14ac:dyDescent="0.2">
      <c r="A59" s="310"/>
      <c r="B59" s="259" t="s">
        <v>608</v>
      </c>
      <c r="C59" s="289">
        <f>'Пр 2 функ'!F320</f>
        <v>500</v>
      </c>
      <c r="D59" s="289">
        <f>'Пр 2 функ'!G320</f>
        <v>341.22500000000002</v>
      </c>
      <c r="E59" s="228">
        <f t="shared" si="0"/>
        <v>0.68245</v>
      </c>
    </row>
    <row r="60" spans="1:5" ht="12.75" x14ac:dyDescent="0.2">
      <c r="A60" s="310"/>
      <c r="B60" s="260" t="s">
        <v>609</v>
      </c>
      <c r="C60" s="289">
        <f>'Пр 2 функ'!F330</f>
        <v>361.1</v>
      </c>
      <c r="D60" s="289">
        <f>'Пр 2 функ'!G330</f>
        <v>186.78199999999998</v>
      </c>
      <c r="E60" s="228">
        <f t="shared" si="0"/>
        <v>0.51725837718083623</v>
      </c>
    </row>
    <row r="63" spans="1:5" x14ac:dyDescent="0.2">
      <c r="B63" s="110"/>
    </row>
  </sheetData>
  <mergeCells count="25">
    <mergeCell ref="E14:E15"/>
    <mergeCell ref="A43:A60"/>
    <mergeCell ref="A17:A23"/>
    <mergeCell ref="A32:A36"/>
    <mergeCell ref="A37:A40"/>
    <mergeCell ref="A41:A42"/>
    <mergeCell ref="A24:A31"/>
    <mergeCell ref="B1:E1"/>
    <mergeCell ref="B2:E2"/>
    <mergeCell ref="B3:E3"/>
    <mergeCell ref="B4:E4"/>
    <mergeCell ref="B5:E5"/>
    <mergeCell ref="A9:B9"/>
    <mergeCell ref="A6:E6"/>
    <mergeCell ref="A7:E7"/>
    <mergeCell ref="A8:E8"/>
    <mergeCell ref="A10:D10"/>
    <mergeCell ref="A11:D11"/>
    <mergeCell ref="A12:C12"/>
    <mergeCell ref="A16:B16"/>
    <mergeCell ref="B13:C13"/>
    <mergeCell ref="A14:A15"/>
    <mergeCell ref="B14:B15"/>
    <mergeCell ref="C14:C15"/>
    <mergeCell ref="D14:D15"/>
  </mergeCells>
  <pageMargins left="0.70866141732283472" right="0.70866141732283472" top="0.35433070866141736" bottom="0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"/>
  <sheetViews>
    <sheetView view="pageBreakPreview" zoomScale="93" zoomScaleNormal="100" zoomScaleSheetLayoutView="93" workbookViewId="0">
      <selection activeCell="C5" sqref="C5:G5"/>
    </sheetView>
  </sheetViews>
  <sheetFormatPr defaultRowHeight="12.75" x14ac:dyDescent="0.2"/>
  <cols>
    <col min="1" max="1" width="5.140625" style="172" customWidth="1"/>
    <col min="2" max="2" width="26.5703125" style="172" customWidth="1"/>
    <col min="3" max="3" width="7.5703125" style="172" customWidth="1"/>
    <col min="4" max="4" width="14.140625" style="172" customWidth="1"/>
    <col min="5" max="5" width="14.42578125" style="172" bestFit="1" customWidth="1"/>
    <col min="6" max="6" width="9.140625" style="172"/>
    <col min="7" max="7" width="5.85546875" style="172" customWidth="1"/>
    <col min="8" max="256" width="9.140625" style="172"/>
    <col min="257" max="257" width="5.140625" style="172" customWidth="1"/>
    <col min="258" max="258" width="26.5703125" style="172" customWidth="1"/>
    <col min="259" max="259" width="7.5703125" style="172" customWidth="1"/>
    <col min="260" max="260" width="14.140625" style="172" customWidth="1"/>
    <col min="261" max="261" width="14.42578125" style="172" bestFit="1" customWidth="1"/>
    <col min="262" max="512" width="9.140625" style="172"/>
    <col min="513" max="513" width="5.140625" style="172" customWidth="1"/>
    <col min="514" max="514" width="26.5703125" style="172" customWidth="1"/>
    <col min="515" max="515" width="7.5703125" style="172" customWidth="1"/>
    <col min="516" max="516" width="14.140625" style="172" customWidth="1"/>
    <col min="517" max="517" width="14.42578125" style="172" bestFit="1" customWidth="1"/>
    <col min="518" max="768" width="9.140625" style="172"/>
    <col min="769" max="769" width="5.140625" style="172" customWidth="1"/>
    <col min="770" max="770" width="26.5703125" style="172" customWidth="1"/>
    <col min="771" max="771" width="7.5703125" style="172" customWidth="1"/>
    <col min="772" max="772" width="14.140625" style="172" customWidth="1"/>
    <col min="773" max="773" width="14.42578125" style="172" bestFit="1" customWidth="1"/>
    <col min="774" max="1024" width="9.140625" style="172"/>
    <col min="1025" max="1025" width="5.140625" style="172" customWidth="1"/>
    <col min="1026" max="1026" width="26.5703125" style="172" customWidth="1"/>
    <col min="1027" max="1027" width="7.5703125" style="172" customWidth="1"/>
    <col min="1028" max="1028" width="14.140625" style="172" customWidth="1"/>
    <col min="1029" max="1029" width="14.42578125" style="172" bestFit="1" customWidth="1"/>
    <col min="1030" max="1280" width="9.140625" style="172"/>
    <col min="1281" max="1281" width="5.140625" style="172" customWidth="1"/>
    <col min="1282" max="1282" width="26.5703125" style="172" customWidth="1"/>
    <col min="1283" max="1283" width="7.5703125" style="172" customWidth="1"/>
    <col min="1284" max="1284" width="14.140625" style="172" customWidth="1"/>
    <col min="1285" max="1285" width="14.42578125" style="172" bestFit="1" customWidth="1"/>
    <col min="1286" max="1536" width="9.140625" style="172"/>
    <col min="1537" max="1537" width="5.140625" style="172" customWidth="1"/>
    <col min="1538" max="1538" width="26.5703125" style="172" customWidth="1"/>
    <col min="1539" max="1539" width="7.5703125" style="172" customWidth="1"/>
    <col min="1540" max="1540" width="14.140625" style="172" customWidth="1"/>
    <col min="1541" max="1541" width="14.42578125" style="172" bestFit="1" customWidth="1"/>
    <col min="1542" max="1792" width="9.140625" style="172"/>
    <col min="1793" max="1793" width="5.140625" style="172" customWidth="1"/>
    <col min="1794" max="1794" width="26.5703125" style="172" customWidth="1"/>
    <col min="1795" max="1795" width="7.5703125" style="172" customWidth="1"/>
    <col min="1796" max="1796" width="14.140625" style="172" customWidth="1"/>
    <col min="1797" max="1797" width="14.42578125" style="172" bestFit="1" customWidth="1"/>
    <col min="1798" max="2048" width="9.140625" style="172"/>
    <col min="2049" max="2049" width="5.140625" style="172" customWidth="1"/>
    <col min="2050" max="2050" width="26.5703125" style="172" customWidth="1"/>
    <col min="2051" max="2051" width="7.5703125" style="172" customWidth="1"/>
    <col min="2052" max="2052" width="14.140625" style="172" customWidth="1"/>
    <col min="2053" max="2053" width="14.42578125" style="172" bestFit="1" customWidth="1"/>
    <col min="2054" max="2304" width="9.140625" style="172"/>
    <col min="2305" max="2305" width="5.140625" style="172" customWidth="1"/>
    <col min="2306" max="2306" width="26.5703125" style="172" customWidth="1"/>
    <col min="2307" max="2307" width="7.5703125" style="172" customWidth="1"/>
    <col min="2308" max="2308" width="14.140625" style="172" customWidth="1"/>
    <col min="2309" max="2309" width="14.42578125" style="172" bestFit="1" customWidth="1"/>
    <col min="2310" max="2560" width="9.140625" style="172"/>
    <col min="2561" max="2561" width="5.140625" style="172" customWidth="1"/>
    <col min="2562" max="2562" width="26.5703125" style="172" customWidth="1"/>
    <col min="2563" max="2563" width="7.5703125" style="172" customWidth="1"/>
    <col min="2564" max="2564" width="14.140625" style="172" customWidth="1"/>
    <col min="2565" max="2565" width="14.42578125" style="172" bestFit="1" customWidth="1"/>
    <col min="2566" max="2816" width="9.140625" style="172"/>
    <col min="2817" max="2817" width="5.140625" style="172" customWidth="1"/>
    <col min="2818" max="2818" width="26.5703125" style="172" customWidth="1"/>
    <col min="2819" max="2819" width="7.5703125" style="172" customWidth="1"/>
    <col min="2820" max="2820" width="14.140625" style="172" customWidth="1"/>
    <col min="2821" max="2821" width="14.42578125" style="172" bestFit="1" customWidth="1"/>
    <col min="2822" max="3072" width="9.140625" style="172"/>
    <col min="3073" max="3073" width="5.140625" style="172" customWidth="1"/>
    <col min="3074" max="3074" width="26.5703125" style="172" customWidth="1"/>
    <col min="3075" max="3075" width="7.5703125" style="172" customWidth="1"/>
    <col min="3076" max="3076" width="14.140625" style="172" customWidth="1"/>
    <col min="3077" max="3077" width="14.42578125" style="172" bestFit="1" customWidth="1"/>
    <col min="3078" max="3328" width="9.140625" style="172"/>
    <col min="3329" max="3329" width="5.140625" style="172" customWidth="1"/>
    <col min="3330" max="3330" width="26.5703125" style="172" customWidth="1"/>
    <col min="3331" max="3331" width="7.5703125" style="172" customWidth="1"/>
    <col min="3332" max="3332" width="14.140625" style="172" customWidth="1"/>
    <col min="3333" max="3333" width="14.42578125" style="172" bestFit="1" customWidth="1"/>
    <col min="3334" max="3584" width="9.140625" style="172"/>
    <col min="3585" max="3585" width="5.140625" style="172" customWidth="1"/>
    <col min="3586" max="3586" width="26.5703125" style="172" customWidth="1"/>
    <col min="3587" max="3587" width="7.5703125" style="172" customWidth="1"/>
    <col min="3588" max="3588" width="14.140625" style="172" customWidth="1"/>
    <col min="3589" max="3589" width="14.42578125" style="172" bestFit="1" customWidth="1"/>
    <col min="3590" max="3840" width="9.140625" style="172"/>
    <col min="3841" max="3841" width="5.140625" style="172" customWidth="1"/>
    <col min="3842" max="3842" width="26.5703125" style="172" customWidth="1"/>
    <col min="3843" max="3843" width="7.5703125" style="172" customWidth="1"/>
    <col min="3844" max="3844" width="14.140625" style="172" customWidth="1"/>
    <col min="3845" max="3845" width="14.42578125" style="172" bestFit="1" customWidth="1"/>
    <col min="3846" max="4096" width="9.140625" style="172"/>
    <col min="4097" max="4097" width="5.140625" style="172" customWidth="1"/>
    <col min="4098" max="4098" width="26.5703125" style="172" customWidth="1"/>
    <col min="4099" max="4099" width="7.5703125" style="172" customWidth="1"/>
    <col min="4100" max="4100" width="14.140625" style="172" customWidth="1"/>
    <col min="4101" max="4101" width="14.42578125" style="172" bestFit="1" customWidth="1"/>
    <col min="4102" max="4352" width="9.140625" style="172"/>
    <col min="4353" max="4353" width="5.140625" style="172" customWidth="1"/>
    <col min="4354" max="4354" width="26.5703125" style="172" customWidth="1"/>
    <col min="4355" max="4355" width="7.5703125" style="172" customWidth="1"/>
    <col min="4356" max="4356" width="14.140625" style="172" customWidth="1"/>
    <col min="4357" max="4357" width="14.42578125" style="172" bestFit="1" customWidth="1"/>
    <col min="4358" max="4608" width="9.140625" style="172"/>
    <col min="4609" max="4609" width="5.140625" style="172" customWidth="1"/>
    <col min="4610" max="4610" width="26.5703125" style="172" customWidth="1"/>
    <col min="4611" max="4611" width="7.5703125" style="172" customWidth="1"/>
    <col min="4612" max="4612" width="14.140625" style="172" customWidth="1"/>
    <col min="4613" max="4613" width="14.42578125" style="172" bestFit="1" customWidth="1"/>
    <col min="4614" max="4864" width="9.140625" style="172"/>
    <col min="4865" max="4865" width="5.140625" style="172" customWidth="1"/>
    <col min="4866" max="4866" width="26.5703125" style="172" customWidth="1"/>
    <col min="4867" max="4867" width="7.5703125" style="172" customWidth="1"/>
    <col min="4868" max="4868" width="14.140625" style="172" customWidth="1"/>
    <col min="4869" max="4869" width="14.42578125" style="172" bestFit="1" customWidth="1"/>
    <col min="4870" max="5120" width="9.140625" style="172"/>
    <col min="5121" max="5121" width="5.140625" style="172" customWidth="1"/>
    <col min="5122" max="5122" width="26.5703125" style="172" customWidth="1"/>
    <col min="5123" max="5123" width="7.5703125" style="172" customWidth="1"/>
    <col min="5124" max="5124" width="14.140625" style="172" customWidth="1"/>
    <col min="5125" max="5125" width="14.42578125" style="172" bestFit="1" customWidth="1"/>
    <col min="5126" max="5376" width="9.140625" style="172"/>
    <col min="5377" max="5377" width="5.140625" style="172" customWidth="1"/>
    <col min="5378" max="5378" width="26.5703125" style="172" customWidth="1"/>
    <col min="5379" max="5379" width="7.5703125" style="172" customWidth="1"/>
    <col min="5380" max="5380" width="14.140625" style="172" customWidth="1"/>
    <col min="5381" max="5381" width="14.42578125" style="172" bestFit="1" customWidth="1"/>
    <col min="5382" max="5632" width="9.140625" style="172"/>
    <col min="5633" max="5633" width="5.140625" style="172" customWidth="1"/>
    <col min="5634" max="5634" width="26.5703125" style="172" customWidth="1"/>
    <col min="5635" max="5635" width="7.5703125" style="172" customWidth="1"/>
    <col min="5636" max="5636" width="14.140625" style="172" customWidth="1"/>
    <col min="5637" max="5637" width="14.42578125" style="172" bestFit="1" customWidth="1"/>
    <col min="5638" max="5888" width="9.140625" style="172"/>
    <col min="5889" max="5889" width="5.140625" style="172" customWidth="1"/>
    <col min="5890" max="5890" width="26.5703125" style="172" customWidth="1"/>
    <col min="5891" max="5891" width="7.5703125" style="172" customWidth="1"/>
    <col min="5892" max="5892" width="14.140625" style="172" customWidth="1"/>
    <col min="5893" max="5893" width="14.42578125" style="172" bestFit="1" customWidth="1"/>
    <col min="5894" max="6144" width="9.140625" style="172"/>
    <col min="6145" max="6145" width="5.140625" style="172" customWidth="1"/>
    <col min="6146" max="6146" width="26.5703125" style="172" customWidth="1"/>
    <col min="6147" max="6147" width="7.5703125" style="172" customWidth="1"/>
    <col min="6148" max="6148" width="14.140625" style="172" customWidth="1"/>
    <col min="6149" max="6149" width="14.42578125" style="172" bestFit="1" customWidth="1"/>
    <col min="6150" max="6400" width="9.140625" style="172"/>
    <col min="6401" max="6401" width="5.140625" style="172" customWidth="1"/>
    <col min="6402" max="6402" width="26.5703125" style="172" customWidth="1"/>
    <col min="6403" max="6403" width="7.5703125" style="172" customWidth="1"/>
    <col min="6404" max="6404" width="14.140625" style="172" customWidth="1"/>
    <col min="6405" max="6405" width="14.42578125" style="172" bestFit="1" customWidth="1"/>
    <col min="6406" max="6656" width="9.140625" style="172"/>
    <col min="6657" max="6657" width="5.140625" style="172" customWidth="1"/>
    <col min="6658" max="6658" width="26.5703125" style="172" customWidth="1"/>
    <col min="6659" max="6659" width="7.5703125" style="172" customWidth="1"/>
    <col min="6660" max="6660" width="14.140625" style="172" customWidth="1"/>
    <col min="6661" max="6661" width="14.42578125" style="172" bestFit="1" customWidth="1"/>
    <col min="6662" max="6912" width="9.140625" style="172"/>
    <col min="6913" max="6913" width="5.140625" style="172" customWidth="1"/>
    <col min="6914" max="6914" width="26.5703125" style="172" customWidth="1"/>
    <col min="6915" max="6915" width="7.5703125" style="172" customWidth="1"/>
    <col min="6916" max="6916" width="14.140625" style="172" customWidth="1"/>
    <col min="6917" max="6917" width="14.42578125" style="172" bestFit="1" customWidth="1"/>
    <col min="6918" max="7168" width="9.140625" style="172"/>
    <col min="7169" max="7169" width="5.140625" style="172" customWidth="1"/>
    <col min="7170" max="7170" width="26.5703125" style="172" customWidth="1"/>
    <col min="7171" max="7171" width="7.5703125" style="172" customWidth="1"/>
    <col min="7172" max="7172" width="14.140625" style="172" customWidth="1"/>
    <col min="7173" max="7173" width="14.42578125" style="172" bestFit="1" customWidth="1"/>
    <col min="7174" max="7424" width="9.140625" style="172"/>
    <col min="7425" max="7425" width="5.140625" style="172" customWidth="1"/>
    <col min="7426" max="7426" width="26.5703125" style="172" customWidth="1"/>
    <col min="7427" max="7427" width="7.5703125" style="172" customWidth="1"/>
    <col min="7428" max="7428" width="14.140625" style="172" customWidth="1"/>
    <col min="7429" max="7429" width="14.42578125" style="172" bestFit="1" customWidth="1"/>
    <col min="7430" max="7680" width="9.140625" style="172"/>
    <col min="7681" max="7681" width="5.140625" style="172" customWidth="1"/>
    <col min="7682" max="7682" width="26.5703125" style="172" customWidth="1"/>
    <col min="7683" max="7683" width="7.5703125" style="172" customWidth="1"/>
    <col min="7684" max="7684" width="14.140625" style="172" customWidth="1"/>
    <col min="7685" max="7685" width="14.42578125" style="172" bestFit="1" customWidth="1"/>
    <col min="7686" max="7936" width="9.140625" style="172"/>
    <col min="7937" max="7937" width="5.140625" style="172" customWidth="1"/>
    <col min="7938" max="7938" width="26.5703125" style="172" customWidth="1"/>
    <col min="7939" max="7939" width="7.5703125" style="172" customWidth="1"/>
    <col min="7940" max="7940" width="14.140625" style="172" customWidth="1"/>
    <col min="7941" max="7941" width="14.42578125" style="172" bestFit="1" customWidth="1"/>
    <col min="7942" max="8192" width="9.140625" style="172"/>
    <col min="8193" max="8193" width="5.140625" style="172" customWidth="1"/>
    <col min="8194" max="8194" width="26.5703125" style="172" customWidth="1"/>
    <col min="8195" max="8195" width="7.5703125" style="172" customWidth="1"/>
    <col min="8196" max="8196" width="14.140625" style="172" customWidth="1"/>
    <col min="8197" max="8197" width="14.42578125" style="172" bestFit="1" customWidth="1"/>
    <col min="8198" max="8448" width="9.140625" style="172"/>
    <col min="8449" max="8449" width="5.140625" style="172" customWidth="1"/>
    <col min="8450" max="8450" width="26.5703125" style="172" customWidth="1"/>
    <col min="8451" max="8451" width="7.5703125" style="172" customWidth="1"/>
    <col min="8452" max="8452" width="14.140625" style="172" customWidth="1"/>
    <col min="8453" max="8453" width="14.42578125" style="172" bestFit="1" customWidth="1"/>
    <col min="8454" max="8704" width="9.140625" style="172"/>
    <col min="8705" max="8705" width="5.140625" style="172" customWidth="1"/>
    <col min="8706" max="8706" width="26.5703125" style="172" customWidth="1"/>
    <col min="8707" max="8707" width="7.5703125" style="172" customWidth="1"/>
    <col min="8708" max="8708" width="14.140625" style="172" customWidth="1"/>
    <col min="8709" max="8709" width="14.42578125" style="172" bestFit="1" customWidth="1"/>
    <col min="8710" max="8960" width="9.140625" style="172"/>
    <col min="8961" max="8961" width="5.140625" style="172" customWidth="1"/>
    <col min="8962" max="8962" width="26.5703125" style="172" customWidth="1"/>
    <col min="8963" max="8963" width="7.5703125" style="172" customWidth="1"/>
    <col min="8964" max="8964" width="14.140625" style="172" customWidth="1"/>
    <col min="8965" max="8965" width="14.42578125" style="172" bestFit="1" customWidth="1"/>
    <col min="8966" max="9216" width="9.140625" style="172"/>
    <col min="9217" max="9217" width="5.140625" style="172" customWidth="1"/>
    <col min="9218" max="9218" width="26.5703125" style="172" customWidth="1"/>
    <col min="9219" max="9219" width="7.5703125" style="172" customWidth="1"/>
    <col min="9220" max="9220" width="14.140625" style="172" customWidth="1"/>
    <col min="9221" max="9221" width="14.42578125" style="172" bestFit="1" customWidth="1"/>
    <col min="9222" max="9472" width="9.140625" style="172"/>
    <col min="9473" max="9473" width="5.140625" style="172" customWidth="1"/>
    <col min="9474" max="9474" width="26.5703125" style="172" customWidth="1"/>
    <col min="9475" max="9475" width="7.5703125" style="172" customWidth="1"/>
    <col min="9476" max="9476" width="14.140625" style="172" customWidth="1"/>
    <col min="9477" max="9477" width="14.42578125" style="172" bestFit="1" customWidth="1"/>
    <col min="9478" max="9728" width="9.140625" style="172"/>
    <col min="9729" max="9729" width="5.140625" style="172" customWidth="1"/>
    <col min="9730" max="9730" width="26.5703125" style="172" customWidth="1"/>
    <col min="9731" max="9731" width="7.5703125" style="172" customWidth="1"/>
    <col min="9732" max="9732" width="14.140625" style="172" customWidth="1"/>
    <col min="9733" max="9733" width="14.42578125" style="172" bestFit="1" customWidth="1"/>
    <col min="9734" max="9984" width="9.140625" style="172"/>
    <col min="9985" max="9985" width="5.140625" style="172" customWidth="1"/>
    <col min="9986" max="9986" width="26.5703125" style="172" customWidth="1"/>
    <col min="9987" max="9987" width="7.5703125" style="172" customWidth="1"/>
    <col min="9988" max="9988" width="14.140625" style="172" customWidth="1"/>
    <col min="9989" max="9989" width="14.42578125" style="172" bestFit="1" customWidth="1"/>
    <col min="9990" max="10240" width="9.140625" style="172"/>
    <col min="10241" max="10241" width="5.140625" style="172" customWidth="1"/>
    <col min="10242" max="10242" width="26.5703125" style="172" customWidth="1"/>
    <col min="10243" max="10243" width="7.5703125" style="172" customWidth="1"/>
    <col min="10244" max="10244" width="14.140625" style="172" customWidth="1"/>
    <col min="10245" max="10245" width="14.42578125" style="172" bestFit="1" customWidth="1"/>
    <col min="10246" max="10496" width="9.140625" style="172"/>
    <col min="10497" max="10497" width="5.140625" style="172" customWidth="1"/>
    <col min="10498" max="10498" width="26.5703125" style="172" customWidth="1"/>
    <col min="10499" max="10499" width="7.5703125" style="172" customWidth="1"/>
    <col min="10500" max="10500" width="14.140625" style="172" customWidth="1"/>
    <col min="10501" max="10501" width="14.42578125" style="172" bestFit="1" customWidth="1"/>
    <col min="10502" max="10752" width="9.140625" style="172"/>
    <col min="10753" max="10753" width="5.140625" style="172" customWidth="1"/>
    <col min="10754" max="10754" width="26.5703125" style="172" customWidth="1"/>
    <col min="10755" max="10755" width="7.5703125" style="172" customWidth="1"/>
    <col min="10756" max="10756" width="14.140625" style="172" customWidth="1"/>
    <col min="10757" max="10757" width="14.42578125" style="172" bestFit="1" customWidth="1"/>
    <col min="10758" max="11008" width="9.140625" style="172"/>
    <col min="11009" max="11009" width="5.140625" style="172" customWidth="1"/>
    <col min="11010" max="11010" width="26.5703125" style="172" customWidth="1"/>
    <col min="11011" max="11011" width="7.5703125" style="172" customWidth="1"/>
    <col min="11012" max="11012" width="14.140625" style="172" customWidth="1"/>
    <col min="11013" max="11013" width="14.42578125" style="172" bestFit="1" customWidth="1"/>
    <col min="11014" max="11264" width="9.140625" style="172"/>
    <col min="11265" max="11265" width="5.140625" style="172" customWidth="1"/>
    <col min="11266" max="11266" width="26.5703125" style="172" customWidth="1"/>
    <col min="11267" max="11267" width="7.5703125" style="172" customWidth="1"/>
    <col min="11268" max="11268" width="14.140625" style="172" customWidth="1"/>
    <col min="11269" max="11269" width="14.42578125" style="172" bestFit="1" customWidth="1"/>
    <col min="11270" max="11520" width="9.140625" style="172"/>
    <col min="11521" max="11521" width="5.140625" style="172" customWidth="1"/>
    <col min="11522" max="11522" width="26.5703125" style="172" customWidth="1"/>
    <col min="11523" max="11523" width="7.5703125" style="172" customWidth="1"/>
    <col min="11524" max="11524" width="14.140625" style="172" customWidth="1"/>
    <col min="11525" max="11525" width="14.42578125" style="172" bestFit="1" customWidth="1"/>
    <col min="11526" max="11776" width="9.140625" style="172"/>
    <col min="11777" max="11777" width="5.140625" style="172" customWidth="1"/>
    <col min="11778" max="11778" width="26.5703125" style="172" customWidth="1"/>
    <col min="11779" max="11779" width="7.5703125" style="172" customWidth="1"/>
    <col min="11780" max="11780" width="14.140625" style="172" customWidth="1"/>
    <col min="11781" max="11781" width="14.42578125" style="172" bestFit="1" customWidth="1"/>
    <col min="11782" max="12032" width="9.140625" style="172"/>
    <col min="12033" max="12033" width="5.140625" style="172" customWidth="1"/>
    <col min="12034" max="12034" width="26.5703125" style="172" customWidth="1"/>
    <col min="12035" max="12035" width="7.5703125" style="172" customWidth="1"/>
    <col min="12036" max="12036" width="14.140625" style="172" customWidth="1"/>
    <col min="12037" max="12037" width="14.42578125" style="172" bestFit="1" customWidth="1"/>
    <col min="12038" max="12288" width="9.140625" style="172"/>
    <col min="12289" max="12289" width="5.140625" style="172" customWidth="1"/>
    <col min="12290" max="12290" width="26.5703125" style="172" customWidth="1"/>
    <col min="12291" max="12291" width="7.5703125" style="172" customWidth="1"/>
    <col min="12292" max="12292" width="14.140625" style="172" customWidth="1"/>
    <col min="12293" max="12293" width="14.42578125" style="172" bestFit="1" customWidth="1"/>
    <col min="12294" max="12544" width="9.140625" style="172"/>
    <col min="12545" max="12545" width="5.140625" style="172" customWidth="1"/>
    <col min="12546" max="12546" width="26.5703125" style="172" customWidth="1"/>
    <col min="12547" max="12547" width="7.5703125" style="172" customWidth="1"/>
    <col min="12548" max="12548" width="14.140625" style="172" customWidth="1"/>
    <col min="12549" max="12549" width="14.42578125" style="172" bestFit="1" customWidth="1"/>
    <col min="12550" max="12800" width="9.140625" style="172"/>
    <col min="12801" max="12801" width="5.140625" style="172" customWidth="1"/>
    <col min="12802" max="12802" width="26.5703125" style="172" customWidth="1"/>
    <col min="12803" max="12803" width="7.5703125" style="172" customWidth="1"/>
    <col min="12804" max="12804" width="14.140625" style="172" customWidth="1"/>
    <col min="12805" max="12805" width="14.42578125" style="172" bestFit="1" customWidth="1"/>
    <col min="12806" max="13056" width="9.140625" style="172"/>
    <col min="13057" max="13057" width="5.140625" style="172" customWidth="1"/>
    <col min="13058" max="13058" width="26.5703125" style="172" customWidth="1"/>
    <col min="13059" max="13059" width="7.5703125" style="172" customWidth="1"/>
    <col min="13060" max="13060" width="14.140625" style="172" customWidth="1"/>
    <col min="13061" max="13061" width="14.42578125" style="172" bestFit="1" customWidth="1"/>
    <col min="13062" max="13312" width="9.140625" style="172"/>
    <col min="13313" max="13313" width="5.140625" style="172" customWidth="1"/>
    <col min="13314" max="13314" width="26.5703125" style="172" customWidth="1"/>
    <col min="13315" max="13315" width="7.5703125" style="172" customWidth="1"/>
    <col min="13316" max="13316" width="14.140625" style="172" customWidth="1"/>
    <col min="13317" max="13317" width="14.42578125" style="172" bestFit="1" customWidth="1"/>
    <col min="13318" max="13568" width="9.140625" style="172"/>
    <col min="13569" max="13569" width="5.140625" style="172" customWidth="1"/>
    <col min="13570" max="13570" width="26.5703125" style="172" customWidth="1"/>
    <col min="13571" max="13571" width="7.5703125" style="172" customWidth="1"/>
    <col min="13572" max="13572" width="14.140625" style="172" customWidth="1"/>
    <col min="13573" max="13573" width="14.42578125" style="172" bestFit="1" customWidth="1"/>
    <col min="13574" max="13824" width="9.140625" style="172"/>
    <col min="13825" max="13825" width="5.140625" style="172" customWidth="1"/>
    <col min="13826" max="13826" width="26.5703125" style="172" customWidth="1"/>
    <col min="13827" max="13827" width="7.5703125" style="172" customWidth="1"/>
    <col min="13828" max="13828" width="14.140625" style="172" customWidth="1"/>
    <col min="13829" max="13829" width="14.42578125" style="172" bestFit="1" customWidth="1"/>
    <col min="13830" max="14080" width="9.140625" style="172"/>
    <col min="14081" max="14081" width="5.140625" style="172" customWidth="1"/>
    <col min="14082" max="14082" width="26.5703125" style="172" customWidth="1"/>
    <col min="14083" max="14083" width="7.5703125" style="172" customWidth="1"/>
    <col min="14084" max="14084" width="14.140625" style="172" customWidth="1"/>
    <col min="14085" max="14085" width="14.42578125" style="172" bestFit="1" customWidth="1"/>
    <col min="14086" max="14336" width="9.140625" style="172"/>
    <col min="14337" max="14337" width="5.140625" style="172" customWidth="1"/>
    <col min="14338" max="14338" width="26.5703125" style="172" customWidth="1"/>
    <col min="14339" max="14339" width="7.5703125" style="172" customWidth="1"/>
    <col min="14340" max="14340" width="14.140625" style="172" customWidth="1"/>
    <col min="14341" max="14341" width="14.42578125" style="172" bestFit="1" customWidth="1"/>
    <col min="14342" max="14592" width="9.140625" style="172"/>
    <col min="14593" max="14593" width="5.140625" style="172" customWidth="1"/>
    <col min="14594" max="14594" width="26.5703125" style="172" customWidth="1"/>
    <col min="14595" max="14595" width="7.5703125" style="172" customWidth="1"/>
    <col min="14596" max="14596" width="14.140625" style="172" customWidth="1"/>
    <col min="14597" max="14597" width="14.42578125" style="172" bestFit="1" customWidth="1"/>
    <col min="14598" max="14848" width="9.140625" style="172"/>
    <col min="14849" max="14849" width="5.140625" style="172" customWidth="1"/>
    <col min="14850" max="14850" width="26.5703125" style="172" customWidth="1"/>
    <col min="14851" max="14851" width="7.5703125" style="172" customWidth="1"/>
    <col min="14852" max="14852" width="14.140625" style="172" customWidth="1"/>
    <col min="14853" max="14853" width="14.42578125" style="172" bestFit="1" customWidth="1"/>
    <col min="14854" max="15104" width="9.140625" style="172"/>
    <col min="15105" max="15105" width="5.140625" style="172" customWidth="1"/>
    <col min="15106" max="15106" width="26.5703125" style="172" customWidth="1"/>
    <col min="15107" max="15107" width="7.5703125" style="172" customWidth="1"/>
    <col min="15108" max="15108" width="14.140625" style="172" customWidth="1"/>
    <col min="15109" max="15109" width="14.42578125" style="172" bestFit="1" customWidth="1"/>
    <col min="15110" max="15360" width="9.140625" style="172"/>
    <col min="15361" max="15361" width="5.140625" style="172" customWidth="1"/>
    <col min="15362" max="15362" width="26.5703125" style="172" customWidth="1"/>
    <col min="15363" max="15363" width="7.5703125" style="172" customWidth="1"/>
    <col min="15364" max="15364" width="14.140625" style="172" customWidth="1"/>
    <col min="15365" max="15365" width="14.42578125" style="172" bestFit="1" customWidth="1"/>
    <col min="15366" max="15616" width="9.140625" style="172"/>
    <col min="15617" max="15617" width="5.140625" style="172" customWidth="1"/>
    <col min="15618" max="15618" width="26.5703125" style="172" customWidth="1"/>
    <col min="15619" max="15619" width="7.5703125" style="172" customWidth="1"/>
    <col min="15620" max="15620" width="14.140625" style="172" customWidth="1"/>
    <col min="15621" max="15621" width="14.42578125" style="172" bestFit="1" customWidth="1"/>
    <col min="15622" max="15872" width="9.140625" style="172"/>
    <col min="15873" max="15873" width="5.140625" style="172" customWidth="1"/>
    <col min="15874" max="15874" width="26.5703125" style="172" customWidth="1"/>
    <col min="15875" max="15875" width="7.5703125" style="172" customWidth="1"/>
    <col min="15876" max="15876" width="14.140625" style="172" customWidth="1"/>
    <col min="15877" max="15877" width="14.42578125" style="172" bestFit="1" customWidth="1"/>
    <col min="15878" max="16128" width="9.140625" style="172"/>
    <col min="16129" max="16129" width="5.140625" style="172" customWidth="1"/>
    <col min="16130" max="16130" width="26.5703125" style="172" customWidth="1"/>
    <col min="16131" max="16131" width="7.5703125" style="172" customWidth="1"/>
    <col min="16132" max="16132" width="14.140625" style="172" customWidth="1"/>
    <col min="16133" max="16133" width="14.42578125" style="172" bestFit="1" customWidth="1"/>
    <col min="16134" max="16384" width="9.140625" style="172"/>
  </cols>
  <sheetData>
    <row r="1" spans="1:7" x14ac:dyDescent="0.2">
      <c r="B1" s="243"/>
      <c r="C1" s="296" t="s">
        <v>726</v>
      </c>
      <c r="D1" s="296"/>
      <c r="E1" s="296"/>
      <c r="F1" s="296"/>
      <c r="G1" s="296"/>
    </row>
    <row r="2" spans="1:7" x14ac:dyDescent="0.2">
      <c r="B2" s="243"/>
      <c r="C2" s="297" t="s">
        <v>816</v>
      </c>
      <c r="D2" s="297"/>
      <c r="E2" s="297"/>
      <c r="F2" s="297"/>
      <c r="G2" s="297"/>
    </row>
    <row r="3" spans="1:7" x14ac:dyDescent="0.2">
      <c r="B3" s="243"/>
      <c r="C3" s="297" t="s">
        <v>667</v>
      </c>
      <c r="D3" s="297"/>
      <c r="E3" s="297"/>
      <c r="F3" s="297"/>
      <c r="G3" s="297"/>
    </row>
    <row r="4" spans="1:7" x14ac:dyDescent="0.2">
      <c r="B4" s="243"/>
      <c r="C4" s="297" t="s">
        <v>665</v>
      </c>
      <c r="D4" s="297"/>
      <c r="E4" s="297"/>
      <c r="F4" s="297"/>
      <c r="G4" s="297"/>
    </row>
    <row r="5" spans="1:7" x14ac:dyDescent="0.2">
      <c r="B5" s="243"/>
      <c r="C5" s="297" t="s">
        <v>819</v>
      </c>
      <c r="D5" s="297"/>
      <c r="E5" s="297"/>
      <c r="F5" s="297"/>
      <c r="G5" s="297"/>
    </row>
    <row r="6" spans="1:7" ht="12.75" customHeight="1" x14ac:dyDescent="0.2">
      <c r="B6" s="297" t="s">
        <v>721</v>
      </c>
      <c r="C6" s="297"/>
      <c r="D6" s="297"/>
      <c r="E6" s="297"/>
      <c r="F6" s="297"/>
      <c r="G6" s="297"/>
    </row>
    <row r="7" spans="1:7" ht="12.75" customHeight="1" x14ac:dyDescent="0.2">
      <c r="B7" s="297" t="s">
        <v>722</v>
      </c>
      <c r="C7" s="297"/>
      <c r="D7" s="297"/>
      <c r="E7" s="297"/>
      <c r="F7" s="297"/>
      <c r="G7" s="297"/>
    </row>
    <row r="8" spans="1:7" ht="12.75" customHeight="1" x14ac:dyDescent="0.2">
      <c r="A8" s="173"/>
      <c r="B8" s="297" t="s">
        <v>782</v>
      </c>
      <c r="C8" s="297"/>
      <c r="D8" s="297"/>
      <c r="E8" s="297"/>
      <c r="F8" s="297"/>
      <c r="G8" s="297"/>
    </row>
    <row r="9" spans="1:7" x14ac:dyDescent="0.2">
      <c r="C9" s="174"/>
    </row>
    <row r="10" spans="1:7" x14ac:dyDescent="0.2">
      <c r="A10" s="321" t="s">
        <v>724</v>
      </c>
      <c r="B10" s="321"/>
      <c r="C10" s="321"/>
      <c r="D10" s="321"/>
      <c r="E10" s="321"/>
      <c r="F10" s="321"/>
    </row>
    <row r="11" spans="1:7" s="175" customFormat="1" ht="36.75" customHeight="1" x14ac:dyDescent="0.2">
      <c r="A11" s="322" t="s">
        <v>795</v>
      </c>
      <c r="B11" s="322"/>
      <c r="C11" s="322"/>
      <c r="D11" s="322"/>
      <c r="E11" s="322"/>
      <c r="F11" s="322"/>
    </row>
    <row r="12" spans="1:7" x14ac:dyDescent="0.2">
      <c r="C12" s="176"/>
      <c r="D12" s="320" t="s">
        <v>668</v>
      </c>
      <c r="E12" s="320"/>
    </row>
    <row r="13" spans="1:7" s="177" customFormat="1" ht="38.25" customHeight="1" x14ac:dyDescent="0.2">
      <c r="A13" s="146" t="s">
        <v>669</v>
      </c>
      <c r="B13" s="314" t="s">
        <v>670</v>
      </c>
      <c r="C13" s="315"/>
      <c r="D13" s="196" t="s">
        <v>719</v>
      </c>
      <c r="E13" s="225" t="s">
        <v>784</v>
      </c>
      <c r="F13" s="225" t="s">
        <v>716</v>
      </c>
    </row>
    <row r="14" spans="1:7" ht="15" x14ac:dyDescent="0.25">
      <c r="A14" s="178">
        <v>1</v>
      </c>
      <c r="B14" s="317" t="s">
        <v>671</v>
      </c>
      <c r="C14" s="318"/>
      <c r="D14" s="182">
        <v>4037.3</v>
      </c>
      <c r="E14" s="182">
        <v>3140.8519999999999</v>
      </c>
      <c r="F14" s="228">
        <f>E14/D14*1</f>
        <v>0.77795853664577808</v>
      </c>
    </row>
    <row r="15" spans="1:7" ht="15" x14ac:dyDescent="0.25">
      <c r="A15" s="178">
        <v>2</v>
      </c>
      <c r="B15" s="317" t="s">
        <v>672</v>
      </c>
      <c r="C15" s="318"/>
      <c r="D15" s="182">
        <v>3174.7</v>
      </c>
      <c r="E15" s="182">
        <v>2734.0949999999998</v>
      </c>
      <c r="F15" s="228">
        <f t="shared" ref="F15:F20" si="0">E15/D15*1</f>
        <v>0.86121365798343152</v>
      </c>
    </row>
    <row r="16" spans="1:7" ht="15" x14ac:dyDescent="0.25">
      <c r="A16" s="178">
        <v>3</v>
      </c>
      <c r="B16" s="317" t="s">
        <v>673</v>
      </c>
      <c r="C16" s="318"/>
      <c r="D16" s="182">
        <v>3901.3</v>
      </c>
      <c r="E16" s="182">
        <v>2983.9</v>
      </c>
      <c r="F16" s="228">
        <f t="shared" si="0"/>
        <v>0.76484761489759823</v>
      </c>
    </row>
    <row r="17" spans="1:6" ht="15" x14ac:dyDescent="0.25">
      <c r="A17" s="178">
        <v>4</v>
      </c>
      <c r="B17" s="317" t="s">
        <v>674</v>
      </c>
      <c r="C17" s="318"/>
      <c r="D17" s="182">
        <v>3209.7</v>
      </c>
      <c r="E17" s="182">
        <v>2710.1790000000001</v>
      </c>
      <c r="F17" s="228">
        <f t="shared" si="0"/>
        <v>0.84437143658285829</v>
      </c>
    </row>
    <row r="18" spans="1:6" ht="15" x14ac:dyDescent="0.25">
      <c r="A18" s="178">
        <v>5</v>
      </c>
      <c r="B18" s="317" t="s">
        <v>675</v>
      </c>
      <c r="C18" s="318"/>
      <c r="D18" s="182">
        <v>4495.6000000000004</v>
      </c>
      <c r="E18" s="182">
        <v>3703.7139999999999</v>
      </c>
      <c r="F18" s="228">
        <f t="shared" si="0"/>
        <v>0.82385310080968055</v>
      </c>
    </row>
    <row r="19" spans="1:6" ht="15" x14ac:dyDescent="0.25">
      <c r="A19" s="178">
        <v>6</v>
      </c>
      <c r="B19" s="317" t="s">
        <v>676</v>
      </c>
      <c r="C19" s="318"/>
      <c r="D19" s="182">
        <v>2831.7</v>
      </c>
      <c r="E19" s="182">
        <v>2428.502</v>
      </c>
      <c r="F19" s="228">
        <f t="shared" si="0"/>
        <v>0.85761274146272559</v>
      </c>
    </row>
    <row r="20" spans="1:6" ht="14.25" x14ac:dyDescent="0.2">
      <c r="A20" s="179"/>
      <c r="B20" s="319" t="s">
        <v>677</v>
      </c>
      <c r="C20" s="319"/>
      <c r="D20" s="198">
        <f>SUM(D14:D19)</f>
        <v>21650.3</v>
      </c>
      <c r="E20" s="241">
        <f>SUM(E14:E19)</f>
        <v>17701.241999999998</v>
      </c>
      <c r="F20" s="228">
        <f t="shared" si="0"/>
        <v>0.81759800095148794</v>
      </c>
    </row>
    <row r="21" spans="1:6" hidden="1" x14ac:dyDescent="0.2">
      <c r="D21" s="180" t="e">
        <f>+D20/C20%</f>
        <v>#DIV/0!</v>
      </c>
      <c r="E21" s="180">
        <f>+E20/D20%</f>
        <v>81.75980009514879</v>
      </c>
    </row>
    <row r="22" spans="1:6" hidden="1" x14ac:dyDescent="0.2">
      <c r="D22" s="172">
        <f>219+14010</f>
        <v>14229</v>
      </c>
      <c r="E22" s="172">
        <f>14977+180</f>
        <v>15157</v>
      </c>
    </row>
    <row r="23" spans="1:6" hidden="1" x14ac:dyDescent="0.2">
      <c r="D23" s="172">
        <f>+D22-D20</f>
        <v>-7421.2999999999993</v>
      </c>
      <c r="E23" s="172">
        <f>+E22-E20</f>
        <v>-2544.2419999999984</v>
      </c>
    </row>
    <row r="24" spans="1:6" x14ac:dyDescent="0.2">
      <c r="D24" s="316"/>
      <c r="E24" s="316"/>
    </row>
    <row r="25" spans="1:6" x14ac:dyDescent="0.2">
      <c r="D25" s="316"/>
      <c r="E25" s="316"/>
    </row>
  </sheetData>
  <mergeCells count="21">
    <mergeCell ref="C1:G1"/>
    <mergeCell ref="C2:G2"/>
    <mergeCell ref="C3:G3"/>
    <mergeCell ref="C4:G4"/>
    <mergeCell ref="C5:G5"/>
    <mergeCell ref="D12:E12"/>
    <mergeCell ref="A10:F10"/>
    <mergeCell ref="A11:F11"/>
    <mergeCell ref="B6:G6"/>
    <mergeCell ref="B7:G7"/>
    <mergeCell ref="B8:G8"/>
    <mergeCell ref="B13:C13"/>
    <mergeCell ref="D25:E25"/>
    <mergeCell ref="B17:C17"/>
    <mergeCell ref="B18:C18"/>
    <mergeCell ref="B19:C19"/>
    <mergeCell ref="B14:C14"/>
    <mergeCell ref="B15:C15"/>
    <mergeCell ref="B16:C16"/>
    <mergeCell ref="B20:C20"/>
    <mergeCell ref="D24:E24"/>
  </mergeCells>
  <pageMargins left="1.299212598425197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"/>
  <sheetViews>
    <sheetView view="pageBreakPreview" zoomScale="95" zoomScaleNormal="100" zoomScaleSheetLayoutView="95" workbookViewId="0">
      <selection activeCell="C5" sqref="C5:F5"/>
    </sheetView>
  </sheetViews>
  <sheetFormatPr defaultRowHeight="12.75" x14ac:dyDescent="0.2"/>
  <cols>
    <col min="1" max="1" width="5.140625" style="172" customWidth="1"/>
    <col min="2" max="2" width="33.7109375" style="172" customWidth="1"/>
    <col min="3" max="3" width="14.140625" style="172" customWidth="1"/>
    <col min="4" max="4" width="18.42578125" style="172" customWidth="1"/>
    <col min="5" max="5" width="14.28515625" style="172" customWidth="1"/>
    <col min="6" max="255" width="9.140625" style="172"/>
    <col min="256" max="256" width="5.140625" style="172" customWidth="1"/>
    <col min="257" max="257" width="33.7109375" style="172" customWidth="1"/>
    <col min="258" max="258" width="14.140625" style="172" customWidth="1"/>
    <col min="259" max="259" width="21.140625" style="172" customWidth="1"/>
    <col min="260" max="261" width="14.28515625" style="172" customWidth="1"/>
    <col min="262" max="511" width="9.140625" style="172"/>
    <col min="512" max="512" width="5.140625" style="172" customWidth="1"/>
    <col min="513" max="513" width="33.7109375" style="172" customWidth="1"/>
    <col min="514" max="514" width="14.140625" style="172" customWidth="1"/>
    <col min="515" max="515" width="21.140625" style="172" customWidth="1"/>
    <col min="516" max="517" width="14.28515625" style="172" customWidth="1"/>
    <col min="518" max="767" width="9.140625" style="172"/>
    <col min="768" max="768" width="5.140625" style="172" customWidth="1"/>
    <col min="769" max="769" width="33.7109375" style="172" customWidth="1"/>
    <col min="770" max="770" width="14.140625" style="172" customWidth="1"/>
    <col min="771" max="771" width="21.140625" style="172" customWidth="1"/>
    <col min="772" max="773" width="14.28515625" style="172" customWidth="1"/>
    <col min="774" max="1023" width="9.140625" style="172"/>
    <col min="1024" max="1024" width="5.140625" style="172" customWidth="1"/>
    <col min="1025" max="1025" width="33.7109375" style="172" customWidth="1"/>
    <col min="1026" max="1026" width="14.140625" style="172" customWidth="1"/>
    <col min="1027" max="1027" width="21.140625" style="172" customWidth="1"/>
    <col min="1028" max="1029" width="14.28515625" style="172" customWidth="1"/>
    <col min="1030" max="1279" width="9.140625" style="172"/>
    <col min="1280" max="1280" width="5.140625" style="172" customWidth="1"/>
    <col min="1281" max="1281" width="33.7109375" style="172" customWidth="1"/>
    <col min="1282" max="1282" width="14.140625" style="172" customWidth="1"/>
    <col min="1283" max="1283" width="21.140625" style="172" customWidth="1"/>
    <col min="1284" max="1285" width="14.28515625" style="172" customWidth="1"/>
    <col min="1286" max="1535" width="9.140625" style="172"/>
    <col min="1536" max="1536" width="5.140625" style="172" customWidth="1"/>
    <col min="1537" max="1537" width="33.7109375" style="172" customWidth="1"/>
    <col min="1538" max="1538" width="14.140625" style="172" customWidth="1"/>
    <col min="1539" max="1539" width="21.140625" style="172" customWidth="1"/>
    <col min="1540" max="1541" width="14.28515625" style="172" customWidth="1"/>
    <col min="1542" max="1791" width="9.140625" style="172"/>
    <col min="1792" max="1792" width="5.140625" style="172" customWidth="1"/>
    <col min="1793" max="1793" width="33.7109375" style="172" customWidth="1"/>
    <col min="1794" max="1794" width="14.140625" style="172" customWidth="1"/>
    <col min="1795" max="1795" width="21.140625" style="172" customWidth="1"/>
    <col min="1796" max="1797" width="14.28515625" style="172" customWidth="1"/>
    <col min="1798" max="2047" width="9.140625" style="172"/>
    <col min="2048" max="2048" width="5.140625" style="172" customWidth="1"/>
    <col min="2049" max="2049" width="33.7109375" style="172" customWidth="1"/>
    <col min="2050" max="2050" width="14.140625" style="172" customWidth="1"/>
    <col min="2051" max="2051" width="21.140625" style="172" customWidth="1"/>
    <col min="2052" max="2053" width="14.28515625" style="172" customWidth="1"/>
    <col min="2054" max="2303" width="9.140625" style="172"/>
    <col min="2304" max="2304" width="5.140625" style="172" customWidth="1"/>
    <col min="2305" max="2305" width="33.7109375" style="172" customWidth="1"/>
    <col min="2306" max="2306" width="14.140625" style="172" customWidth="1"/>
    <col min="2307" max="2307" width="21.140625" style="172" customWidth="1"/>
    <col min="2308" max="2309" width="14.28515625" style="172" customWidth="1"/>
    <col min="2310" max="2559" width="9.140625" style="172"/>
    <col min="2560" max="2560" width="5.140625" style="172" customWidth="1"/>
    <col min="2561" max="2561" width="33.7109375" style="172" customWidth="1"/>
    <col min="2562" max="2562" width="14.140625" style="172" customWidth="1"/>
    <col min="2563" max="2563" width="21.140625" style="172" customWidth="1"/>
    <col min="2564" max="2565" width="14.28515625" style="172" customWidth="1"/>
    <col min="2566" max="2815" width="9.140625" style="172"/>
    <col min="2816" max="2816" width="5.140625" style="172" customWidth="1"/>
    <col min="2817" max="2817" width="33.7109375" style="172" customWidth="1"/>
    <col min="2818" max="2818" width="14.140625" style="172" customWidth="1"/>
    <col min="2819" max="2819" width="21.140625" style="172" customWidth="1"/>
    <col min="2820" max="2821" width="14.28515625" style="172" customWidth="1"/>
    <col min="2822" max="3071" width="9.140625" style="172"/>
    <col min="3072" max="3072" width="5.140625" style="172" customWidth="1"/>
    <col min="3073" max="3073" width="33.7109375" style="172" customWidth="1"/>
    <col min="3074" max="3074" width="14.140625" style="172" customWidth="1"/>
    <col min="3075" max="3075" width="21.140625" style="172" customWidth="1"/>
    <col min="3076" max="3077" width="14.28515625" style="172" customWidth="1"/>
    <col min="3078" max="3327" width="9.140625" style="172"/>
    <col min="3328" max="3328" width="5.140625" style="172" customWidth="1"/>
    <col min="3329" max="3329" width="33.7109375" style="172" customWidth="1"/>
    <col min="3330" max="3330" width="14.140625" style="172" customWidth="1"/>
    <col min="3331" max="3331" width="21.140625" style="172" customWidth="1"/>
    <col min="3332" max="3333" width="14.28515625" style="172" customWidth="1"/>
    <col min="3334" max="3583" width="9.140625" style="172"/>
    <col min="3584" max="3584" width="5.140625" style="172" customWidth="1"/>
    <col min="3585" max="3585" width="33.7109375" style="172" customWidth="1"/>
    <col min="3586" max="3586" width="14.140625" style="172" customWidth="1"/>
    <col min="3587" max="3587" width="21.140625" style="172" customWidth="1"/>
    <col min="3588" max="3589" width="14.28515625" style="172" customWidth="1"/>
    <col min="3590" max="3839" width="9.140625" style="172"/>
    <col min="3840" max="3840" width="5.140625" style="172" customWidth="1"/>
    <col min="3841" max="3841" width="33.7109375" style="172" customWidth="1"/>
    <col min="3842" max="3842" width="14.140625" style="172" customWidth="1"/>
    <col min="3843" max="3843" width="21.140625" style="172" customWidth="1"/>
    <col min="3844" max="3845" width="14.28515625" style="172" customWidth="1"/>
    <col min="3846" max="4095" width="9.140625" style="172"/>
    <col min="4096" max="4096" width="5.140625" style="172" customWidth="1"/>
    <col min="4097" max="4097" width="33.7109375" style="172" customWidth="1"/>
    <col min="4098" max="4098" width="14.140625" style="172" customWidth="1"/>
    <col min="4099" max="4099" width="21.140625" style="172" customWidth="1"/>
    <col min="4100" max="4101" width="14.28515625" style="172" customWidth="1"/>
    <col min="4102" max="4351" width="9.140625" style="172"/>
    <col min="4352" max="4352" width="5.140625" style="172" customWidth="1"/>
    <col min="4353" max="4353" width="33.7109375" style="172" customWidth="1"/>
    <col min="4354" max="4354" width="14.140625" style="172" customWidth="1"/>
    <col min="4355" max="4355" width="21.140625" style="172" customWidth="1"/>
    <col min="4356" max="4357" width="14.28515625" style="172" customWidth="1"/>
    <col min="4358" max="4607" width="9.140625" style="172"/>
    <col min="4608" max="4608" width="5.140625" style="172" customWidth="1"/>
    <col min="4609" max="4609" width="33.7109375" style="172" customWidth="1"/>
    <col min="4610" max="4610" width="14.140625" style="172" customWidth="1"/>
    <col min="4611" max="4611" width="21.140625" style="172" customWidth="1"/>
    <col min="4612" max="4613" width="14.28515625" style="172" customWidth="1"/>
    <col min="4614" max="4863" width="9.140625" style="172"/>
    <col min="4864" max="4864" width="5.140625" style="172" customWidth="1"/>
    <col min="4865" max="4865" width="33.7109375" style="172" customWidth="1"/>
    <col min="4866" max="4866" width="14.140625" style="172" customWidth="1"/>
    <col min="4867" max="4867" width="21.140625" style="172" customWidth="1"/>
    <col min="4868" max="4869" width="14.28515625" style="172" customWidth="1"/>
    <col min="4870" max="5119" width="9.140625" style="172"/>
    <col min="5120" max="5120" width="5.140625" style="172" customWidth="1"/>
    <col min="5121" max="5121" width="33.7109375" style="172" customWidth="1"/>
    <col min="5122" max="5122" width="14.140625" style="172" customWidth="1"/>
    <col min="5123" max="5123" width="21.140625" style="172" customWidth="1"/>
    <col min="5124" max="5125" width="14.28515625" style="172" customWidth="1"/>
    <col min="5126" max="5375" width="9.140625" style="172"/>
    <col min="5376" max="5376" width="5.140625" style="172" customWidth="1"/>
    <col min="5377" max="5377" width="33.7109375" style="172" customWidth="1"/>
    <col min="5378" max="5378" width="14.140625" style="172" customWidth="1"/>
    <col min="5379" max="5379" width="21.140625" style="172" customWidth="1"/>
    <col min="5380" max="5381" width="14.28515625" style="172" customWidth="1"/>
    <col min="5382" max="5631" width="9.140625" style="172"/>
    <col min="5632" max="5632" width="5.140625" style="172" customWidth="1"/>
    <col min="5633" max="5633" width="33.7109375" style="172" customWidth="1"/>
    <col min="5634" max="5634" width="14.140625" style="172" customWidth="1"/>
    <col min="5635" max="5635" width="21.140625" style="172" customWidth="1"/>
    <col min="5636" max="5637" width="14.28515625" style="172" customWidth="1"/>
    <col min="5638" max="5887" width="9.140625" style="172"/>
    <col min="5888" max="5888" width="5.140625" style="172" customWidth="1"/>
    <col min="5889" max="5889" width="33.7109375" style="172" customWidth="1"/>
    <col min="5890" max="5890" width="14.140625" style="172" customWidth="1"/>
    <col min="5891" max="5891" width="21.140625" style="172" customWidth="1"/>
    <col min="5892" max="5893" width="14.28515625" style="172" customWidth="1"/>
    <col min="5894" max="6143" width="9.140625" style="172"/>
    <col min="6144" max="6144" width="5.140625" style="172" customWidth="1"/>
    <col min="6145" max="6145" width="33.7109375" style="172" customWidth="1"/>
    <col min="6146" max="6146" width="14.140625" style="172" customWidth="1"/>
    <col min="6147" max="6147" width="21.140625" style="172" customWidth="1"/>
    <col min="6148" max="6149" width="14.28515625" style="172" customWidth="1"/>
    <col min="6150" max="6399" width="9.140625" style="172"/>
    <col min="6400" max="6400" width="5.140625" style="172" customWidth="1"/>
    <col min="6401" max="6401" width="33.7109375" style="172" customWidth="1"/>
    <col min="6402" max="6402" width="14.140625" style="172" customWidth="1"/>
    <col min="6403" max="6403" width="21.140625" style="172" customWidth="1"/>
    <col min="6404" max="6405" width="14.28515625" style="172" customWidth="1"/>
    <col min="6406" max="6655" width="9.140625" style="172"/>
    <col min="6656" max="6656" width="5.140625" style="172" customWidth="1"/>
    <col min="6657" max="6657" width="33.7109375" style="172" customWidth="1"/>
    <col min="6658" max="6658" width="14.140625" style="172" customWidth="1"/>
    <col min="6659" max="6659" width="21.140625" style="172" customWidth="1"/>
    <col min="6660" max="6661" width="14.28515625" style="172" customWidth="1"/>
    <col min="6662" max="6911" width="9.140625" style="172"/>
    <col min="6912" max="6912" width="5.140625" style="172" customWidth="1"/>
    <col min="6913" max="6913" width="33.7109375" style="172" customWidth="1"/>
    <col min="6914" max="6914" width="14.140625" style="172" customWidth="1"/>
    <col min="6915" max="6915" width="21.140625" style="172" customWidth="1"/>
    <col min="6916" max="6917" width="14.28515625" style="172" customWidth="1"/>
    <col min="6918" max="7167" width="9.140625" style="172"/>
    <col min="7168" max="7168" width="5.140625" style="172" customWidth="1"/>
    <col min="7169" max="7169" width="33.7109375" style="172" customWidth="1"/>
    <col min="7170" max="7170" width="14.140625" style="172" customWidth="1"/>
    <col min="7171" max="7171" width="21.140625" style="172" customWidth="1"/>
    <col min="7172" max="7173" width="14.28515625" style="172" customWidth="1"/>
    <col min="7174" max="7423" width="9.140625" style="172"/>
    <col min="7424" max="7424" width="5.140625" style="172" customWidth="1"/>
    <col min="7425" max="7425" width="33.7109375" style="172" customWidth="1"/>
    <col min="7426" max="7426" width="14.140625" style="172" customWidth="1"/>
    <col min="7427" max="7427" width="21.140625" style="172" customWidth="1"/>
    <col min="7428" max="7429" width="14.28515625" style="172" customWidth="1"/>
    <col min="7430" max="7679" width="9.140625" style="172"/>
    <col min="7680" max="7680" width="5.140625" style="172" customWidth="1"/>
    <col min="7681" max="7681" width="33.7109375" style="172" customWidth="1"/>
    <col min="7682" max="7682" width="14.140625" style="172" customWidth="1"/>
    <col min="7683" max="7683" width="21.140625" style="172" customWidth="1"/>
    <col min="7684" max="7685" width="14.28515625" style="172" customWidth="1"/>
    <col min="7686" max="7935" width="9.140625" style="172"/>
    <col min="7936" max="7936" width="5.140625" style="172" customWidth="1"/>
    <col min="7937" max="7937" width="33.7109375" style="172" customWidth="1"/>
    <col min="7938" max="7938" width="14.140625" style="172" customWidth="1"/>
    <col min="7939" max="7939" width="21.140625" style="172" customWidth="1"/>
    <col min="7940" max="7941" width="14.28515625" style="172" customWidth="1"/>
    <col min="7942" max="8191" width="9.140625" style="172"/>
    <col min="8192" max="8192" width="5.140625" style="172" customWidth="1"/>
    <col min="8193" max="8193" width="33.7109375" style="172" customWidth="1"/>
    <col min="8194" max="8194" width="14.140625" style="172" customWidth="1"/>
    <col min="8195" max="8195" width="21.140625" style="172" customWidth="1"/>
    <col min="8196" max="8197" width="14.28515625" style="172" customWidth="1"/>
    <col min="8198" max="8447" width="9.140625" style="172"/>
    <col min="8448" max="8448" width="5.140625" style="172" customWidth="1"/>
    <col min="8449" max="8449" width="33.7109375" style="172" customWidth="1"/>
    <col min="8450" max="8450" width="14.140625" style="172" customWidth="1"/>
    <col min="8451" max="8451" width="21.140625" style="172" customWidth="1"/>
    <col min="8452" max="8453" width="14.28515625" style="172" customWidth="1"/>
    <col min="8454" max="8703" width="9.140625" style="172"/>
    <col min="8704" max="8704" width="5.140625" style="172" customWidth="1"/>
    <col min="8705" max="8705" width="33.7109375" style="172" customWidth="1"/>
    <col min="8706" max="8706" width="14.140625" style="172" customWidth="1"/>
    <col min="8707" max="8707" width="21.140625" style="172" customWidth="1"/>
    <col min="8708" max="8709" width="14.28515625" style="172" customWidth="1"/>
    <col min="8710" max="8959" width="9.140625" style="172"/>
    <col min="8960" max="8960" width="5.140625" style="172" customWidth="1"/>
    <col min="8961" max="8961" width="33.7109375" style="172" customWidth="1"/>
    <col min="8962" max="8962" width="14.140625" style="172" customWidth="1"/>
    <col min="8963" max="8963" width="21.140625" style="172" customWidth="1"/>
    <col min="8964" max="8965" width="14.28515625" style="172" customWidth="1"/>
    <col min="8966" max="9215" width="9.140625" style="172"/>
    <col min="9216" max="9216" width="5.140625" style="172" customWidth="1"/>
    <col min="9217" max="9217" width="33.7109375" style="172" customWidth="1"/>
    <col min="9218" max="9218" width="14.140625" style="172" customWidth="1"/>
    <col min="9219" max="9219" width="21.140625" style="172" customWidth="1"/>
    <col min="9220" max="9221" width="14.28515625" style="172" customWidth="1"/>
    <col min="9222" max="9471" width="9.140625" style="172"/>
    <col min="9472" max="9472" width="5.140625" style="172" customWidth="1"/>
    <col min="9473" max="9473" width="33.7109375" style="172" customWidth="1"/>
    <col min="9474" max="9474" width="14.140625" style="172" customWidth="1"/>
    <col min="9475" max="9475" width="21.140625" style="172" customWidth="1"/>
    <col min="9476" max="9477" width="14.28515625" style="172" customWidth="1"/>
    <col min="9478" max="9727" width="9.140625" style="172"/>
    <col min="9728" max="9728" width="5.140625" style="172" customWidth="1"/>
    <col min="9729" max="9729" width="33.7109375" style="172" customWidth="1"/>
    <col min="9730" max="9730" width="14.140625" style="172" customWidth="1"/>
    <col min="9731" max="9731" width="21.140625" style="172" customWidth="1"/>
    <col min="9732" max="9733" width="14.28515625" style="172" customWidth="1"/>
    <col min="9734" max="9983" width="9.140625" style="172"/>
    <col min="9984" max="9984" width="5.140625" style="172" customWidth="1"/>
    <col min="9985" max="9985" width="33.7109375" style="172" customWidth="1"/>
    <col min="9986" max="9986" width="14.140625" style="172" customWidth="1"/>
    <col min="9987" max="9987" width="21.140625" style="172" customWidth="1"/>
    <col min="9988" max="9989" width="14.28515625" style="172" customWidth="1"/>
    <col min="9990" max="10239" width="9.140625" style="172"/>
    <col min="10240" max="10240" width="5.140625" style="172" customWidth="1"/>
    <col min="10241" max="10241" width="33.7109375" style="172" customWidth="1"/>
    <col min="10242" max="10242" width="14.140625" style="172" customWidth="1"/>
    <col min="10243" max="10243" width="21.140625" style="172" customWidth="1"/>
    <col min="10244" max="10245" width="14.28515625" style="172" customWidth="1"/>
    <col min="10246" max="10495" width="9.140625" style="172"/>
    <col min="10496" max="10496" width="5.140625" style="172" customWidth="1"/>
    <col min="10497" max="10497" width="33.7109375" style="172" customWidth="1"/>
    <col min="10498" max="10498" width="14.140625" style="172" customWidth="1"/>
    <col min="10499" max="10499" width="21.140625" style="172" customWidth="1"/>
    <col min="10500" max="10501" width="14.28515625" style="172" customWidth="1"/>
    <col min="10502" max="10751" width="9.140625" style="172"/>
    <col min="10752" max="10752" width="5.140625" style="172" customWidth="1"/>
    <col min="10753" max="10753" width="33.7109375" style="172" customWidth="1"/>
    <col min="10754" max="10754" width="14.140625" style="172" customWidth="1"/>
    <col min="10755" max="10755" width="21.140625" style="172" customWidth="1"/>
    <col min="10756" max="10757" width="14.28515625" style="172" customWidth="1"/>
    <col min="10758" max="11007" width="9.140625" style="172"/>
    <col min="11008" max="11008" width="5.140625" style="172" customWidth="1"/>
    <col min="11009" max="11009" width="33.7109375" style="172" customWidth="1"/>
    <col min="11010" max="11010" width="14.140625" style="172" customWidth="1"/>
    <col min="11011" max="11011" width="21.140625" style="172" customWidth="1"/>
    <col min="11012" max="11013" width="14.28515625" style="172" customWidth="1"/>
    <col min="11014" max="11263" width="9.140625" style="172"/>
    <col min="11264" max="11264" width="5.140625" style="172" customWidth="1"/>
    <col min="11265" max="11265" width="33.7109375" style="172" customWidth="1"/>
    <col min="11266" max="11266" width="14.140625" style="172" customWidth="1"/>
    <col min="11267" max="11267" width="21.140625" style="172" customWidth="1"/>
    <col min="11268" max="11269" width="14.28515625" style="172" customWidth="1"/>
    <col min="11270" max="11519" width="9.140625" style="172"/>
    <col min="11520" max="11520" width="5.140625" style="172" customWidth="1"/>
    <col min="11521" max="11521" width="33.7109375" style="172" customWidth="1"/>
    <col min="11522" max="11522" width="14.140625" style="172" customWidth="1"/>
    <col min="11523" max="11523" width="21.140625" style="172" customWidth="1"/>
    <col min="11524" max="11525" width="14.28515625" style="172" customWidth="1"/>
    <col min="11526" max="11775" width="9.140625" style="172"/>
    <col min="11776" max="11776" width="5.140625" style="172" customWidth="1"/>
    <col min="11777" max="11777" width="33.7109375" style="172" customWidth="1"/>
    <col min="11778" max="11778" width="14.140625" style="172" customWidth="1"/>
    <col min="11779" max="11779" width="21.140625" style="172" customWidth="1"/>
    <col min="11780" max="11781" width="14.28515625" style="172" customWidth="1"/>
    <col min="11782" max="12031" width="9.140625" style="172"/>
    <col min="12032" max="12032" width="5.140625" style="172" customWidth="1"/>
    <col min="12033" max="12033" width="33.7109375" style="172" customWidth="1"/>
    <col min="12034" max="12034" width="14.140625" style="172" customWidth="1"/>
    <col min="12035" max="12035" width="21.140625" style="172" customWidth="1"/>
    <col min="12036" max="12037" width="14.28515625" style="172" customWidth="1"/>
    <col min="12038" max="12287" width="9.140625" style="172"/>
    <col min="12288" max="12288" width="5.140625" style="172" customWidth="1"/>
    <col min="12289" max="12289" width="33.7109375" style="172" customWidth="1"/>
    <col min="12290" max="12290" width="14.140625" style="172" customWidth="1"/>
    <col min="12291" max="12291" width="21.140625" style="172" customWidth="1"/>
    <col min="12292" max="12293" width="14.28515625" style="172" customWidth="1"/>
    <col min="12294" max="12543" width="9.140625" style="172"/>
    <col min="12544" max="12544" width="5.140625" style="172" customWidth="1"/>
    <col min="12545" max="12545" width="33.7109375" style="172" customWidth="1"/>
    <col min="12546" max="12546" width="14.140625" style="172" customWidth="1"/>
    <col min="12547" max="12547" width="21.140625" style="172" customWidth="1"/>
    <col min="12548" max="12549" width="14.28515625" style="172" customWidth="1"/>
    <col min="12550" max="12799" width="9.140625" style="172"/>
    <col min="12800" max="12800" width="5.140625" style="172" customWidth="1"/>
    <col min="12801" max="12801" width="33.7109375" style="172" customWidth="1"/>
    <col min="12802" max="12802" width="14.140625" style="172" customWidth="1"/>
    <col min="12803" max="12803" width="21.140625" style="172" customWidth="1"/>
    <col min="12804" max="12805" width="14.28515625" style="172" customWidth="1"/>
    <col min="12806" max="13055" width="9.140625" style="172"/>
    <col min="13056" max="13056" width="5.140625" style="172" customWidth="1"/>
    <col min="13057" max="13057" width="33.7109375" style="172" customWidth="1"/>
    <col min="13058" max="13058" width="14.140625" style="172" customWidth="1"/>
    <col min="13059" max="13059" width="21.140625" style="172" customWidth="1"/>
    <col min="13060" max="13061" width="14.28515625" style="172" customWidth="1"/>
    <col min="13062" max="13311" width="9.140625" style="172"/>
    <col min="13312" max="13312" width="5.140625" style="172" customWidth="1"/>
    <col min="13313" max="13313" width="33.7109375" style="172" customWidth="1"/>
    <col min="13314" max="13314" width="14.140625" style="172" customWidth="1"/>
    <col min="13315" max="13315" width="21.140625" style="172" customWidth="1"/>
    <col min="13316" max="13317" width="14.28515625" style="172" customWidth="1"/>
    <col min="13318" max="13567" width="9.140625" style="172"/>
    <col min="13568" max="13568" width="5.140625" style="172" customWidth="1"/>
    <col min="13569" max="13569" width="33.7109375" style="172" customWidth="1"/>
    <col min="13570" max="13570" width="14.140625" style="172" customWidth="1"/>
    <col min="13571" max="13571" width="21.140625" style="172" customWidth="1"/>
    <col min="13572" max="13573" width="14.28515625" style="172" customWidth="1"/>
    <col min="13574" max="13823" width="9.140625" style="172"/>
    <col min="13824" max="13824" width="5.140625" style="172" customWidth="1"/>
    <col min="13825" max="13825" width="33.7109375" style="172" customWidth="1"/>
    <col min="13826" max="13826" width="14.140625" style="172" customWidth="1"/>
    <col min="13827" max="13827" width="21.140625" style="172" customWidth="1"/>
    <col min="13828" max="13829" width="14.28515625" style="172" customWidth="1"/>
    <col min="13830" max="14079" width="9.140625" style="172"/>
    <col min="14080" max="14080" width="5.140625" style="172" customWidth="1"/>
    <col min="14081" max="14081" width="33.7109375" style="172" customWidth="1"/>
    <col min="14082" max="14082" width="14.140625" style="172" customWidth="1"/>
    <col min="14083" max="14083" width="21.140625" style="172" customWidth="1"/>
    <col min="14084" max="14085" width="14.28515625" style="172" customWidth="1"/>
    <col min="14086" max="14335" width="9.140625" style="172"/>
    <col min="14336" max="14336" width="5.140625" style="172" customWidth="1"/>
    <col min="14337" max="14337" width="33.7109375" style="172" customWidth="1"/>
    <col min="14338" max="14338" width="14.140625" style="172" customWidth="1"/>
    <col min="14339" max="14339" width="21.140625" style="172" customWidth="1"/>
    <col min="14340" max="14341" width="14.28515625" style="172" customWidth="1"/>
    <col min="14342" max="14591" width="9.140625" style="172"/>
    <col min="14592" max="14592" width="5.140625" style="172" customWidth="1"/>
    <col min="14593" max="14593" width="33.7109375" style="172" customWidth="1"/>
    <col min="14594" max="14594" width="14.140625" style="172" customWidth="1"/>
    <col min="14595" max="14595" width="21.140625" style="172" customWidth="1"/>
    <col min="14596" max="14597" width="14.28515625" style="172" customWidth="1"/>
    <col min="14598" max="14847" width="9.140625" style="172"/>
    <col min="14848" max="14848" width="5.140625" style="172" customWidth="1"/>
    <col min="14849" max="14849" width="33.7109375" style="172" customWidth="1"/>
    <col min="14850" max="14850" width="14.140625" style="172" customWidth="1"/>
    <col min="14851" max="14851" width="21.140625" style="172" customWidth="1"/>
    <col min="14852" max="14853" width="14.28515625" style="172" customWidth="1"/>
    <col min="14854" max="15103" width="9.140625" style="172"/>
    <col min="15104" max="15104" width="5.140625" style="172" customWidth="1"/>
    <col min="15105" max="15105" width="33.7109375" style="172" customWidth="1"/>
    <col min="15106" max="15106" width="14.140625" style="172" customWidth="1"/>
    <col min="15107" max="15107" width="21.140625" style="172" customWidth="1"/>
    <col min="15108" max="15109" width="14.28515625" style="172" customWidth="1"/>
    <col min="15110" max="15359" width="9.140625" style="172"/>
    <col min="15360" max="15360" width="5.140625" style="172" customWidth="1"/>
    <col min="15361" max="15361" width="33.7109375" style="172" customWidth="1"/>
    <col min="15362" max="15362" width="14.140625" style="172" customWidth="1"/>
    <col min="15363" max="15363" width="21.140625" style="172" customWidth="1"/>
    <col min="15364" max="15365" width="14.28515625" style="172" customWidth="1"/>
    <col min="15366" max="15615" width="9.140625" style="172"/>
    <col min="15616" max="15616" width="5.140625" style="172" customWidth="1"/>
    <col min="15617" max="15617" width="33.7109375" style="172" customWidth="1"/>
    <col min="15618" max="15618" width="14.140625" style="172" customWidth="1"/>
    <col min="15619" max="15619" width="21.140625" style="172" customWidth="1"/>
    <col min="15620" max="15621" width="14.28515625" style="172" customWidth="1"/>
    <col min="15622" max="15871" width="9.140625" style="172"/>
    <col min="15872" max="15872" width="5.140625" style="172" customWidth="1"/>
    <col min="15873" max="15873" width="33.7109375" style="172" customWidth="1"/>
    <col min="15874" max="15874" width="14.140625" style="172" customWidth="1"/>
    <col min="15875" max="15875" width="21.140625" style="172" customWidth="1"/>
    <col min="15876" max="15877" width="14.28515625" style="172" customWidth="1"/>
    <col min="15878" max="16127" width="9.140625" style="172"/>
    <col min="16128" max="16128" width="5.140625" style="172" customWidth="1"/>
    <col min="16129" max="16129" width="33.7109375" style="172" customWidth="1"/>
    <col min="16130" max="16130" width="14.140625" style="172" customWidth="1"/>
    <col min="16131" max="16131" width="21.140625" style="172" customWidth="1"/>
    <col min="16132" max="16133" width="14.28515625" style="172" customWidth="1"/>
    <col min="16134" max="16384" width="9.140625" style="172"/>
  </cols>
  <sheetData>
    <row r="1" spans="1:6" x14ac:dyDescent="0.2">
      <c r="A1" s="184"/>
      <c r="B1" s="174"/>
      <c r="C1" s="296" t="s">
        <v>725</v>
      </c>
      <c r="D1" s="296"/>
      <c r="E1" s="296"/>
      <c r="F1" s="296"/>
    </row>
    <row r="2" spans="1:6" x14ac:dyDescent="0.2">
      <c r="A2" s="184"/>
      <c r="B2" s="185"/>
      <c r="C2" s="297" t="s">
        <v>816</v>
      </c>
      <c r="D2" s="297"/>
      <c r="E2" s="297"/>
      <c r="F2" s="297"/>
    </row>
    <row r="3" spans="1:6" x14ac:dyDescent="0.2">
      <c r="A3" s="184"/>
      <c r="B3" s="185"/>
      <c r="C3" s="297" t="s">
        <v>667</v>
      </c>
      <c r="D3" s="297"/>
      <c r="E3" s="297"/>
      <c r="F3" s="297"/>
    </row>
    <row r="4" spans="1:6" x14ac:dyDescent="0.2">
      <c r="A4" s="184"/>
      <c r="B4" s="185"/>
      <c r="C4" s="297" t="s">
        <v>665</v>
      </c>
      <c r="D4" s="297"/>
      <c r="E4" s="297"/>
      <c r="F4" s="297"/>
    </row>
    <row r="5" spans="1:6" x14ac:dyDescent="0.2">
      <c r="A5" s="184"/>
      <c r="B5" s="185"/>
      <c r="C5" s="297" t="s">
        <v>819</v>
      </c>
      <c r="D5" s="297"/>
      <c r="E5" s="297"/>
      <c r="F5" s="297"/>
    </row>
    <row r="6" spans="1:6" ht="12.75" customHeight="1" x14ac:dyDescent="0.2">
      <c r="A6" s="184"/>
      <c r="B6" s="297" t="s">
        <v>721</v>
      </c>
      <c r="C6" s="297"/>
      <c r="D6" s="297"/>
      <c r="E6" s="297"/>
      <c r="F6" s="297"/>
    </row>
    <row r="7" spans="1:6" ht="12.75" customHeight="1" x14ac:dyDescent="0.2">
      <c r="A7" s="173" t="s">
        <v>679</v>
      </c>
      <c r="B7" s="297" t="s">
        <v>722</v>
      </c>
      <c r="C7" s="297"/>
      <c r="D7" s="297"/>
      <c r="E7" s="297"/>
      <c r="F7" s="297"/>
    </row>
    <row r="8" spans="1:6" ht="12.75" customHeight="1" x14ac:dyDescent="0.2">
      <c r="A8" s="173"/>
      <c r="B8" s="297" t="s">
        <v>782</v>
      </c>
      <c r="C8" s="297"/>
      <c r="D8" s="297"/>
      <c r="E8" s="297"/>
      <c r="F8" s="297"/>
    </row>
    <row r="9" spans="1:6" x14ac:dyDescent="0.2">
      <c r="C9" s="174"/>
    </row>
    <row r="10" spans="1:6" ht="15.75" x14ac:dyDescent="0.25">
      <c r="A10" s="324" t="s">
        <v>724</v>
      </c>
      <c r="B10" s="324"/>
      <c r="C10" s="324"/>
      <c r="D10" s="324"/>
      <c r="E10" s="324"/>
      <c r="F10" s="324"/>
    </row>
    <row r="11" spans="1:6" s="175" customFormat="1" ht="36" customHeight="1" x14ac:dyDescent="0.25">
      <c r="A11" s="323" t="s">
        <v>794</v>
      </c>
      <c r="B11" s="323"/>
      <c r="C11" s="323"/>
      <c r="D11" s="323"/>
      <c r="E11" s="323"/>
      <c r="F11" s="323"/>
    </row>
    <row r="12" spans="1:6" x14ac:dyDescent="0.2">
      <c r="C12" s="176"/>
      <c r="D12" s="176"/>
      <c r="E12" s="176"/>
      <c r="F12" s="197" t="s">
        <v>668</v>
      </c>
    </row>
    <row r="13" spans="1:6" s="177" customFormat="1" ht="38.25" x14ac:dyDescent="0.2">
      <c r="A13" s="186" t="s">
        <v>669</v>
      </c>
      <c r="B13" s="327" t="s">
        <v>670</v>
      </c>
      <c r="C13" s="328"/>
      <c r="D13" s="196" t="s">
        <v>719</v>
      </c>
      <c r="E13" s="225" t="s">
        <v>784</v>
      </c>
      <c r="F13" s="225" t="s">
        <v>716</v>
      </c>
    </row>
    <row r="14" spans="1:6" ht="15" x14ac:dyDescent="0.25">
      <c r="A14" s="178">
        <v>1</v>
      </c>
      <c r="B14" s="317" t="s">
        <v>671</v>
      </c>
      <c r="C14" s="318"/>
      <c r="D14" s="182">
        <v>163.69999999999999</v>
      </c>
      <c r="E14" s="238">
        <v>148.66300000000001</v>
      </c>
      <c r="F14" s="228">
        <f>E14/D14*1</f>
        <v>0.90814294441050714</v>
      </c>
    </row>
    <row r="15" spans="1:6" ht="15" x14ac:dyDescent="0.25">
      <c r="A15" s="178">
        <v>2</v>
      </c>
      <c r="B15" s="317" t="s">
        <v>672</v>
      </c>
      <c r="C15" s="318"/>
      <c r="D15" s="182">
        <v>334.8</v>
      </c>
      <c r="E15" s="238">
        <v>205.79599999999999</v>
      </c>
      <c r="F15" s="228">
        <f t="shared" ref="F15:F20" si="0">E15/D15*1</f>
        <v>0.6146833930704898</v>
      </c>
    </row>
    <row r="16" spans="1:6" ht="15" x14ac:dyDescent="0.25">
      <c r="A16" s="178">
        <v>3</v>
      </c>
      <c r="B16" s="317" t="s">
        <v>673</v>
      </c>
      <c r="C16" s="318"/>
      <c r="D16" s="182">
        <v>299.39999999999998</v>
      </c>
      <c r="E16" s="238">
        <v>155.49199999999999</v>
      </c>
      <c r="F16" s="228">
        <f t="shared" si="0"/>
        <v>0.51934535738142951</v>
      </c>
    </row>
    <row r="17" spans="1:6" ht="15" x14ac:dyDescent="0.25">
      <c r="A17" s="178">
        <v>4</v>
      </c>
      <c r="B17" s="317" t="s">
        <v>674</v>
      </c>
      <c r="C17" s="318"/>
      <c r="D17" s="182">
        <v>276.75</v>
      </c>
      <c r="E17" s="238">
        <v>143.626</v>
      </c>
      <c r="F17" s="228">
        <f t="shared" si="0"/>
        <v>0.51897380307136409</v>
      </c>
    </row>
    <row r="18" spans="1:6" ht="15" x14ac:dyDescent="0.25">
      <c r="A18" s="178">
        <v>5</v>
      </c>
      <c r="B18" s="317" t="s">
        <v>675</v>
      </c>
      <c r="C18" s="318"/>
      <c r="D18" s="182">
        <v>197.74</v>
      </c>
      <c r="E18" s="238">
        <v>120.68899999999999</v>
      </c>
      <c r="F18" s="228">
        <f t="shared" si="0"/>
        <v>0.61034186305249316</v>
      </c>
    </row>
    <row r="19" spans="1:6" ht="15" x14ac:dyDescent="0.25">
      <c r="A19" s="178">
        <v>6</v>
      </c>
      <c r="B19" s="317" t="s">
        <v>676</v>
      </c>
      <c r="C19" s="318"/>
      <c r="D19" s="182">
        <v>275.10000000000002</v>
      </c>
      <c r="E19" s="238">
        <v>97.275999999999996</v>
      </c>
      <c r="F19" s="228">
        <f t="shared" si="0"/>
        <v>0.35360232642675388</v>
      </c>
    </row>
    <row r="20" spans="1:6" ht="15.75" x14ac:dyDescent="0.25">
      <c r="A20" s="187"/>
      <c r="B20" s="325" t="s">
        <v>677</v>
      </c>
      <c r="C20" s="326"/>
      <c r="D20" s="241">
        <f>SUM(D14:D19)</f>
        <v>1547.4900000000002</v>
      </c>
      <c r="E20" s="241">
        <f>SUM(E14:E19)</f>
        <v>871.54199999999992</v>
      </c>
      <c r="F20" s="228">
        <f t="shared" si="0"/>
        <v>0.56319717736463548</v>
      </c>
    </row>
    <row r="21" spans="1:6" x14ac:dyDescent="0.2">
      <c r="D21" s="180"/>
    </row>
  </sheetData>
  <mergeCells count="18">
    <mergeCell ref="B20:C20"/>
    <mergeCell ref="B13:C13"/>
    <mergeCell ref="B14:C14"/>
    <mergeCell ref="B15:C15"/>
    <mergeCell ref="B16:C16"/>
    <mergeCell ref="B17:C17"/>
    <mergeCell ref="B18:C18"/>
    <mergeCell ref="C1:F1"/>
    <mergeCell ref="C2:F2"/>
    <mergeCell ref="C3:F3"/>
    <mergeCell ref="C4:F4"/>
    <mergeCell ref="B19:C19"/>
    <mergeCell ref="A11:F11"/>
    <mergeCell ref="C5:F5"/>
    <mergeCell ref="B6:F6"/>
    <mergeCell ref="B7:F7"/>
    <mergeCell ref="B8:F8"/>
    <mergeCell ref="A10:F10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4"/>
  <sheetViews>
    <sheetView view="pageBreakPreview" zoomScale="98" zoomScaleNormal="100" zoomScaleSheetLayoutView="98" workbookViewId="0">
      <selection activeCell="D5" sqref="D5:G5"/>
    </sheetView>
  </sheetViews>
  <sheetFormatPr defaultRowHeight="12.75" x14ac:dyDescent="0.2"/>
  <cols>
    <col min="4" max="4" width="11.85546875" customWidth="1"/>
    <col min="5" max="5" width="20.7109375" customWidth="1"/>
    <col min="6" max="6" width="14.140625" customWidth="1"/>
    <col min="260" max="260" width="11.85546875" customWidth="1"/>
    <col min="261" max="261" width="20.7109375" customWidth="1"/>
    <col min="516" max="516" width="11.85546875" customWidth="1"/>
    <col min="517" max="517" width="20.7109375" customWidth="1"/>
    <col min="772" max="772" width="11.85546875" customWidth="1"/>
    <col min="773" max="773" width="20.7109375" customWidth="1"/>
    <col min="1028" max="1028" width="11.85546875" customWidth="1"/>
    <col min="1029" max="1029" width="20.7109375" customWidth="1"/>
    <col min="1284" max="1284" width="11.85546875" customWidth="1"/>
    <col min="1285" max="1285" width="20.7109375" customWidth="1"/>
    <col min="1540" max="1540" width="11.85546875" customWidth="1"/>
    <col min="1541" max="1541" width="20.7109375" customWidth="1"/>
    <col min="1796" max="1796" width="11.85546875" customWidth="1"/>
    <col min="1797" max="1797" width="20.7109375" customWidth="1"/>
    <col min="2052" max="2052" width="11.85546875" customWidth="1"/>
    <col min="2053" max="2053" width="20.7109375" customWidth="1"/>
    <col min="2308" max="2308" width="11.85546875" customWidth="1"/>
    <col min="2309" max="2309" width="20.7109375" customWidth="1"/>
    <col min="2564" max="2564" width="11.85546875" customWidth="1"/>
    <col min="2565" max="2565" width="20.7109375" customWidth="1"/>
    <col min="2820" max="2820" width="11.85546875" customWidth="1"/>
    <col min="2821" max="2821" width="20.7109375" customWidth="1"/>
    <col min="3076" max="3076" width="11.85546875" customWidth="1"/>
    <col min="3077" max="3077" width="20.7109375" customWidth="1"/>
    <col min="3332" max="3332" width="11.85546875" customWidth="1"/>
    <col min="3333" max="3333" width="20.7109375" customWidth="1"/>
    <col min="3588" max="3588" width="11.85546875" customWidth="1"/>
    <col min="3589" max="3589" width="20.7109375" customWidth="1"/>
    <col min="3844" max="3844" width="11.85546875" customWidth="1"/>
    <col min="3845" max="3845" width="20.7109375" customWidth="1"/>
    <col min="4100" max="4100" width="11.85546875" customWidth="1"/>
    <col min="4101" max="4101" width="20.7109375" customWidth="1"/>
    <col min="4356" max="4356" width="11.85546875" customWidth="1"/>
    <col min="4357" max="4357" width="20.7109375" customWidth="1"/>
    <col min="4612" max="4612" width="11.85546875" customWidth="1"/>
    <col min="4613" max="4613" width="20.7109375" customWidth="1"/>
    <col min="4868" max="4868" width="11.85546875" customWidth="1"/>
    <col min="4869" max="4869" width="20.7109375" customWidth="1"/>
    <col min="5124" max="5124" width="11.85546875" customWidth="1"/>
    <col min="5125" max="5125" width="20.7109375" customWidth="1"/>
    <col min="5380" max="5380" width="11.85546875" customWidth="1"/>
    <col min="5381" max="5381" width="20.7109375" customWidth="1"/>
    <col min="5636" max="5636" width="11.85546875" customWidth="1"/>
    <col min="5637" max="5637" width="20.7109375" customWidth="1"/>
    <col min="5892" max="5892" width="11.85546875" customWidth="1"/>
    <col min="5893" max="5893" width="20.7109375" customWidth="1"/>
    <col min="6148" max="6148" width="11.85546875" customWidth="1"/>
    <col min="6149" max="6149" width="20.7109375" customWidth="1"/>
    <col min="6404" max="6404" width="11.85546875" customWidth="1"/>
    <col min="6405" max="6405" width="20.7109375" customWidth="1"/>
    <col min="6660" max="6660" width="11.85546875" customWidth="1"/>
    <col min="6661" max="6661" width="20.7109375" customWidth="1"/>
    <col min="6916" max="6916" width="11.85546875" customWidth="1"/>
    <col min="6917" max="6917" width="20.7109375" customWidth="1"/>
    <col min="7172" max="7172" width="11.85546875" customWidth="1"/>
    <col min="7173" max="7173" width="20.7109375" customWidth="1"/>
    <col min="7428" max="7428" width="11.85546875" customWidth="1"/>
    <col min="7429" max="7429" width="20.7109375" customWidth="1"/>
    <col min="7684" max="7684" width="11.85546875" customWidth="1"/>
    <col min="7685" max="7685" width="20.7109375" customWidth="1"/>
    <col min="7940" max="7940" width="11.85546875" customWidth="1"/>
    <col min="7941" max="7941" width="20.7109375" customWidth="1"/>
    <col min="8196" max="8196" width="11.85546875" customWidth="1"/>
    <col min="8197" max="8197" width="20.7109375" customWidth="1"/>
    <col min="8452" max="8452" width="11.85546875" customWidth="1"/>
    <col min="8453" max="8453" width="20.7109375" customWidth="1"/>
    <col min="8708" max="8708" width="11.85546875" customWidth="1"/>
    <col min="8709" max="8709" width="20.7109375" customWidth="1"/>
    <col min="8964" max="8964" width="11.85546875" customWidth="1"/>
    <col min="8965" max="8965" width="20.7109375" customWidth="1"/>
    <col min="9220" max="9220" width="11.85546875" customWidth="1"/>
    <col min="9221" max="9221" width="20.7109375" customWidth="1"/>
    <col min="9476" max="9476" width="11.85546875" customWidth="1"/>
    <col min="9477" max="9477" width="20.7109375" customWidth="1"/>
    <col min="9732" max="9732" width="11.85546875" customWidth="1"/>
    <col min="9733" max="9733" width="20.7109375" customWidth="1"/>
    <col min="9988" max="9988" width="11.85546875" customWidth="1"/>
    <col min="9989" max="9989" width="20.7109375" customWidth="1"/>
    <col min="10244" max="10244" width="11.85546875" customWidth="1"/>
    <col min="10245" max="10245" width="20.7109375" customWidth="1"/>
    <col min="10500" max="10500" width="11.85546875" customWidth="1"/>
    <col min="10501" max="10501" width="20.7109375" customWidth="1"/>
    <col min="10756" max="10756" width="11.85546875" customWidth="1"/>
    <col min="10757" max="10757" width="20.7109375" customWidth="1"/>
    <col min="11012" max="11012" width="11.85546875" customWidth="1"/>
    <col min="11013" max="11013" width="20.7109375" customWidth="1"/>
    <col min="11268" max="11268" width="11.85546875" customWidth="1"/>
    <col min="11269" max="11269" width="20.7109375" customWidth="1"/>
    <col min="11524" max="11524" width="11.85546875" customWidth="1"/>
    <col min="11525" max="11525" width="20.7109375" customWidth="1"/>
    <col min="11780" max="11780" width="11.85546875" customWidth="1"/>
    <col min="11781" max="11781" width="20.7109375" customWidth="1"/>
    <col min="12036" max="12036" width="11.85546875" customWidth="1"/>
    <col min="12037" max="12037" width="20.7109375" customWidth="1"/>
    <col min="12292" max="12292" width="11.85546875" customWidth="1"/>
    <col min="12293" max="12293" width="20.7109375" customWidth="1"/>
    <col min="12548" max="12548" width="11.85546875" customWidth="1"/>
    <col min="12549" max="12549" width="20.7109375" customWidth="1"/>
    <col min="12804" max="12804" width="11.85546875" customWidth="1"/>
    <col min="12805" max="12805" width="20.7109375" customWidth="1"/>
    <col min="13060" max="13060" width="11.85546875" customWidth="1"/>
    <col min="13061" max="13061" width="20.7109375" customWidth="1"/>
    <col min="13316" max="13316" width="11.85546875" customWidth="1"/>
    <col min="13317" max="13317" width="20.7109375" customWidth="1"/>
    <col min="13572" max="13572" width="11.85546875" customWidth="1"/>
    <col min="13573" max="13573" width="20.7109375" customWidth="1"/>
    <col min="13828" max="13828" width="11.85546875" customWidth="1"/>
    <col min="13829" max="13829" width="20.7109375" customWidth="1"/>
    <col min="14084" max="14084" width="11.85546875" customWidth="1"/>
    <col min="14085" max="14085" width="20.7109375" customWidth="1"/>
    <col min="14340" max="14340" width="11.85546875" customWidth="1"/>
    <col min="14341" max="14341" width="20.7109375" customWidth="1"/>
    <col min="14596" max="14596" width="11.85546875" customWidth="1"/>
    <col min="14597" max="14597" width="20.7109375" customWidth="1"/>
    <col min="14852" max="14852" width="11.85546875" customWidth="1"/>
    <col min="14853" max="14853" width="20.7109375" customWidth="1"/>
    <col min="15108" max="15108" width="11.85546875" customWidth="1"/>
    <col min="15109" max="15109" width="20.7109375" customWidth="1"/>
    <col min="15364" max="15364" width="11.85546875" customWidth="1"/>
    <col min="15365" max="15365" width="20.7109375" customWidth="1"/>
    <col min="15620" max="15620" width="11.85546875" customWidth="1"/>
    <col min="15621" max="15621" width="20.7109375" customWidth="1"/>
    <col min="15876" max="15876" width="11.85546875" customWidth="1"/>
    <col min="15877" max="15877" width="20.7109375" customWidth="1"/>
    <col min="16132" max="16132" width="11.85546875" customWidth="1"/>
    <col min="16133" max="16133" width="20.7109375" customWidth="1"/>
  </cols>
  <sheetData>
    <row r="1" spans="1:7" x14ac:dyDescent="0.2">
      <c r="A1" s="200"/>
      <c r="B1" s="200"/>
      <c r="C1" s="174"/>
      <c r="D1" s="296" t="s">
        <v>749</v>
      </c>
      <c r="E1" s="296"/>
      <c r="F1" s="296"/>
      <c r="G1" s="296"/>
    </row>
    <row r="2" spans="1:7" x14ac:dyDescent="0.2">
      <c r="A2" s="200"/>
      <c r="B2" s="200"/>
      <c r="C2" s="185"/>
      <c r="D2" s="297" t="s">
        <v>816</v>
      </c>
      <c r="E2" s="297"/>
      <c r="F2" s="297"/>
      <c r="G2" s="297"/>
    </row>
    <row r="3" spans="1:7" x14ac:dyDescent="0.2">
      <c r="A3" s="200"/>
      <c r="B3" s="200"/>
      <c r="C3" s="185"/>
      <c r="D3" s="297" t="s">
        <v>667</v>
      </c>
      <c r="E3" s="297"/>
      <c r="F3" s="297"/>
      <c r="G3" s="297"/>
    </row>
    <row r="4" spans="1:7" x14ac:dyDescent="0.2">
      <c r="A4" s="200"/>
      <c r="B4" s="200"/>
      <c r="C4" s="185"/>
      <c r="D4" s="297" t="s">
        <v>665</v>
      </c>
      <c r="E4" s="297"/>
      <c r="F4" s="297"/>
      <c r="G4" s="297"/>
    </row>
    <row r="5" spans="1:7" x14ac:dyDescent="0.2">
      <c r="A5" s="200"/>
      <c r="B5" s="200" t="s">
        <v>680</v>
      </c>
      <c r="C5" s="185"/>
      <c r="D5" s="297" t="s">
        <v>819</v>
      </c>
      <c r="E5" s="297"/>
      <c r="F5" s="297"/>
      <c r="G5" s="297"/>
    </row>
    <row r="6" spans="1:7" x14ac:dyDescent="0.2">
      <c r="A6" s="200"/>
      <c r="B6" s="200"/>
      <c r="C6" s="297" t="s">
        <v>721</v>
      </c>
      <c r="D6" s="297"/>
      <c r="E6" s="297"/>
      <c r="F6" s="297"/>
      <c r="G6" s="297"/>
    </row>
    <row r="7" spans="1:7" x14ac:dyDescent="0.2">
      <c r="A7" s="269"/>
      <c r="B7" s="269"/>
      <c r="C7" s="297" t="s">
        <v>722</v>
      </c>
      <c r="D7" s="297"/>
      <c r="E7" s="297"/>
      <c r="F7" s="297"/>
      <c r="G7" s="297"/>
    </row>
    <row r="8" spans="1:7" x14ac:dyDescent="0.2">
      <c r="A8" s="185"/>
      <c r="B8" s="185"/>
      <c r="C8" s="297" t="s">
        <v>782</v>
      </c>
      <c r="D8" s="297"/>
      <c r="E8" s="297"/>
      <c r="F8" s="297"/>
      <c r="G8" s="297"/>
    </row>
    <row r="9" spans="1:7" x14ac:dyDescent="0.2">
      <c r="A9" s="172"/>
      <c r="B9" s="172"/>
      <c r="C9" s="174"/>
      <c r="D9" s="172"/>
      <c r="E9" s="172"/>
    </row>
    <row r="10" spans="1:7" x14ac:dyDescent="0.2">
      <c r="A10" s="321" t="s">
        <v>724</v>
      </c>
      <c r="B10" s="321"/>
      <c r="C10" s="321"/>
      <c r="D10" s="321"/>
      <c r="E10" s="321"/>
      <c r="F10" s="321"/>
      <c r="G10" s="321"/>
    </row>
    <row r="11" spans="1:7" ht="12.75" customHeight="1" x14ac:dyDescent="0.2">
      <c r="A11" s="329" t="s">
        <v>793</v>
      </c>
      <c r="B11" s="329"/>
      <c r="C11" s="329"/>
      <c r="D11" s="329"/>
      <c r="E11" s="329"/>
      <c r="F11" s="329"/>
      <c r="G11" s="329"/>
    </row>
    <row r="12" spans="1:7" x14ac:dyDescent="0.2">
      <c r="A12" s="329"/>
      <c r="B12" s="329"/>
      <c r="C12" s="329"/>
      <c r="D12" s="329"/>
      <c r="E12" s="329"/>
      <c r="F12" s="329"/>
      <c r="G12" s="329"/>
    </row>
    <row r="13" spans="1:7" x14ac:dyDescent="0.2">
      <c r="A13" s="329"/>
      <c r="B13" s="329"/>
      <c r="C13" s="329"/>
      <c r="D13" s="329"/>
      <c r="E13" s="329"/>
      <c r="F13" s="329"/>
      <c r="G13" s="329"/>
    </row>
    <row r="14" spans="1:7" x14ac:dyDescent="0.2">
      <c r="A14" s="172"/>
      <c r="B14" s="172"/>
      <c r="C14" s="176"/>
      <c r="D14" s="176"/>
      <c r="E14" s="176"/>
      <c r="G14" s="197" t="s">
        <v>668</v>
      </c>
    </row>
    <row r="15" spans="1:7" ht="40.5" customHeight="1" x14ac:dyDescent="0.2">
      <c r="A15" s="231" t="s">
        <v>669</v>
      </c>
      <c r="B15" s="330" t="s">
        <v>670</v>
      </c>
      <c r="C15" s="331"/>
      <c r="D15" s="332"/>
      <c r="E15" s="196" t="s">
        <v>719</v>
      </c>
      <c r="F15" s="225" t="s">
        <v>784</v>
      </c>
      <c r="G15" s="225" t="s">
        <v>716</v>
      </c>
    </row>
    <row r="16" spans="1:7" ht="15" x14ac:dyDescent="0.25">
      <c r="A16" s="178">
        <v>1</v>
      </c>
      <c r="B16" s="317" t="s">
        <v>671</v>
      </c>
      <c r="C16" s="336"/>
      <c r="D16" s="318"/>
      <c r="E16" s="239">
        <v>1</v>
      </c>
      <c r="F16" s="230">
        <v>0</v>
      </c>
      <c r="G16" s="228">
        <f>F16/E16*1</f>
        <v>0</v>
      </c>
    </row>
    <row r="17" spans="1:9" ht="15" x14ac:dyDescent="0.25">
      <c r="A17" s="178">
        <v>2</v>
      </c>
      <c r="B17" s="317" t="s">
        <v>672</v>
      </c>
      <c r="C17" s="336"/>
      <c r="D17" s="318"/>
      <c r="E17" s="239">
        <v>1</v>
      </c>
      <c r="F17" s="230">
        <v>0</v>
      </c>
      <c r="G17" s="228">
        <f t="shared" ref="G17:G22" si="0">F17/E17*1</f>
        <v>0</v>
      </c>
    </row>
    <row r="18" spans="1:9" ht="15" x14ac:dyDescent="0.25">
      <c r="A18" s="178">
        <v>3</v>
      </c>
      <c r="B18" s="317" t="s">
        <v>673</v>
      </c>
      <c r="C18" s="336"/>
      <c r="D18" s="318"/>
      <c r="E18" s="239">
        <v>1</v>
      </c>
      <c r="F18" s="230">
        <v>0</v>
      </c>
      <c r="G18" s="228">
        <f t="shared" si="0"/>
        <v>0</v>
      </c>
    </row>
    <row r="19" spans="1:9" ht="15" x14ac:dyDescent="0.25">
      <c r="A19" s="178">
        <v>4</v>
      </c>
      <c r="B19" s="317" t="s">
        <v>674</v>
      </c>
      <c r="C19" s="336"/>
      <c r="D19" s="318"/>
      <c r="E19" s="239">
        <v>1</v>
      </c>
      <c r="F19" s="230">
        <v>0</v>
      </c>
      <c r="G19" s="228">
        <f t="shared" si="0"/>
        <v>0</v>
      </c>
    </row>
    <row r="20" spans="1:9" ht="15" x14ac:dyDescent="0.25">
      <c r="A20" s="178">
        <v>5</v>
      </c>
      <c r="B20" s="317" t="s">
        <v>675</v>
      </c>
      <c r="C20" s="336"/>
      <c r="D20" s="318"/>
      <c r="E20" s="239">
        <v>1</v>
      </c>
      <c r="F20" s="230">
        <v>0</v>
      </c>
      <c r="G20" s="228">
        <f t="shared" si="0"/>
        <v>0</v>
      </c>
      <c r="I20" s="188" t="s">
        <v>27</v>
      </c>
    </row>
    <row r="21" spans="1:9" ht="15" x14ac:dyDescent="0.25">
      <c r="A21" s="178">
        <v>6</v>
      </c>
      <c r="B21" s="317" t="s">
        <v>676</v>
      </c>
      <c r="C21" s="336"/>
      <c r="D21" s="318"/>
      <c r="E21" s="239">
        <v>1</v>
      </c>
      <c r="F21" s="230">
        <v>0</v>
      </c>
      <c r="G21" s="228">
        <f t="shared" si="0"/>
        <v>0</v>
      </c>
    </row>
    <row r="22" spans="1:9" ht="14.25" x14ac:dyDescent="0.2">
      <c r="A22" s="179"/>
      <c r="B22" s="333" t="s">
        <v>677</v>
      </c>
      <c r="C22" s="334"/>
      <c r="D22" s="335"/>
      <c r="E22" s="240">
        <f>SUM(E16:E21)</f>
        <v>6</v>
      </c>
      <c r="F22" s="240">
        <f>SUM(F16:F21)</f>
        <v>0</v>
      </c>
      <c r="G22" s="228">
        <f t="shared" si="0"/>
        <v>0</v>
      </c>
    </row>
    <row r="23" spans="1:9" x14ac:dyDescent="0.2">
      <c r="A23" s="172"/>
      <c r="B23" s="172"/>
      <c r="C23" s="172"/>
      <c r="D23" s="172"/>
      <c r="E23" s="172"/>
    </row>
    <row r="24" spans="1:9" x14ac:dyDescent="0.2">
      <c r="E24" s="189"/>
    </row>
  </sheetData>
  <mergeCells count="18">
    <mergeCell ref="A10:G10"/>
    <mergeCell ref="A11:G13"/>
    <mergeCell ref="C6:G6"/>
    <mergeCell ref="B15:D15"/>
    <mergeCell ref="B22:D22"/>
    <mergeCell ref="B16:D16"/>
    <mergeCell ref="B17:D17"/>
    <mergeCell ref="B18:D18"/>
    <mergeCell ref="B19:D19"/>
    <mergeCell ref="B20:D20"/>
    <mergeCell ref="B21:D21"/>
    <mergeCell ref="C8:G8"/>
    <mergeCell ref="C7:G7"/>
    <mergeCell ref="D1:G1"/>
    <mergeCell ref="D2:G2"/>
    <mergeCell ref="D3:G3"/>
    <mergeCell ref="D4:G4"/>
    <mergeCell ref="D5:G5"/>
  </mergeCells>
  <pageMargins left="1.299212598425197" right="0.70866141732283472" top="0.74803149606299213" bottom="0.74803149606299213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"/>
  <sheetViews>
    <sheetView view="pageBreakPreview" zoomScale="91" zoomScaleNormal="100" zoomScaleSheetLayoutView="91" workbookViewId="0">
      <selection activeCell="D5" sqref="D5:G5"/>
    </sheetView>
  </sheetViews>
  <sheetFormatPr defaultRowHeight="12.75" x14ac:dyDescent="0.2"/>
  <cols>
    <col min="1" max="1" width="4.7109375" style="172" customWidth="1"/>
    <col min="2" max="2" width="31.85546875" style="172" customWidth="1"/>
    <col min="3" max="3" width="18.7109375" style="172" customWidth="1"/>
    <col min="4" max="4" width="14.5703125" style="172" customWidth="1"/>
    <col min="5" max="5" width="15.5703125" style="172" customWidth="1"/>
    <col min="6" max="6" width="9.140625" style="172"/>
    <col min="7" max="7" width="0" style="172" hidden="1" customWidth="1"/>
    <col min="8" max="256" width="9.140625" style="172"/>
    <col min="257" max="257" width="4.7109375" style="172" customWidth="1"/>
    <col min="258" max="258" width="31.85546875" style="172" customWidth="1"/>
    <col min="259" max="259" width="18.7109375" style="172" customWidth="1"/>
    <col min="260" max="260" width="14.5703125" style="172" customWidth="1"/>
    <col min="261" max="261" width="15.5703125" style="172" customWidth="1"/>
    <col min="262" max="512" width="9.140625" style="172"/>
    <col min="513" max="513" width="4.7109375" style="172" customWidth="1"/>
    <col min="514" max="514" width="31.85546875" style="172" customWidth="1"/>
    <col min="515" max="515" width="18.7109375" style="172" customWidth="1"/>
    <col min="516" max="516" width="14.5703125" style="172" customWidth="1"/>
    <col min="517" max="517" width="15.5703125" style="172" customWidth="1"/>
    <col min="518" max="768" width="9.140625" style="172"/>
    <col min="769" max="769" width="4.7109375" style="172" customWidth="1"/>
    <col min="770" max="770" width="31.85546875" style="172" customWidth="1"/>
    <col min="771" max="771" width="18.7109375" style="172" customWidth="1"/>
    <col min="772" max="772" width="14.5703125" style="172" customWidth="1"/>
    <col min="773" max="773" width="15.5703125" style="172" customWidth="1"/>
    <col min="774" max="1024" width="9.140625" style="172"/>
    <col min="1025" max="1025" width="4.7109375" style="172" customWidth="1"/>
    <col min="1026" max="1026" width="31.85546875" style="172" customWidth="1"/>
    <col min="1027" max="1027" width="18.7109375" style="172" customWidth="1"/>
    <col min="1028" max="1028" width="14.5703125" style="172" customWidth="1"/>
    <col min="1029" max="1029" width="15.5703125" style="172" customWidth="1"/>
    <col min="1030" max="1280" width="9.140625" style="172"/>
    <col min="1281" max="1281" width="4.7109375" style="172" customWidth="1"/>
    <col min="1282" max="1282" width="31.85546875" style="172" customWidth="1"/>
    <col min="1283" max="1283" width="18.7109375" style="172" customWidth="1"/>
    <col min="1284" max="1284" width="14.5703125" style="172" customWidth="1"/>
    <col min="1285" max="1285" width="15.5703125" style="172" customWidth="1"/>
    <col min="1286" max="1536" width="9.140625" style="172"/>
    <col min="1537" max="1537" width="4.7109375" style="172" customWidth="1"/>
    <col min="1538" max="1538" width="31.85546875" style="172" customWidth="1"/>
    <col min="1539" max="1539" width="18.7109375" style="172" customWidth="1"/>
    <col min="1540" max="1540" width="14.5703125" style="172" customWidth="1"/>
    <col min="1541" max="1541" width="15.5703125" style="172" customWidth="1"/>
    <col min="1542" max="1792" width="9.140625" style="172"/>
    <col min="1793" max="1793" width="4.7109375" style="172" customWidth="1"/>
    <col min="1794" max="1794" width="31.85546875" style="172" customWidth="1"/>
    <col min="1795" max="1795" width="18.7109375" style="172" customWidth="1"/>
    <col min="1796" max="1796" width="14.5703125" style="172" customWidth="1"/>
    <col min="1797" max="1797" width="15.5703125" style="172" customWidth="1"/>
    <col min="1798" max="2048" width="9.140625" style="172"/>
    <col min="2049" max="2049" width="4.7109375" style="172" customWidth="1"/>
    <col min="2050" max="2050" width="31.85546875" style="172" customWidth="1"/>
    <col min="2051" max="2051" width="18.7109375" style="172" customWidth="1"/>
    <col min="2052" max="2052" width="14.5703125" style="172" customWidth="1"/>
    <col min="2053" max="2053" width="15.5703125" style="172" customWidth="1"/>
    <col min="2054" max="2304" width="9.140625" style="172"/>
    <col min="2305" max="2305" width="4.7109375" style="172" customWidth="1"/>
    <col min="2306" max="2306" width="31.85546875" style="172" customWidth="1"/>
    <col min="2307" max="2307" width="18.7109375" style="172" customWidth="1"/>
    <col min="2308" max="2308" width="14.5703125" style="172" customWidth="1"/>
    <col min="2309" max="2309" width="15.5703125" style="172" customWidth="1"/>
    <col min="2310" max="2560" width="9.140625" style="172"/>
    <col min="2561" max="2561" width="4.7109375" style="172" customWidth="1"/>
    <col min="2562" max="2562" width="31.85546875" style="172" customWidth="1"/>
    <col min="2563" max="2563" width="18.7109375" style="172" customWidth="1"/>
    <col min="2564" max="2564" width="14.5703125" style="172" customWidth="1"/>
    <col min="2565" max="2565" width="15.5703125" style="172" customWidth="1"/>
    <col min="2566" max="2816" width="9.140625" style="172"/>
    <col min="2817" max="2817" width="4.7109375" style="172" customWidth="1"/>
    <col min="2818" max="2818" width="31.85546875" style="172" customWidth="1"/>
    <col min="2819" max="2819" width="18.7109375" style="172" customWidth="1"/>
    <col min="2820" max="2820" width="14.5703125" style="172" customWidth="1"/>
    <col min="2821" max="2821" width="15.5703125" style="172" customWidth="1"/>
    <col min="2822" max="3072" width="9.140625" style="172"/>
    <col min="3073" max="3073" width="4.7109375" style="172" customWidth="1"/>
    <col min="3074" max="3074" width="31.85546875" style="172" customWidth="1"/>
    <col min="3075" max="3075" width="18.7109375" style="172" customWidth="1"/>
    <col min="3076" max="3076" width="14.5703125" style="172" customWidth="1"/>
    <col min="3077" max="3077" width="15.5703125" style="172" customWidth="1"/>
    <col min="3078" max="3328" width="9.140625" style="172"/>
    <col min="3329" max="3329" width="4.7109375" style="172" customWidth="1"/>
    <col min="3330" max="3330" width="31.85546875" style="172" customWidth="1"/>
    <col min="3331" max="3331" width="18.7109375" style="172" customWidth="1"/>
    <col min="3332" max="3332" width="14.5703125" style="172" customWidth="1"/>
    <col min="3333" max="3333" width="15.5703125" style="172" customWidth="1"/>
    <col min="3334" max="3584" width="9.140625" style="172"/>
    <col min="3585" max="3585" width="4.7109375" style="172" customWidth="1"/>
    <col min="3586" max="3586" width="31.85546875" style="172" customWidth="1"/>
    <col min="3587" max="3587" width="18.7109375" style="172" customWidth="1"/>
    <col min="3588" max="3588" width="14.5703125" style="172" customWidth="1"/>
    <col min="3589" max="3589" width="15.5703125" style="172" customWidth="1"/>
    <col min="3590" max="3840" width="9.140625" style="172"/>
    <col min="3841" max="3841" width="4.7109375" style="172" customWidth="1"/>
    <col min="3842" max="3842" width="31.85546875" style="172" customWidth="1"/>
    <col min="3843" max="3843" width="18.7109375" style="172" customWidth="1"/>
    <col min="3844" max="3844" width="14.5703125" style="172" customWidth="1"/>
    <col min="3845" max="3845" width="15.5703125" style="172" customWidth="1"/>
    <col min="3846" max="4096" width="9.140625" style="172"/>
    <col min="4097" max="4097" width="4.7109375" style="172" customWidth="1"/>
    <col min="4098" max="4098" width="31.85546875" style="172" customWidth="1"/>
    <col min="4099" max="4099" width="18.7109375" style="172" customWidth="1"/>
    <col min="4100" max="4100" width="14.5703125" style="172" customWidth="1"/>
    <col min="4101" max="4101" width="15.5703125" style="172" customWidth="1"/>
    <col min="4102" max="4352" width="9.140625" style="172"/>
    <col min="4353" max="4353" width="4.7109375" style="172" customWidth="1"/>
    <col min="4354" max="4354" width="31.85546875" style="172" customWidth="1"/>
    <col min="4355" max="4355" width="18.7109375" style="172" customWidth="1"/>
    <col min="4356" max="4356" width="14.5703125" style="172" customWidth="1"/>
    <col min="4357" max="4357" width="15.5703125" style="172" customWidth="1"/>
    <col min="4358" max="4608" width="9.140625" style="172"/>
    <col min="4609" max="4609" width="4.7109375" style="172" customWidth="1"/>
    <col min="4610" max="4610" width="31.85546875" style="172" customWidth="1"/>
    <col min="4611" max="4611" width="18.7109375" style="172" customWidth="1"/>
    <col min="4612" max="4612" width="14.5703125" style="172" customWidth="1"/>
    <col min="4613" max="4613" width="15.5703125" style="172" customWidth="1"/>
    <col min="4614" max="4864" width="9.140625" style="172"/>
    <col min="4865" max="4865" width="4.7109375" style="172" customWidth="1"/>
    <col min="4866" max="4866" width="31.85546875" style="172" customWidth="1"/>
    <col min="4867" max="4867" width="18.7109375" style="172" customWidth="1"/>
    <col min="4868" max="4868" width="14.5703125" style="172" customWidth="1"/>
    <col min="4869" max="4869" width="15.5703125" style="172" customWidth="1"/>
    <col min="4870" max="5120" width="9.140625" style="172"/>
    <col min="5121" max="5121" width="4.7109375" style="172" customWidth="1"/>
    <col min="5122" max="5122" width="31.85546875" style="172" customWidth="1"/>
    <col min="5123" max="5123" width="18.7109375" style="172" customWidth="1"/>
    <col min="5124" max="5124" width="14.5703125" style="172" customWidth="1"/>
    <col min="5125" max="5125" width="15.5703125" style="172" customWidth="1"/>
    <col min="5126" max="5376" width="9.140625" style="172"/>
    <col min="5377" max="5377" width="4.7109375" style="172" customWidth="1"/>
    <col min="5378" max="5378" width="31.85546875" style="172" customWidth="1"/>
    <col min="5379" max="5379" width="18.7109375" style="172" customWidth="1"/>
    <col min="5380" max="5380" width="14.5703125" style="172" customWidth="1"/>
    <col min="5381" max="5381" width="15.5703125" style="172" customWidth="1"/>
    <col min="5382" max="5632" width="9.140625" style="172"/>
    <col min="5633" max="5633" width="4.7109375" style="172" customWidth="1"/>
    <col min="5634" max="5634" width="31.85546875" style="172" customWidth="1"/>
    <col min="5635" max="5635" width="18.7109375" style="172" customWidth="1"/>
    <col min="5636" max="5636" width="14.5703125" style="172" customWidth="1"/>
    <col min="5637" max="5637" width="15.5703125" style="172" customWidth="1"/>
    <col min="5638" max="5888" width="9.140625" style="172"/>
    <col min="5889" max="5889" width="4.7109375" style="172" customWidth="1"/>
    <col min="5890" max="5890" width="31.85546875" style="172" customWidth="1"/>
    <col min="5891" max="5891" width="18.7109375" style="172" customWidth="1"/>
    <col min="5892" max="5892" width="14.5703125" style="172" customWidth="1"/>
    <col min="5893" max="5893" width="15.5703125" style="172" customWidth="1"/>
    <col min="5894" max="6144" width="9.140625" style="172"/>
    <col min="6145" max="6145" width="4.7109375" style="172" customWidth="1"/>
    <col min="6146" max="6146" width="31.85546875" style="172" customWidth="1"/>
    <col min="6147" max="6147" width="18.7109375" style="172" customWidth="1"/>
    <col min="6148" max="6148" width="14.5703125" style="172" customWidth="1"/>
    <col min="6149" max="6149" width="15.5703125" style="172" customWidth="1"/>
    <col min="6150" max="6400" width="9.140625" style="172"/>
    <col min="6401" max="6401" width="4.7109375" style="172" customWidth="1"/>
    <col min="6402" max="6402" width="31.85546875" style="172" customWidth="1"/>
    <col min="6403" max="6403" width="18.7109375" style="172" customWidth="1"/>
    <col min="6404" max="6404" width="14.5703125" style="172" customWidth="1"/>
    <col min="6405" max="6405" width="15.5703125" style="172" customWidth="1"/>
    <col min="6406" max="6656" width="9.140625" style="172"/>
    <col min="6657" max="6657" width="4.7109375" style="172" customWidth="1"/>
    <col min="6658" max="6658" width="31.85546875" style="172" customWidth="1"/>
    <col min="6659" max="6659" width="18.7109375" style="172" customWidth="1"/>
    <col min="6660" max="6660" width="14.5703125" style="172" customWidth="1"/>
    <col min="6661" max="6661" width="15.5703125" style="172" customWidth="1"/>
    <col min="6662" max="6912" width="9.140625" style="172"/>
    <col min="6913" max="6913" width="4.7109375" style="172" customWidth="1"/>
    <col min="6914" max="6914" width="31.85546875" style="172" customWidth="1"/>
    <col min="6915" max="6915" width="18.7109375" style="172" customWidth="1"/>
    <col min="6916" max="6916" width="14.5703125" style="172" customWidth="1"/>
    <col min="6917" max="6917" width="15.5703125" style="172" customWidth="1"/>
    <col min="6918" max="7168" width="9.140625" style="172"/>
    <col min="7169" max="7169" width="4.7109375" style="172" customWidth="1"/>
    <col min="7170" max="7170" width="31.85546875" style="172" customWidth="1"/>
    <col min="7171" max="7171" width="18.7109375" style="172" customWidth="1"/>
    <col min="7172" max="7172" width="14.5703125" style="172" customWidth="1"/>
    <col min="7173" max="7173" width="15.5703125" style="172" customWidth="1"/>
    <col min="7174" max="7424" width="9.140625" style="172"/>
    <col min="7425" max="7425" width="4.7109375" style="172" customWidth="1"/>
    <col min="7426" max="7426" width="31.85546875" style="172" customWidth="1"/>
    <col min="7427" max="7427" width="18.7109375" style="172" customWidth="1"/>
    <col min="7428" max="7428" width="14.5703125" style="172" customWidth="1"/>
    <col min="7429" max="7429" width="15.5703125" style="172" customWidth="1"/>
    <col min="7430" max="7680" width="9.140625" style="172"/>
    <col min="7681" max="7681" width="4.7109375" style="172" customWidth="1"/>
    <col min="7682" max="7682" width="31.85546875" style="172" customWidth="1"/>
    <col min="7683" max="7683" width="18.7109375" style="172" customWidth="1"/>
    <col min="7684" max="7684" width="14.5703125" style="172" customWidth="1"/>
    <col min="7685" max="7685" width="15.5703125" style="172" customWidth="1"/>
    <col min="7686" max="7936" width="9.140625" style="172"/>
    <col min="7937" max="7937" width="4.7109375" style="172" customWidth="1"/>
    <col min="7938" max="7938" width="31.85546875" style="172" customWidth="1"/>
    <col min="7939" max="7939" width="18.7109375" style="172" customWidth="1"/>
    <col min="7940" max="7940" width="14.5703125" style="172" customWidth="1"/>
    <col min="7941" max="7941" width="15.5703125" style="172" customWidth="1"/>
    <col min="7942" max="8192" width="9.140625" style="172"/>
    <col min="8193" max="8193" width="4.7109375" style="172" customWidth="1"/>
    <col min="8194" max="8194" width="31.85546875" style="172" customWidth="1"/>
    <col min="8195" max="8195" width="18.7109375" style="172" customWidth="1"/>
    <col min="8196" max="8196" width="14.5703125" style="172" customWidth="1"/>
    <col min="8197" max="8197" width="15.5703125" style="172" customWidth="1"/>
    <col min="8198" max="8448" width="9.140625" style="172"/>
    <col min="8449" max="8449" width="4.7109375" style="172" customWidth="1"/>
    <col min="8450" max="8450" width="31.85546875" style="172" customWidth="1"/>
    <col min="8451" max="8451" width="18.7109375" style="172" customWidth="1"/>
    <col min="8452" max="8452" width="14.5703125" style="172" customWidth="1"/>
    <col min="8453" max="8453" width="15.5703125" style="172" customWidth="1"/>
    <col min="8454" max="8704" width="9.140625" style="172"/>
    <col min="8705" max="8705" width="4.7109375" style="172" customWidth="1"/>
    <col min="8706" max="8706" width="31.85546875" style="172" customWidth="1"/>
    <col min="8707" max="8707" width="18.7109375" style="172" customWidth="1"/>
    <col min="8708" max="8708" width="14.5703125" style="172" customWidth="1"/>
    <col min="8709" max="8709" width="15.5703125" style="172" customWidth="1"/>
    <col min="8710" max="8960" width="9.140625" style="172"/>
    <col min="8961" max="8961" width="4.7109375" style="172" customWidth="1"/>
    <col min="8962" max="8962" width="31.85546875" style="172" customWidth="1"/>
    <col min="8963" max="8963" width="18.7109375" style="172" customWidth="1"/>
    <col min="8964" max="8964" width="14.5703125" style="172" customWidth="1"/>
    <col min="8965" max="8965" width="15.5703125" style="172" customWidth="1"/>
    <col min="8966" max="9216" width="9.140625" style="172"/>
    <col min="9217" max="9217" width="4.7109375" style="172" customWidth="1"/>
    <col min="9218" max="9218" width="31.85546875" style="172" customWidth="1"/>
    <col min="9219" max="9219" width="18.7109375" style="172" customWidth="1"/>
    <col min="9220" max="9220" width="14.5703125" style="172" customWidth="1"/>
    <col min="9221" max="9221" width="15.5703125" style="172" customWidth="1"/>
    <col min="9222" max="9472" width="9.140625" style="172"/>
    <col min="9473" max="9473" width="4.7109375" style="172" customWidth="1"/>
    <col min="9474" max="9474" width="31.85546875" style="172" customWidth="1"/>
    <col min="9475" max="9475" width="18.7109375" style="172" customWidth="1"/>
    <col min="9476" max="9476" width="14.5703125" style="172" customWidth="1"/>
    <col min="9477" max="9477" width="15.5703125" style="172" customWidth="1"/>
    <col min="9478" max="9728" width="9.140625" style="172"/>
    <col min="9729" max="9729" width="4.7109375" style="172" customWidth="1"/>
    <col min="9730" max="9730" width="31.85546875" style="172" customWidth="1"/>
    <col min="9731" max="9731" width="18.7109375" style="172" customWidth="1"/>
    <col min="9732" max="9732" width="14.5703125" style="172" customWidth="1"/>
    <col min="9733" max="9733" width="15.5703125" style="172" customWidth="1"/>
    <col min="9734" max="9984" width="9.140625" style="172"/>
    <col min="9985" max="9985" width="4.7109375" style="172" customWidth="1"/>
    <col min="9986" max="9986" width="31.85546875" style="172" customWidth="1"/>
    <col min="9987" max="9987" width="18.7109375" style="172" customWidth="1"/>
    <col min="9988" max="9988" width="14.5703125" style="172" customWidth="1"/>
    <col min="9989" max="9989" width="15.5703125" style="172" customWidth="1"/>
    <col min="9990" max="10240" width="9.140625" style="172"/>
    <col min="10241" max="10241" width="4.7109375" style="172" customWidth="1"/>
    <col min="10242" max="10242" width="31.85546875" style="172" customWidth="1"/>
    <col min="10243" max="10243" width="18.7109375" style="172" customWidth="1"/>
    <col min="10244" max="10244" width="14.5703125" style="172" customWidth="1"/>
    <col min="10245" max="10245" width="15.5703125" style="172" customWidth="1"/>
    <col min="10246" max="10496" width="9.140625" style="172"/>
    <col min="10497" max="10497" width="4.7109375" style="172" customWidth="1"/>
    <col min="10498" max="10498" width="31.85546875" style="172" customWidth="1"/>
    <col min="10499" max="10499" width="18.7109375" style="172" customWidth="1"/>
    <col min="10500" max="10500" width="14.5703125" style="172" customWidth="1"/>
    <col min="10501" max="10501" width="15.5703125" style="172" customWidth="1"/>
    <col min="10502" max="10752" width="9.140625" style="172"/>
    <col min="10753" max="10753" width="4.7109375" style="172" customWidth="1"/>
    <col min="10754" max="10754" width="31.85546875" style="172" customWidth="1"/>
    <col min="10755" max="10755" width="18.7109375" style="172" customWidth="1"/>
    <col min="10756" max="10756" width="14.5703125" style="172" customWidth="1"/>
    <col min="10757" max="10757" width="15.5703125" style="172" customWidth="1"/>
    <col min="10758" max="11008" width="9.140625" style="172"/>
    <col min="11009" max="11009" width="4.7109375" style="172" customWidth="1"/>
    <col min="11010" max="11010" width="31.85546875" style="172" customWidth="1"/>
    <col min="11011" max="11011" width="18.7109375" style="172" customWidth="1"/>
    <col min="11012" max="11012" width="14.5703125" style="172" customWidth="1"/>
    <col min="11013" max="11013" width="15.5703125" style="172" customWidth="1"/>
    <col min="11014" max="11264" width="9.140625" style="172"/>
    <col min="11265" max="11265" width="4.7109375" style="172" customWidth="1"/>
    <col min="11266" max="11266" width="31.85546875" style="172" customWidth="1"/>
    <col min="11267" max="11267" width="18.7109375" style="172" customWidth="1"/>
    <col min="11268" max="11268" width="14.5703125" style="172" customWidth="1"/>
    <col min="11269" max="11269" width="15.5703125" style="172" customWidth="1"/>
    <col min="11270" max="11520" width="9.140625" style="172"/>
    <col min="11521" max="11521" width="4.7109375" style="172" customWidth="1"/>
    <col min="11522" max="11522" width="31.85546875" style="172" customWidth="1"/>
    <col min="11523" max="11523" width="18.7109375" style="172" customWidth="1"/>
    <col min="11524" max="11524" width="14.5703125" style="172" customWidth="1"/>
    <col min="11525" max="11525" width="15.5703125" style="172" customWidth="1"/>
    <col min="11526" max="11776" width="9.140625" style="172"/>
    <col min="11777" max="11777" width="4.7109375" style="172" customWidth="1"/>
    <col min="11778" max="11778" width="31.85546875" style="172" customWidth="1"/>
    <col min="11779" max="11779" width="18.7109375" style="172" customWidth="1"/>
    <col min="11780" max="11780" width="14.5703125" style="172" customWidth="1"/>
    <col min="11781" max="11781" width="15.5703125" style="172" customWidth="1"/>
    <col min="11782" max="12032" width="9.140625" style="172"/>
    <col min="12033" max="12033" width="4.7109375" style="172" customWidth="1"/>
    <col min="12034" max="12034" width="31.85546875" style="172" customWidth="1"/>
    <col min="12035" max="12035" width="18.7109375" style="172" customWidth="1"/>
    <col min="12036" max="12036" width="14.5703125" style="172" customWidth="1"/>
    <col min="12037" max="12037" width="15.5703125" style="172" customWidth="1"/>
    <col min="12038" max="12288" width="9.140625" style="172"/>
    <col min="12289" max="12289" width="4.7109375" style="172" customWidth="1"/>
    <col min="12290" max="12290" width="31.85546875" style="172" customWidth="1"/>
    <col min="12291" max="12291" width="18.7109375" style="172" customWidth="1"/>
    <col min="12292" max="12292" width="14.5703125" style="172" customWidth="1"/>
    <col min="12293" max="12293" width="15.5703125" style="172" customWidth="1"/>
    <col min="12294" max="12544" width="9.140625" style="172"/>
    <col min="12545" max="12545" width="4.7109375" style="172" customWidth="1"/>
    <col min="12546" max="12546" width="31.85546875" style="172" customWidth="1"/>
    <col min="12547" max="12547" width="18.7109375" style="172" customWidth="1"/>
    <col min="12548" max="12548" width="14.5703125" style="172" customWidth="1"/>
    <col min="12549" max="12549" width="15.5703125" style="172" customWidth="1"/>
    <col min="12550" max="12800" width="9.140625" style="172"/>
    <col min="12801" max="12801" width="4.7109375" style="172" customWidth="1"/>
    <col min="12802" max="12802" width="31.85546875" style="172" customWidth="1"/>
    <col min="12803" max="12803" width="18.7109375" style="172" customWidth="1"/>
    <col min="12804" max="12804" width="14.5703125" style="172" customWidth="1"/>
    <col min="12805" max="12805" width="15.5703125" style="172" customWidth="1"/>
    <col min="12806" max="13056" width="9.140625" style="172"/>
    <col min="13057" max="13057" width="4.7109375" style="172" customWidth="1"/>
    <col min="13058" max="13058" width="31.85546875" style="172" customWidth="1"/>
    <col min="13059" max="13059" width="18.7109375" style="172" customWidth="1"/>
    <col min="13060" max="13060" width="14.5703125" style="172" customWidth="1"/>
    <col min="13061" max="13061" width="15.5703125" style="172" customWidth="1"/>
    <col min="13062" max="13312" width="9.140625" style="172"/>
    <col min="13313" max="13313" width="4.7109375" style="172" customWidth="1"/>
    <col min="13314" max="13314" width="31.85546875" style="172" customWidth="1"/>
    <col min="13315" max="13315" width="18.7109375" style="172" customWidth="1"/>
    <col min="13316" max="13316" width="14.5703125" style="172" customWidth="1"/>
    <col min="13317" max="13317" width="15.5703125" style="172" customWidth="1"/>
    <col min="13318" max="13568" width="9.140625" style="172"/>
    <col min="13569" max="13569" width="4.7109375" style="172" customWidth="1"/>
    <col min="13570" max="13570" width="31.85546875" style="172" customWidth="1"/>
    <col min="13571" max="13571" width="18.7109375" style="172" customWidth="1"/>
    <col min="13572" max="13572" width="14.5703125" style="172" customWidth="1"/>
    <col min="13573" max="13573" width="15.5703125" style="172" customWidth="1"/>
    <col min="13574" max="13824" width="9.140625" style="172"/>
    <col min="13825" max="13825" width="4.7109375" style="172" customWidth="1"/>
    <col min="13826" max="13826" width="31.85546875" style="172" customWidth="1"/>
    <col min="13827" max="13827" width="18.7109375" style="172" customWidth="1"/>
    <col min="13828" max="13828" width="14.5703125" style="172" customWidth="1"/>
    <col min="13829" max="13829" width="15.5703125" style="172" customWidth="1"/>
    <col min="13830" max="14080" width="9.140625" style="172"/>
    <col min="14081" max="14081" width="4.7109375" style="172" customWidth="1"/>
    <col min="14082" max="14082" width="31.85546875" style="172" customWidth="1"/>
    <col min="14083" max="14083" width="18.7109375" style="172" customWidth="1"/>
    <col min="14084" max="14084" width="14.5703125" style="172" customWidth="1"/>
    <col min="14085" max="14085" width="15.5703125" style="172" customWidth="1"/>
    <col min="14086" max="14336" width="9.140625" style="172"/>
    <col min="14337" max="14337" width="4.7109375" style="172" customWidth="1"/>
    <col min="14338" max="14338" width="31.85546875" style="172" customWidth="1"/>
    <col min="14339" max="14339" width="18.7109375" style="172" customWidth="1"/>
    <col min="14340" max="14340" width="14.5703125" style="172" customWidth="1"/>
    <col min="14341" max="14341" width="15.5703125" style="172" customWidth="1"/>
    <col min="14342" max="14592" width="9.140625" style="172"/>
    <col min="14593" max="14593" width="4.7109375" style="172" customWidth="1"/>
    <col min="14594" max="14594" width="31.85546875" style="172" customWidth="1"/>
    <col min="14595" max="14595" width="18.7109375" style="172" customWidth="1"/>
    <col min="14596" max="14596" width="14.5703125" style="172" customWidth="1"/>
    <col min="14597" max="14597" width="15.5703125" style="172" customWidth="1"/>
    <col min="14598" max="14848" width="9.140625" style="172"/>
    <col min="14849" max="14849" width="4.7109375" style="172" customWidth="1"/>
    <col min="14850" max="14850" width="31.85546875" style="172" customWidth="1"/>
    <col min="14851" max="14851" width="18.7109375" style="172" customWidth="1"/>
    <col min="14852" max="14852" width="14.5703125" style="172" customWidth="1"/>
    <col min="14853" max="14853" width="15.5703125" style="172" customWidth="1"/>
    <col min="14854" max="15104" width="9.140625" style="172"/>
    <col min="15105" max="15105" width="4.7109375" style="172" customWidth="1"/>
    <col min="15106" max="15106" width="31.85546875" style="172" customWidth="1"/>
    <col min="15107" max="15107" width="18.7109375" style="172" customWidth="1"/>
    <col min="15108" max="15108" width="14.5703125" style="172" customWidth="1"/>
    <col min="15109" max="15109" width="15.5703125" style="172" customWidth="1"/>
    <col min="15110" max="15360" width="9.140625" style="172"/>
    <col min="15361" max="15361" width="4.7109375" style="172" customWidth="1"/>
    <col min="15362" max="15362" width="31.85546875" style="172" customWidth="1"/>
    <col min="15363" max="15363" width="18.7109375" style="172" customWidth="1"/>
    <col min="15364" max="15364" width="14.5703125" style="172" customWidth="1"/>
    <col min="15365" max="15365" width="15.5703125" style="172" customWidth="1"/>
    <col min="15366" max="15616" width="9.140625" style="172"/>
    <col min="15617" max="15617" width="4.7109375" style="172" customWidth="1"/>
    <col min="15618" max="15618" width="31.85546875" style="172" customWidth="1"/>
    <col min="15619" max="15619" width="18.7109375" style="172" customWidth="1"/>
    <col min="15620" max="15620" width="14.5703125" style="172" customWidth="1"/>
    <col min="15621" max="15621" width="15.5703125" style="172" customWidth="1"/>
    <col min="15622" max="15872" width="9.140625" style="172"/>
    <col min="15873" max="15873" width="4.7109375" style="172" customWidth="1"/>
    <col min="15874" max="15874" width="31.85546875" style="172" customWidth="1"/>
    <col min="15875" max="15875" width="18.7109375" style="172" customWidth="1"/>
    <col min="15876" max="15876" width="14.5703125" style="172" customWidth="1"/>
    <col min="15877" max="15877" width="15.5703125" style="172" customWidth="1"/>
    <col min="15878" max="16128" width="9.140625" style="172"/>
    <col min="16129" max="16129" width="4.7109375" style="172" customWidth="1"/>
    <col min="16130" max="16130" width="31.85546875" style="172" customWidth="1"/>
    <col min="16131" max="16131" width="18.7109375" style="172" customWidth="1"/>
    <col min="16132" max="16132" width="14.5703125" style="172" customWidth="1"/>
    <col min="16133" max="16133" width="15.5703125" style="172" customWidth="1"/>
    <col min="16134" max="16384" width="9.140625" style="172"/>
  </cols>
  <sheetData>
    <row r="1" spans="1:7" x14ac:dyDescent="0.2">
      <c r="B1" s="174"/>
      <c r="C1" s="174"/>
      <c r="D1" s="296" t="s">
        <v>751</v>
      </c>
      <c r="E1" s="296"/>
      <c r="F1" s="296"/>
      <c r="G1" s="296"/>
    </row>
    <row r="2" spans="1:7" x14ac:dyDescent="0.2">
      <c r="B2" s="185"/>
      <c r="C2" s="185"/>
      <c r="D2" s="297" t="s">
        <v>816</v>
      </c>
      <c r="E2" s="297"/>
      <c r="F2" s="297"/>
      <c r="G2" s="297"/>
    </row>
    <row r="3" spans="1:7" x14ac:dyDescent="0.2">
      <c r="B3" s="185"/>
      <c r="C3" s="185"/>
      <c r="D3" s="297" t="s">
        <v>667</v>
      </c>
      <c r="E3" s="297"/>
      <c r="F3" s="297"/>
      <c r="G3" s="297"/>
    </row>
    <row r="4" spans="1:7" x14ac:dyDescent="0.2">
      <c r="B4" s="185"/>
      <c r="C4" s="185"/>
      <c r="D4" s="297" t="s">
        <v>665</v>
      </c>
      <c r="E4" s="297"/>
      <c r="F4" s="297"/>
      <c r="G4" s="297"/>
    </row>
    <row r="5" spans="1:7" x14ac:dyDescent="0.2">
      <c r="B5" s="185"/>
      <c r="C5" s="185"/>
      <c r="D5" s="297" t="s">
        <v>819</v>
      </c>
      <c r="E5" s="297"/>
      <c r="F5" s="297"/>
      <c r="G5" s="297"/>
    </row>
    <row r="6" spans="1:7" x14ac:dyDescent="0.2">
      <c r="B6" s="185"/>
      <c r="C6" s="297" t="s">
        <v>721</v>
      </c>
      <c r="D6" s="297"/>
      <c r="E6" s="297"/>
      <c r="F6" s="297"/>
      <c r="G6" s="297"/>
    </row>
    <row r="7" spans="1:7" x14ac:dyDescent="0.2">
      <c r="B7" s="185"/>
      <c r="C7" s="297" t="s">
        <v>722</v>
      </c>
      <c r="D7" s="297"/>
      <c r="E7" s="297"/>
      <c r="F7" s="297"/>
      <c r="G7" s="297"/>
    </row>
    <row r="8" spans="1:7" x14ac:dyDescent="0.2">
      <c r="B8" s="185"/>
      <c r="C8" s="297" t="s">
        <v>782</v>
      </c>
      <c r="D8" s="297"/>
      <c r="E8" s="297"/>
      <c r="F8" s="297"/>
      <c r="G8" s="297"/>
    </row>
    <row r="9" spans="1:7" x14ac:dyDescent="0.2">
      <c r="B9" s="185"/>
      <c r="C9" s="174"/>
      <c r="D9" s="174"/>
      <c r="E9" s="174"/>
    </row>
    <row r="10" spans="1:7" ht="53.25" customHeight="1" x14ac:dyDescent="0.2">
      <c r="A10" s="329" t="s">
        <v>792</v>
      </c>
      <c r="B10" s="329"/>
      <c r="C10" s="329"/>
      <c r="D10" s="329"/>
      <c r="E10" s="329"/>
      <c r="F10" s="329"/>
      <c r="G10" s="229"/>
    </row>
    <row r="11" spans="1:7" x14ac:dyDescent="0.2">
      <c r="A11" s="321"/>
      <c r="B11" s="321"/>
      <c r="C11" s="321"/>
      <c r="D11" s="320"/>
      <c r="E11" s="320"/>
      <c r="F11" s="320" t="s">
        <v>668</v>
      </c>
      <c r="G11" s="320"/>
    </row>
    <row r="12" spans="1:7" s="177" customFormat="1" ht="38.25" x14ac:dyDescent="0.2">
      <c r="A12" s="146" t="s">
        <v>669</v>
      </c>
      <c r="B12" s="314" t="s">
        <v>670</v>
      </c>
      <c r="C12" s="315"/>
      <c r="D12" s="196" t="s">
        <v>719</v>
      </c>
      <c r="E12" s="225" t="s">
        <v>784</v>
      </c>
      <c r="F12" s="225" t="s">
        <v>716</v>
      </c>
      <c r="G12" s="183"/>
    </row>
    <row r="13" spans="1:7" ht="19.5" customHeight="1" x14ac:dyDescent="0.2">
      <c r="A13" s="181">
        <v>1</v>
      </c>
      <c r="B13" s="338" t="s">
        <v>671</v>
      </c>
      <c r="C13" s="339"/>
      <c r="D13" s="238">
        <v>193.6</v>
      </c>
      <c r="E13" s="238">
        <v>147.22200000000001</v>
      </c>
      <c r="F13" s="228">
        <f t="shared" ref="F13:F19" si="0">E13/D13*1</f>
        <v>0.76044421487603309</v>
      </c>
      <c r="G13" s="227"/>
    </row>
    <row r="14" spans="1:7" ht="19.5" customHeight="1" x14ac:dyDescent="0.2">
      <c r="A14" s="181">
        <v>2</v>
      </c>
      <c r="B14" s="338" t="s">
        <v>672</v>
      </c>
      <c r="C14" s="339"/>
      <c r="D14" s="238">
        <v>156</v>
      </c>
      <c r="E14" s="238">
        <v>117.828</v>
      </c>
      <c r="F14" s="228">
        <f t="shared" si="0"/>
        <v>0.75530769230769235</v>
      </c>
      <c r="G14" s="227"/>
    </row>
    <row r="15" spans="1:7" ht="20.25" customHeight="1" x14ac:dyDescent="0.2">
      <c r="A15" s="181">
        <v>3</v>
      </c>
      <c r="B15" s="338" t="s">
        <v>673</v>
      </c>
      <c r="C15" s="339"/>
      <c r="D15" s="238">
        <v>156</v>
      </c>
      <c r="E15" s="238">
        <v>117.828</v>
      </c>
      <c r="F15" s="228">
        <f t="shared" si="0"/>
        <v>0.75530769230769235</v>
      </c>
      <c r="G15" s="227"/>
    </row>
    <row r="16" spans="1:7" ht="25.5" customHeight="1" x14ac:dyDescent="0.2">
      <c r="A16" s="181">
        <v>4</v>
      </c>
      <c r="B16" s="338" t="s">
        <v>674</v>
      </c>
      <c r="C16" s="339"/>
      <c r="D16" s="238">
        <v>156</v>
      </c>
      <c r="E16" s="238">
        <v>117.828</v>
      </c>
      <c r="F16" s="228">
        <f t="shared" si="0"/>
        <v>0.75530769230769235</v>
      </c>
      <c r="G16" s="227"/>
    </row>
    <row r="17" spans="1:7" ht="21" customHeight="1" x14ac:dyDescent="0.2">
      <c r="A17" s="181">
        <v>5</v>
      </c>
      <c r="B17" s="338" t="s">
        <v>675</v>
      </c>
      <c r="C17" s="339"/>
      <c r="D17" s="238">
        <v>193.6</v>
      </c>
      <c r="E17" s="238">
        <v>147.22200000000001</v>
      </c>
      <c r="F17" s="228">
        <f t="shared" si="0"/>
        <v>0.76044421487603309</v>
      </c>
      <c r="G17" s="227"/>
    </row>
    <row r="18" spans="1:7" ht="20.25" customHeight="1" x14ac:dyDescent="0.2">
      <c r="A18" s="181">
        <v>6</v>
      </c>
      <c r="B18" s="338" t="s">
        <v>676</v>
      </c>
      <c r="C18" s="339"/>
      <c r="D18" s="238">
        <v>118.3</v>
      </c>
      <c r="E18" s="238">
        <v>88.272000000000006</v>
      </c>
      <c r="F18" s="228">
        <f t="shared" si="0"/>
        <v>0.74617075232459851</v>
      </c>
      <c r="G18" s="227"/>
    </row>
    <row r="19" spans="1:7" ht="22.5" customHeight="1" x14ac:dyDescent="0.2">
      <c r="A19" s="183"/>
      <c r="B19" s="340" t="s">
        <v>681</v>
      </c>
      <c r="C19" s="340"/>
      <c r="D19" s="198">
        <f>SUM(D13:D18)</f>
        <v>973.5</v>
      </c>
      <c r="E19" s="198">
        <f>SUM(E13:E18)</f>
        <v>736.2</v>
      </c>
      <c r="F19" s="228">
        <f t="shared" si="0"/>
        <v>0.75624036979969189</v>
      </c>
      <c r="G19" s="227"/>
    </row>
    <row r="20" spans="1:7" x14ac:dyDescent="0.2">
      <c r="D20" s="341"/>
      <c r="E20" s="341"/>
    </row>
    <row r="21" spans="1:7" x14ac:dyDescent="0.2">
      <c r="D21" s="337"/>
      <c r="E21" s="337"/>
    </row>
  </sheetData>
  <mergeCells count="22">
    <mergeCell ref="B12:C12"/>
    <mergeCell ref="A11:C11"/>
    <mergeCell ref="D11:E11"/>
    <mergeCell ref="D1:G1"/>
    <mergeCell ref="D2:G2"/>
    <mergeCell ref="D3:G3"/>
    <mergeCell ref="A10:F10"/>
    <mergeCell ref="F11:G11"/>
    <mergeCell ref="D4:G4"/>
    <mergeCell ref="D5:G5"/>
    <mergeCell ref="C6:G6"/>
    <mergeCell ref="C7:G7"/>
    <mergeCell ref="C8:G8"/>
    <mergeCell ref="D21:E21"/>
    <mergeCell ref="B16:C16"/>
    <mergeCell ref="B17:C17"/>
    <mergeCell ref="B18:C18"/>
    <mergeCell ref="B13:C13"/>
    <mergeCell ref="B14:C14"/>
    <mergeCell ref="B15:C15"/>
    <mergeCell ref="B19:C19"/>
    <mergeCell ref="D20:E20"/>
  </mergeCells>
  <pageMargins left="0.7" right="0.7" top="0.75" bottom="0.75" header="0.3" footer="0.3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zoomScale="91" zoomScaleNormal="100" zoomScaleSheetLayoutView="91" workbookViewId="0">
      <selection activeCell="C5" sqref="C5:F5"/>
    </sheetView>
  </sheetViews>
  <sheetFormatPr defaultRowHeight="12.75" x14ac:dyDescent="0.2"/>
  <cols>
    <col min="1" max="1" width="4.7109375" style="172" customWidth="1"/>
    <col min="2" max="2" width="31.85546875" style="172" customWidth="1"/>
    <col min="3" max="4" width="14.5703125" style="172" customWidth="1"/>
    <col min="5" max="5" width="10.28515625" style="172" customWidth="1"/>
    <col min="6" max="255" width="9.140625" style="172"/>
    <col min="256" max="256" width="4.7109375" style="172" customWidth="1"/>
    <col min="257" max="257" width="31.85546875" style="172" customWidth="1"/>
    <col min="258" max="259" width="14.5703125" style="172" customWidth="1"/>
    <col min="260" max="260" width="10.28515625" style="172" customWidth="1"/>
    <col min="261" max="511" width="9.140625" style="172"/>
    <col min="512" max="512" width="4.7109375" style="172" customWidth="1"/>
    <col min="513" max="513" width="31.85546875" style="172" customWidth="1"/>
    <col min="514" max="515" width="14.5703125" style="172" customWidth="1"/>
    <col min="516" max="516" width="10.28515625" style="172" customWidth="1"/>
    <col min="517" max="767" width="9.140625" style="172"/>
    <col min="768" max="768" width="4.7109375" style="172" customWidth="1"/>
    <col min="769" max="769" width="31.85546875" style="172" customWidth="1"/>
    <col min="770" max="771" width="14.5703125" style="172" customWidth="1"/>
    <col min="772" max="772" width="10.28515625" style="172" customWidth="1"/>
    <col min="773" max="1023" width="9.140625" style="172"/>
    <col min="1024" max="1024" width="4.7109375" style="172" customWidth="1"/>
    <col min="1025" max="1025" width="31.85546875" style="172" customWidth="1"/>
    <col min="1026" max="1027" width="14.5703125" style="172" customWidth="1"/>
    <col min="1028" max="1028" width="10.28515625" style="172" customWidth="1"/>
    <col min="1029" max="1279" width="9.140625" style="172"/>
    <col min="1280" max="1280" width="4.7109375" style="172" customWidth="1"/>
    <col min="1281" max="1281" width="31.85546875" style="172" customWidth="1"/>
    <col min="1282" max="1283" width="14.5703125" style="172" customWidth="1"/>
    <col min="1284" max="1284" width="10.28515625" style="172" customWidth="1"/>
    <col min="1285" max="1535" width="9.140625" style="172"/>
    <col min="1536" max="1536" width="4.7109375" style="172" customWidth="1"/>
    <col min="1537" max="1537" width="31.85546875" style="172" customWidth="1"/>
    <col min="1538" max="1539" width="14.5703125" style="172" customWidth="1"/>
    <col min="1540" max="1540" width="10.28515625" style="172" customWidth="1"/>
    <col min="1541" max="1791" width="9.140625" style="172"/>
    <col min="1792" max="1792" width="4.7109375" style="172" customWidth="1"/>
    <col min="1793" max="1793" width="31.85546875" style="172" customWidth="1"/>
    <col min="1794" max="1795" width="14.5703125" style="172" customWidth="1"/>
    <col min="1796" max="1796" width="10.28515625" style="172" customWidth="1"/>
    <col min="1797" max="2047" width="9.140625" style="172"/>
    <col min="2048" max="2048" width="4.7109375" style="172" customWidth="1"/>
    <col min="2049" max="2049" width="31.85546875" style="172" customWidth="1"/>
    <col min="2050" max="2051" width="14.5703125" style="172" customWidth="1"/>
    <col min="2052" max="2052" width="10.28515625" style="172" customWidth="1"/>
    <col min="2053" max="2303" width="9.140625" style="172"/>
    <col min="2304" max="2304" width="4.7109375" style="172" customWidth="1"/>
    <col min="2305" max="2305" width="31.85546875" style="172" customWidth="1"/>
    <col min="2306" max="2307" width="14.5703125" style="172" customWidth="1"/>
    <col min="2308" max="2308" width="10.28515625" style="172" customWidth="1"/>
    <col min="2309" max="2559" width="9.140625" style="172"/>
    <col min="2560" max="2560" width="4.7109375" style="172" customWidth="1"/>
    <col min="2561" max="2561" width="31.85546875" style="172" customWidth="1"/>
    <col min="2562" max="2563" width="14.5703125" style="172" customWidth="1"/>
    <col min="2564" max="2564" width="10.28515625" style="172" customWidth="1"/>
    <col min="2565" max="2815" width="9.140625" style="172"/>
    <col min="2816" max="2816" width="4.7109375" style="172" customWidth="1"/>
    <col min="2817" max="2817" width="31.85546875" style="172" customWidth="1"/>
    <col min="2818" max="2819" width="14.5703125" style="172" customWidth="1"/>
    <col min="2820" max="2820" width="10.28515625" style="172" customWidth="1"/>
    <col min="2821" max="3071" width="9.140625" style="172"/>
    <col min="3072" max="3072" width="4.7109375" style="172" customWidth="1"/>
    <col min="3073" max="3073" width="31.85546875" style="172" customWidth="1"/>
    <col min="3074" max="3075" width="14.5703125" style="172" customWidth="1"/>
    <col min="3076" max="3076" width="10.28515625" style="172" customWidth="1"/>
    <col min="3077" max="3327" width="9.140625" style="172"/>
    <col min="3328" max="3328" width="4.7109375" style="172" customWidth="1"/>
    <col min="3329" max="3329" width="31.85546875" style="172" customWidth="1"/>
    <col min="3330" max="3331" width="14.5703125" style="172" customWidth="1"/>
    <col min="3332" max="3332" width="10.28515625" style="172" customWidth="1"/>
    <col min="3333" max="3583" width="9.140625" style="172"/>
    <col min="3584" max="3584" width="4.7109375" style="172" customWidth="1"/>
    <col min="3585" max="3585" width="31.85546875" style="172" customWidth="1"/>
    <col min="3586" max="3587" width="14.5703125" style="172" customWidth="1"/>
    <col min="3588" max="3588" width="10.28515625" style="172" customWidth="1"/>
    <col min="3589" max="3839" width="9.140625" style="172"/>
    <col min="3840" max="3840" width="4.7109375" style="172" customWidth="1"/>
    <col min="3841" max="3841" width="31.85546875" style="172" customWidth="1"/>
    <col min="3842" max="3843" width="14.5703125" style="172" customWidth="1"/>
    <col min="3844" max="3844" width="10.28515625" style="172" customWidth="1"/>
    <col min="3845" max="4095" width="9.140625" style="172"/>
    <col min="4096" max="4096" width="4.7109375" style="172" customWidth="1"/>
    <col min="4097" max="4097" width="31.85546875" style="172" customWidth="1"/>
    <col min="4098" max="4099" width="14.5703125" style="172" customWidth="1"/>
    <col min="4100" max="4100" width="10.28515625" style="172" customWidth="1"/>
    <col min="4101" max="4351" width="9.140625" style="172"/>
    <col min="4352" max="4352" width="4.7109375" style="172" customWidth="1"/>
    <col min="4353" max="4353" width="31.85546875" style="172" customWidth="1"/>
    <col min="4354" max="4355" width="14.5703125" style="172" customWidth="1"/>
    <col min="4356" max="4356" width="10.28515625" style="172" customWidth="1"/>
    <col min="4357" max="4607" width="9.140625" style="172"/>
    <col min="4608" max="4608" width="4.7109375" style="172" customWidth="1"/>
    <col min="4609" max="4609" width="31.85546875" style="172" customWidth="1"/>
    <col min="4610" max="4611" width="14.5703125" style="172" customWidth="1"/>
    <col min="4612" max="4612" width="10.28515625" style="172" customWidth="1"/>
    <col min="4613" max="4863" width="9.140625" style="172"/>
    <col min="4864" max="4864" width="4.7109375" style="172" customWidth="1"/>
    <col min="4865" max="4865" width="31.85546875" style="172" customWidth="1"/>
    <col min="4866" max="4867" width="14.5703125" style="172" customWidth="1"/>
    <col min="4868" max="4868" width="10.28515625" style="172" customWidth="1"/>
    <col min="4869" max="5119" width="9.140625" style="172"/>
    <col min="5120" max="5120" width="4.7109375" style="172" customWidth="1"/>
    <col min="5121" max="5121" width="31.85546875" style="172" customWidth="1"/>
    <col min="5122" max="5123" width="14.5703125" style="172" customWidth="1"/>
    <col min="5124" max="5124" width="10.28515625" style="172" customWidth="1"/>
    <col min="5125" max="5375" width="9.140625" style="172"/>
    <col min="5376" max="5376" width="4.7109375" style="172" customWidth="1"/>
    <col min="5377" max="5377" width="31.85546875" style="172" customWidth="1"/>
    <col min="5378" max="5379" width="14.5703125" style="172" customWidth="1"/>
    <col min="5380" max="5380" width="10.28515625" style="172" customWidth="1"/>
    <col min="5381" max="5631" width="9.140625" style="172"/>
    <col min="5632" max="5632" width="4.7109375" style="172" customWidth="1"/>
    <col min="5633" max="5633" width="31.85546875" style="172" customWidth="1"/>
    <col min="5634" max="5635" width="14.5703125" style="172" customWidth="1"/>
    <col min="5636" max="5636" width="10.28515625" style="172" customWidth="1"/>
    <col min="5637" max="5887" width="9.140625" style="172"/>
    <col min="5888" max="5888" width="4.7109375" style="172" customWidth="1"/>
    <col min="5889" max="5889" width="31.85546875" style="172" customWidth="1"/>
    <col min="5890" max="5891" width="14.5703125" style="172" customWidth="1"/>
    <col min="5892" max="5892" width="10.28515625" style="172" customWidth="1"/>
    <col min="5893" max="6143" width="9.140625" style="172"/>
    <col min="6144" max="6144" width="4.7109375" style="172" customWidth="1"/>
    <col min="6145" max="6145" width="31.85546875" style="172" customWidth="1"/>
    <col min="6146" max="6147" width="14.5703125" style="172" customWidth="1"/>
    <col min="6148" max="6148" width="10.28515625" style="172" customWidth="1"/>
    <col min="6149" max="6399" width="9.140625" style="172"/>
    <col min="6400" max="6400" width="4.7109375" style="172" customWidth="1"/>
    <col min="6401" max="6401" width="31.85546875" style="172" customWidth="1"/>
    <col min="6402" max="6403" width="14.5703125" style="172" customWidth="1"/>
    <col min="6404" max="6404" width="10.28515625" style="172" customWidth="1"/>
    <col min="6405" max="6655" width="9.140625" style="172"/>
    <col min="6656" max="6656" width="4.7109375" style="172" customWidth="1"/>
    <col min="6657" max="6657" width="31.85546875" style="172" customWidth="1"/>
    <col min="6658" max="6659" width="14.5703125" style="172" customWidth="1"/>
    <col min="6660" max="6660" width="10.28515625" style="172" customWidth="1"/>
    <col min="6661" max="6911" width="9.140625" style="172"/>
    <col min="6912" max="6912" width="4.7109375" style="172" customWidth="1"/>
    <col min="6913" max="6913" width="31.85546875" style="172" customWidth="1"/>
    <col min="6914" max="6915" width="14.5703125" style="172" customWidth="1"/>
    <col min="6916" max="6916" width="10.28515625" style="172" customWidth="1"/>
    <col min="6917" max="7167" width="9.140625" style="172"/>
    <col min="7168" max="7168" width="4.7109375" style="172" customWidth="1"/>
    <col min="7169" max="7169" width="31.85546875" style="172" customWidth="1"/>
    <col min="7170" max="7171" width="14.5703125" style="172" customWidth="1"/>
    <col min="7172" max="7172" width="10.28515625" style="172" customWidth="1"/>
    <col min="7173" max="7423" width="9.140625" style="172"/>
    <col min="7424" max="7424" width="4.7109375" style="172" customWidth="1"/>
    <col min="7425" max="7425" width="31.85546875" style="172" customWidth="1"/>
    <col min="7426" max="7427" width="14.5703125" style="172" customWidth="1"/>
    <col min="7428" max="7428" width="10.28515625" style="172" customWidth="1"/>
    <col min="7429" max="7679" width="9.140625" style="172"/>
    <col min="7680" max="7680" width="4.7109375" style="172" customWidth="1"/>
    <col min="7681" max="7681" width="31.85546875" style="172" customWidth="1"/>
    <col min="7682" max="7683" width="14.5703125" style="172" customWidth="1"/>
    <col min="7684" max="7684" width="10.28515625" style="172" customWidth="1"/>
    <col min="7685" max="7935" width="9.140625" style="172"/>
    <col min="7936" max="7936" width="4.7109375" style="172" customWidth="1"/>
    <col min="7937" max="7937" width="31.85546875" style="172" customWidth="1"/>
    <col min="7938" max="7939" width="14.5703125" style="172" customWidth="1"/>
    <col min="7940" max="7940" width="10.28515625" style="172" customWidth="1"/>
    <col min="7941" max="8191" width="9.140625" style="172"/>
    <col min="8192" max="8192" width="4.7109375" style="172" customWidth="1"/>
    <col min="8193" max="8193" width="31.85546875" style="172" customWidth="1"/>
    <col min="8194" max="8195" width="14.5703125" style="172" customWidth="1"/>
    <col min="8196" max="8196" width="10.28515625" style="172" customWidth="1"/>
    <col min="8197" max="8447" width="9.140625" style="172"/>
    <col min="8448" max="8448" width="4.7109375" style="172" customWidth="1"/>
    <col min="8449" max="8449" width="31.85546875" style="172" customWidth="1"/>
    <col min="8450" max="8451" width="14.5703125" style="172" customWidth="1"/>
    <col min="8452" max="8452" width="10.28515625" style="172" customWidth="1"/>
    <col min="8453" max="8703" width="9.140625" style="172"/>
    <col min="8704" max="8704" width="4.7109375" style="172" customWidth="1"/>
    <col min="8705" max="8705" width="31.85546875" style="172" customWidth="1"/>
    <col min="8706" max="8707" width="14.5703125" style="172" customWidth="1"/>
    <col min="8708" max="8708" width="10.28515625" style="172" customWidth="1"/>
    <col min="8709" max="8959" width="9.140625" style="172"/>
    <col min="8960" max="8960" width="4.7109375" style="172" customWidth="1"/>
    <col min="8961" max="8961" width="31.85546875" style="172" customWidth="1"/>
    <col min="8962" max="8963" width="14.5703125" style="172" customWidth="1"/>
    <col min="8964" max="8964" width="10.28515625" style="172" customWidth="1"/>
    <col min="8965" max="9215" width="9.140625" style="172"/>
    <col min="9216" max="9216" width="4.7109375" style="172" customWidth="1"/>
    <col min="9217" max="9217" width="31.85546875" style="172" customWidth="1"/>
    <col min="9218" max="9219" width="14.5703125" style="172" customWidth="1"/>
    <col min="9220" max="9220" width="10.28515625" style="172" customWidth="1"/>
    <col min="9221" max="9471" width="9.140625" style="172"/>
    <col min="9472" max="9472" width="4.7109375" style="172" customWidth="1"/>
    <col min="9473" max="9473" width="31.85546875" style="172" customWidth="1"/>
    <col min="9474" max="9475" width="14.5703125" style="172" customWidth="1"/>
    <col min="9476" max="9476" width="10.28515625" style="172" customWidth="1"/>
    <col min="9477" max="9727" width="9.140625" style="172"/>
    <col min="9728" max="9728" width="4.7109375" style="172" customWidth="1"/>
    <col min="9729" max="9729" width="31.85546875" style="172" customWidth="1"/>
    <col min="9730" max="9731" width="14.5703125" style="172" customWidth="1"/>
    <col min="9732" max="9732" width="10.28515625" style="172" customWidth="1"/>
    <col min="9733" max="9983" width="9.140625" style="172"/>
    <col min="9984" max="9984" width="4.7109375" style="172" customWidth="1"/>
    <col min="9985" max="9985" width="31.85546875" style="172" customWidth="1"/>
    <col min="9986" max="9987" width="14.5703125" style="172" customWidth="1"/>
    <col min="9988" max="9988" width="10.28515625" style="172" customWidth="1"/>
    <col min="9989" max="10239" width="9.140625" style="172"/>
    <col min="10240" max="10240" width="4.7109375" style="172" customWidth="1"/>
    <col min="10241" max="10241" width="31.85546875" style="172" customWidth="1"/>
    <col min="10242" max="10243" width="14.5703125" style="172" customWidth="1"/>
    <col min="10244" max="10244" width="10.28515625" style="172" customWidth="1"/>
    <col min="10245" max="10495" width="9.140625" style="172"/>
    <col min="10496" max="10496" width="4.7109375" style="172" customWidth="1"/>
    <col min="10497" max="10497" width="31.85546875" style="172" customWidth="1"/>
    <col min="10498" max="10499" width="14.5703125" style="172" customWidth="1"/>
    <col min="10500" max="10500" width="10.28515625" style="172" customWidth="1"/>
    <col min="10501" max="10751" width="9.140625" style="172"/>
    <col min="10752" max="10752" width="4.7109375" style="172" customWidth="1"/>
    <col min="10753" max="10753" width="31.85546875" style="172" customWidth="1"/>
    <col min="10754" max="10755" width="14.5703125" style="172" customWidth="1"/>
    <col min="10756" max="10756" width="10.28515625" style="172" customWidth="1"/>
    <col min="10757" max="11007" width="9.140625" style="172"/>
    <col min="11008" max="11008" width="4.7109375" style="172" customWidth="1"/>
    <col min="11009" max="11009" width="31.85546875" style="172" customWidth="1"/>
    <col min="11010" max="11011" width="14.5703125" style="172" customWidth="1"/>
    <col min="11012" max="11012" width="10.28515625" style="172" customWidth="1"/>
    <col min="11013" max="11263" width="9.140625" style="172"/>
    <col min="11264" max="11264" width="4.7109375" style="172" customWidth="1"/>
    <col min="11265" max="11265" width="31.85546875" style="172" customWidth="1"/>
    <col min="11266" max="11267" width="14.5703125" style="172" customWidth="1"/>
    <col min="11268" max="11268" width="10.28515625" style="172" customWidth="1"/>
    <col min="11269" max="11519" width="9.140625" style="172"/>
    <col min="11520" max="11520" width="4.7109375" style="172" customWidth="1"/>
    <col min="11521" max="11521" width="31.85546875" style="172" customWidth="1"/>
    <col min="11522" max="11523" width="14.5703125" style="172" customWidth="1"/>
    <col min="11524" max="11524" width="10.28515625" style="172" customWidth="1"/>
    <col min="11525" max="11775" width="9.140625" style="172"/>
    <col min="11776" max="11776" width="4.7109375" style="172" customWidth="1"/>
    <col min="11777" max="11777" width="31.85546875" style="172" customWidth="1"/>
    <col min="11778" max="11779" width="14.5703125" style="172" customWidth="1"/>
    <col min="11780" max="11780" width="10.28515625" style="172" customWidth="1"/>
    <col min="11781" max="12031" width="9.140625" style="172"/>
    <col min="12032" max="12032" width="4.7109375" style="172" customWidth="1"/>
    <col min="12033" max="12033" width="31.85546875" style="172" customWidth="1"/>
    <col min="12034" max="12035" width="14.5703125" style="172" customWidth="1"/>
    <col min="12036" max="12036" width="10.28515625" style="172" customWidth="1"/>
    <col min="12037" max="12287" width="9.140625" style="172"/>
    <col min="12288" max="12288" width="4.7109375" style="172" customWidth="1"/>
    <col min="12289" max="12289" width="31.85546875" style="172" customWidth="1"/>
    <col min="12290" max="12291" width="14.5703125" style="172" customWidth="1"/>
    <col min="12292" max="12292" width="10.28515625" style="172" customWidth="1"/>
    <col min="12293" max="12543" width="9.140625" style="172"/>
    <col min="12544" max="12544" width="4.7109375" style="172" customWidth="1"/>
    <col min="12545" max="12545" width="31.85546875" style="172" customWidth="1"/>
    <col min="12546" max="12547" width="14.5703125" style="172" customWidth="1"/>
    <col min="12548" max="12548" width="10.28515625" style="172" customWidth="1"/>
    <col min="12549" max="12799" width="9.140625" style="172"/>
    <col min="12800" max="12800" width="4.7109375" style="172" customWidth="1"/>
    <col min="12801" max="12801" width="31.85546875" style="172" customWidth="1"/>
    <col min="12802" max="12803" width="14.5703125" style="172" customWidth="1"/>
    <col min="12804" max="12804" width="10.28515625" style="172" customWidth="1"/>
    <col min="12805" max="13055" width="9.140625" style="172"/>
    <col min="13056" max="13056" width="4.7109375" style="172" customWidth="1"/>
    <col min="13057" max="13057" width="31.85546875" style="172" customWidth="1"/>
    <col min="13058" max="13059" width="14.5703125" style="172" customWidth="1"/>
    <col min="13060" max="13060" width="10.28515625" style="172" customWidth="1"/>
    <col min="13061" max="13311" width="9.140625" style="172"/>
    <col min="13312" max="13312" width="4.7109375" style="172" customWidth="1"/>
    <col min="13313" max="13313" width="31.85546875" style="172" customWidth="1"/>
    <col min="13314" max="13315" width="14.5703125" style="172" customWidth="1"/>
    <col min="13316" max="13316" width="10.28515625" style="172" customWidth="1"/>
    <col min="13317" max="13567" width="9.140625" style="172"/>
    <col min="13568" max="13568" width="4.7109375" style="172" customWidth="1"/>
    <col min="13569" max="13569" width="31.85546875" style="172" customWidth="1"/>
    <col min="13570" max="13571" width="14.5703125" style="172" customWidth="1"/>
    <col min="13572" max="13572" width="10.28515625" style="172" customWidth="1"/>
    <col min="13573" max="13823" width="9.140625" style="172"/>
    <col min="13824" max="13824" width="4.7109375" style="172" customWidth="1"/>
    <col min="13825" max="13825" width="31.85546875" style="172" customWidth="1"/>
    <col min="13826" max="13827" width="14.5703125" style="172" customWidth="1"/>
    <col min="13828" max="13828" width="10.28515625" style="172" customWidth="1"/>
    <col min="13829" max="14079" width="9.140625" style="172"/>
    <col min="14080" max="14080" width="4.7109375" style="172" customWidth="1"/>
    <col min="14081" max="14081" width="31.85546875" style="172" customWidth="1"/>
    <col min="14082" max="14083" width="14.5703125" style="172" customWidth="1"/>
    <col min="14084" max="14084" width="10.28515625" style="172" customWidth="1"/>
    <col min="14085" max="14335" width="9.140625" style="172"/>
    <col min="14336" max="14336" width="4.7109375" style="172" customWidth="1"/>
    <col min="14337" max="14337" width="31.85546875" style="172" customWidth="1"/>
    <col min="14338" max="14339" width="14.5703125" style="172" customWidth="1"/>
    <col min="14340" max="14340" width="10.28515625" style="172" customWidth="1"/>
    <col min="14341" max="14591" width="9.140625" style="172"/>
    <col min="14592" max="14592" width="4.7109375" style="172" customWidth="1"/>
    <col min="14593" max="14593" width="31.85546875" style="172" customWidth="1"/>
    <col min="14594" max="14595" width="14.5703125" style="172" customWidth="1"/>
    <col min="14596" max="14596" width="10.28515625" style="172" customWidth="1"/>
    <col min="14597" max="14847" width="9.140625" style="172"/>
    <col min="14848" max="14848" width="4.7109375" style="172" customWidth="1"/>
    <col min="14849" max="14849" width="31.85546875" style="172" customWidth="1"/>
    <col min="14850" max="14851" width="14.5703125" style="172" customWidth="1"/>
    <col min="14852" max="14852" width="10.28515625" style="172" customWidth="1"/>
    <col min="14853" max="15103" width="9.140625" style="172"/>
    <col min="15104" max="15104" width="4.7109375" style="172" customWidth="1"/>
    <col min="15105" max="15105" width="31.85546875" style="172" customWidth="1"/>
    <col min="15106" max="15107" width="14.5703125" style="172" customWidth="1"/>
    <col min="15108" max="15108" width="10.28515625" style="172" customWidth="1"/>
    <col min="15109" max="15359" width="9.140625" style="172"/>
    <col min="15360" max="15360" width="4.7109375" style="172" customWidth="1"/>
    <col min="15361" max="15361" width="31.85546875" style="172" customWidth="1"/>
    <col min="15362" max="15363" width="14.5703125" style="172" customWidth="1"/>
    <col min="15364" max="15364" width="10.28515625" style="172" customWidth="1"/>
    <col min="15365" max="15615" width="9.140625" style="172"/>
    <col min="15616" max="15616" width="4.7109375" style="172" customWidth="1"/>
    <col min="15617" max="15617" width="31.85546875" style="172" customWidth="1"/>
    <col min="15618" max="15619" width="14.5703125" style="172" customWidth="1"/>
    <col min="15620" max="15620" width="10.28515625" style="172" customWidth="1"/>
    <col min="15621" max="15871" width="9.140625" style="172"/>
    <col min="15872" max="15872" width="4.7109375" style="172" customWidth="1"/>
    <col min="15873" max="15873" width="31.85546875" style="172" customWidth="1"/>
    <col min="15874" max="15875" width="14.5703125" style="172" customWidth="1"/>
    <col min="15876" max="15876" width="10.28515625" style="172" customWidth="1"/>
    <col min="15877" max="16127" width="9.140625" style="172"/>
    <col min="16128" max="16128" width="4.7109375" style="172" customWidth="1"/>
    <col min="16129" max="16129" width="31.85546875" style="172" customWidth="1"/>
    <col min="16130" max="16131" width="14.5703125" style="172" customWidth="1"/>
    <col min="16132" max="16132" width="10.28515625" style="172" customWidth="1"/>
    <col min="16133" max="16384" width="9.140625" style="172"/>
  </cols>
  <sheetData>
    <row r="1" spans="1:6" x14ac:dyDescent="0.2">
      <c r="B1" s="174"/>
      <c r="C1" s="296" t="s">
        <v>723</v>
      </c>
      <c r="D1" s="296"/>
      <c r="E1" s="296"/>
      <c r="F1" s="296"/>
    </row>
    <row r="2" spans="1:6" x14ac:dyDescent="0.2">
      <c r="B2" s="185"/>
      <c r="C2" s="297" t="s">
        <v>816</v>
      </c>
      <c r="D2" s="297"/>
      <c r="E2" s="297"/>
      <c r="F2" s="297"/>
    </row>
    <row r="3" spans="1:6" x14ac:dyDescent="0.2">
      <c r="B3" s="185"/>
      <c r="C3" s="297" t="s">
        <v>667</v>
      </c>
      <c r="D3" s="297"/>
      <c r="E3" s="297"/>
      <c r="F3" s="297"/>
    </row>
    <row r="4" spans="1:6" x14ac:dyDescent="0.2">
      <c r="B4" s="185"/>
      <c r="C4" s="297" t="s">
        <v>665</v>
      </c>
      <c r="D4" s="297"/>
      <c r="E4" s="297"/>
      <c r="F4" s="297"/>
    </row>
    <row r="5" spans="1:6" x14ac:dyDescent="0.2">
      <c r="B5" s="185"/>
      <c r="C5" s="297" t="s">
        <v>819</v>
      </c>
      <c r="D5" s="297"/>
      <c r="E5" s="297"/>
      <c r="F5" s="297"/>
    </row>
    <row r="6" spans="1:6" x14ac:dyDescent="0.2">
      <c r="B6" s="297" t="s">
        <v>721</v>
      </c>
      <c r="C6" s="297"/>
      <c r="D6" s="297"/>
      <c r="E6" s="297"/>
      <c r="F6" s="297"/>
    </row>
    <row r="7" spans="1:6" x14ac:dyDescent="0.2">
      <c r="B7" s="297" t="s">
        <v>722</v>
      </c>
      <c r="C7" s="297"/>
      <c r="D7" s="297"/>
      <c r="E7" s="297"/>
      <c r="F7" s="297"/>
    </row>
    <row r="8" spans="1:6" x14ac:dyDescent="0.2">
      <c r="B8" s="297" t="s">
        <v>782</v>
      </c>
      <c r="C8" s="297"/>
      <c r="D8" s="297"/>
      <c r="E8" s="297"/>
      <c r="F8" s="297"/>
    </row>
    <row r="9" spans="1:6" x14ac:dyDescent="0.2">
      <c r="B9" s="185"/>
      <c r="C9" s="174"/>
      <c r="D9" s="174"/>
      <c r="E9" s="174"/>
    </row>
    <row r="10" spans="1:6" ht="45.75" customHeight="1" x14ac:dyDescent="0.2">
      <c r="A10" s="190"/>
      <c r="B10" s="329" t="s">
        <v>791</v>
      </c>
      <c r="C10" s="329"/>
      <c r="D10" s="329"/>
      <c r="E10" s="329"/>
      <c r="F10" s="329"/>
    </row>
    <row r="11" spans="1:6" x14ac:dyDescent="0.2">
      <c r="A11" s="321"/>
      <c r="B11" s="321"/>
      <c r="C11" s="321"/>
      <c r="D11" s="320" t="s">
        <v>668</v>
      </c>
      <c r="E11" s="320"/>
    </row>
    <row r="12" spans="1:6" s="177" customFormat="1" ht="51" x14ac:dyDescent="0.2">
      <c r="A12" s="146" t="s">
        <v>669</v>
      </c>
      <c r="B12" s="314" t="s">
        <v>670</v>
      </c>
      <c r="C12" s="315"/>
      <c r="D12" s="196" t="s">
        <v>719</v>
      </c>
      <c r="E12" s="225" t="s">
        <v>784</v>
      </c>
      <c r="F12" s="225" t="s">
        <v>716</v>
      </c>
    </row>
    <row r="13" spans="1:6" ht="26.25" customHeight="1" x14ac:dyDescent="0.2">
      <c r="A13" s="181" t="s">
        <v>678</v>
      </c>
      <c r="B13" s="338" t="s">
        <v>673</v>
      </c>
      <c r="C13" s="339"/>
      <c r="D13" s="199">
        <v>73.900000000000006</v>
      </c>
      <c r="E13" s="199">
        <v>73.900000000000006</v>
      </c>
      <c r="F13" s="228">
        <f>E13/D13*1</f>
        <v>1</v>
      </c>
    </row>
    <row r="14" spans="1:6" ht="27" customHeight="1" x14ac:dyDescent="0.2">
      <c r="A14" s="183"/>
      <c r="B14" s="342" t="s">
        <v>681</v>
      </c>
      <c r="C14" s="343"/>
      <c r="D14" s="198">
        <f>D13</f>
        <v>73.900000000000006</v>
      </c>
      <c r="E14" s="198">
        <f>E13</f>
        <v>73.900000000000006</v>
      </c>
      <c r="F14" s="228">
        <f>E14/D14*1</f>
        <v>1</v>
      </c>
    </row>
  </sheetData>
  <mergeCells count="14">
    <mergeCell ref="B6:F6"/>
    <mergeCell ref="C1:F1"/>
    <mergeCell ref="C2:F2"/>
    <mergeCell ref="C3:F3"/>
    <mergeCell ref="C4:F4"/>
    <mergeCell ref="C5:F5"/>
    <mergeCell ref="B7:F7"/>
    <mergeCell ref="B8:F8"/>
    <mergeCell ref="B10:F10"/>
    <mergeCell ref="B13:C13"/>
    <mergeCell ref="B14:C14"/>
    <mergeCell ref="A11:C11"/>
    <mergeCell ref="D11:E11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Пр 1 доход </vt:lpstr>
      <vt:lpstr>Пр 2 функ</vt:lpstr>
      <vt:lpstr>Пр 3 вед</vt:lpstr>
      <vt:lpstr>Пр 4 КЦП</vt:lpstr>
      <vt:lpstr>Пр 5 райФП</vt:lpstr>
      <vt:lpstr>Пр 6 сбал</vt:lpstr>
      <vt:lpstr>Пр 7 алк</vt:lpstr>
      <vt:lpstr>Пр 8  вус</vt:lpstr>
      <vt:lpstr>Пр 9 ком</vt:lpstr>
      <vt:lpstr>ПР10 рез.фонд</vt:lpstr>
      <vt:lpstr>Лист1</vt:lpstr>
      <vt:lpstr>'Пр 1 доход '!Область_печати</vt:lpstr>
      <vt:lpstr>'Пр 2 функ'!Область_печати</vt:lpstr>
      <vt:lpstr>'Пр 3 вед'!Область_печати</vt:lpstr>
      <vt:lpstr>'Пр 4 КЦП'!Область_печати</vt:lpstr>
      <vt:lpstr>'Пр 5 райФП'!Область_печати</vt:lpstr>
      <vt:lpstr>'Пр 6 сбал'!Область_печати</vt:lpstr>
      <vt:lpstr>'Пр 7 алк'!Область_печати</vt:lpstr>
      <vt:lpstr>'Пр 8  вус'!Область_печати</vt:lpstr>
      <vt:lpstr>'ПР10 рез.фонд'!Область_печати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А-Х</dc:creator>
  <cp:lastModifiedBy>Хурал</cp:lastModifiedBy>
  <cp:lastPrinted>2020-11-03T01:37:15Z</cp:lastPrinted>
  <dcterms:created xsi:type="dcterms:W3CDTF">2017-11-07T03:09:50Z</dcterms:created>
  <dcterms:modified xsi:type="dcterms:W3CDTF">2020-11-18T04:07:03Z</dcterms:modified>
</cp:coreProperties>
</file>