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Эресоловна\Desktop\Бюджет 2024\проект 2024 ХП\"/>
    </mc:Choice>
  </mc:AlternateContent>
  <bookViews>
    <workbookView xWindow="0" yWindow="0" windowWidth="15345" windowHeight="3750" tabRatio="654" firstSheet="18" activeTab="22"/>
  </bookViews>
  <sheets>
    <sheet name="Лист1" sheetId="50" r:id="rId1"/>
    <sheet name="Лист2" sheetId="51" r:id="rId2"/>
    <sheet name="прил 1 норматив" sheetId="28" r:id="rId3"/>
    <sheet name="Пр 2 доход на 2024г" sheetId="1" r:id="rId4"/>
    <sheet name="прил 3 доход 2025-2026" sheetId="29" r:id="rId5"/>
    <sheet name="Пр 4 функ" sheetId="26" r:id="rId6"/>
    <sheet name="Пр 5 вед" sheetId="46" r:id="rId7"/>
    <sheet name="Пр 6 функ 25-26" sheetId="31" r:id="rId8"/>
    <sheet name="Пр7 ведм 25-26" sheetId="32" r:id="rId9"/>
    <sheet name="Пр 8 КЦП" sheetId="4" r:id="rId10"/>
    <sheet name="Пр 9 КЦП 23-24" sheetId="33" r:id="rId11"/>
    <sheet name="Пр10 райФП" sheetId="34" r:id="rId12"/>
    <sheet name="Пр11 рай ФП 25-26" sheetId="35" r:id="rId13"/>
    <sheet name="Пр 12 сбал" sheetId="36" r:id="rId14"/>
    <sheet name="Пр13 сбал 25-26" sheetId="37" r:id="rId15"/>
    <sheet name="Пр 14 алк" sheetId="38" r:id="rId16"/>
    <sheet name="Пр15алк25-26" sheetId="39" r:id="rId17"/>
    <sheet name="Пр18ком" sheetId="42" r:id="rId18"/>
    <sheet name="Пр19 ком 25-26" sheetId="43" r:id="rId19"/>
    <sheet name=" ПР 20" sheetId="48" r:id="rId20"/>
    <sheet name="Пр 25-26" sheetId="49" r:id="rId21"/>
    <sheet name="Пр21 вмд" sheetId="44" r:id="rId22"/>
    <sheet name="Пр22об" sheetId="45" r:id="rId23"/>
  </sheets>
  <externalReferences>
    <externalReference r:id="rId24"/>
  </externalReferences>
  <definedNames>
    <definedName name="_xlnm._FilterDatabase" localSheetId="6" hidden="1">'Пр 5 вед'!$B$13:$F$782</definedName>
    <definedName name="_xlnm.Print_Titles" localSheetId="5">'Пр 4 функ'!#REF!</definedName>
    <definedName name="_xlnm.Print_Titles" localSheetId="6">'Пр 5 вед'!$13:$13</definedName>
    <definedName name="_xlnm.Print_Titles" localSheetId="7">'Пр 6 функ 25-26'!#REF!</definedName>
    <definedName name="_xlnm.Print_Titles" localSheetId="8">'Пр7 ведм 25-26'!#REF!</definedName>
    <definedName name="_xlnm.Print_Titles" localSheetId="4">'прил 3 доход 2025-2026'!$11:$11</definedName>
    <definedName name="_xlnm.Print_Area" localSheetId="15">'Пр 14 алк'!$A$1:$E$23</definedName>
    <definedName name="_xlnm.Print_Area" localSheetId="3">'Пр 2 доход на 2024г'!$A$1:$C$85</definedName>
    <definedName name="_xlnm.Print_Area" localSheetId="5">'Пр 4 функ'!$A$1:$F$742</definedName>
    <definedName name="_xlnm.Print_Area" localSheetId="6">'Пр 5 вед'!$A$1:$G$782</definedName>
    <definedName name="_xlnm.Print_Area" localSheetId="7">'Пр 6 функ 25-26'!$A$1:$G$754</definedName>
    <definedName name="_xlnm.Print_Area" localSheetId="9">'Пр 8 КЦП'!$A$1:$C$65</definedName>
    <definedName name="_xlnm.Print_Area" localSheetId="10">'Пр 9 КЦП 23-24'!$A$1:$D$66</definedName>
    <definedName name="_xlnm.Print_Area" localSheetId="16">'Пр15алк25-26'!$A$1:$F$25</definedName>
    <definedName name="_xlnm.Print_Area" localSheetId="18">'Пр19 ком 25-26'!$A$1:$G$26</definedName>
    <definedName name="_xlnm.Print_Area" localSheetId="8">'Пр7 ведм 25-26'!$A$1:$I$793</definedName>
    <definedName name="_xlnm.Print_Area" localSheetId="4">'прил 3 доход 2025-2026'!$A$1:$D$99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45" l="1"/>
  <c r="M30" i="45"/>
  <c r="L30" i="45"/>
  <c r="F429" i="26" l="1"/>
  <c r="D64" i="33"/>
  <c r="C64" i="33"/>
  <c r="D63" i="33"/>
  <c r="C63" i="33"/>
  <c r="D59" i="33"/>
  <c r="D60" i="33"/>
  <c r="D61" i="33"/>
  <c r="D62" i="33"/>
  <c r="E20" i="49"/>
  <c r="D20" i="49"/>
  <c r="F231" i="26" l="1"/>
  <c r="K20" i="44" l="1"/>
  <c r="I20" i="44"/>
  <c r="G20" i="44"/>
  <c r="F20" i="44"/>
  <c r="E20" i="44"/>
  <c r="C20" i="44"/>
  <c r="B20" i="44"/>
  <c r="L19" i="44"/>
  <c r="L20" i="44" s="1"/>
  <c r="K19" i="44"/>
  <c r="I19" i="44"/>
  <c r="H19" i="44"/>
  <c r="H20" i="44" s="1"/>
  <c r="G19" i="44"/>
  <c r="F19" i="44"/>
  <c r="E19" i="44"/>
  <c r="D19" i="44"/>
  <c r="D20" i="44" s="1"/>
  <c r="C19" i="44"/>
  <c r="B19" i="44"/>
  <c r="J18" i="44"/>
  <c r="J19" i="44" s="1"/>
  <c r="J20" i="44" s="1"/>
  <c r="D19" i="48"/>
  <c r="F15" i="43"/>
  <c r="D15" i="43"/>
  <c r="D18" i="42"/>
  <c r="D14" i="42"/>
  <c r="F25" i="39"/>
  <c r="E25" i="39"/>
  <c r="E23" i="38"/>
  <c r="E21" i="37"/>
  <c r="D21" i="37"/>
  <c r="D20" i="36"/>
  <c r="E25" i="35"/>
  <c r="E26" i="35" s="1"/>
  <c r="D25" i="35"/>
  <c r="D26" i="35" s="1"/>
  <c r="E23" i="35"/>
  <c r="E24" i="35" s="1"/>
  <c r="D23" i="35"/>
  <c r="D24" i="35" s="1"/>
  <c r="E23" i="34"/>
  <c r="E24" i="34" s="1"/>
  <c r="D23" i="34"/>
  <c r="D24" i="34" s="1"/>
  <c r="D21" i="34"/>
  <c r="E22" i="34" s="1"/>
  <c r="D22" i="34" l="1"/>
  <c r="D96" i="29"/>
  <c r="C96" i="29"/>
  <c r="D83" i="29"/>
  <c r="C83" i="29"/>
  <c r="D60" i="29"/>
  <c r="D57" i="29" s="1"/>
  <c r="C60" i="29"/>
  <c r="C57" i="29" s="1"/>
  <c r="D53" i="29"/>
  <c r="D43" i="29" s="1"/>
  <c r="C53" i="29"/>
  <c r="C43" i="29" s="1"/>
  <c r="D40" i="29"/>
  <c r="C40" i="29"/>
  <c r="D35" i="29"/>
  <c r="C35" i="29"/>
  <c r="D32" i="29"/>
  <c r="C32" i="29"/>
  <c r="D29" i="29"/>
  <c r="C29" i="29"/>
  <c r="D27" i="29"/>
  <c r="C27" i="29"/>
  <c r="D24" i="29"/>
  <c r="C24" i="29"/>
  <c r="D20" i="29"/>
  <c r="C20" i="29"/>
  <c r="D16" i="29"/>
  <c r="C16" i="29"/>
  <c r="D13" i="29"/>
  <c r="D12" i="29" s="1"/>
  <c r="C13" i="29"/>
  <c r="C12" i="29" s="1"/>
  <c r="C87" i="1"/>
  <c r="C83" i="1"/>
  <c r="C60" i="1"/>
  <c r="C57" i="1"/>
  <c r="C53" i="1"/>
  <c r="C43" i="1"/>
  <c r="C40" i="1"/>
  <c r="C39" i="1"/>
  <c r="C38" i="1" s="1"/>
  <c r="C90" i="1" s="1"/>
  <c r="C35" i="1"/>
  <c r="C32" i="1"/>
  <c r="C29" i="1"/>
  <c r="C27" i="1"/>
  <c r="C24" i="1"/>
  <c r="C20" i="1"/>
  <c r="C16" i="1"/>
  <c r="C12" i="1" s="1"/>
  <c r="C13" i="1"/>
  <c r="C39" i="29" l="1"/>
  <c r="C38" i="29" s="1"/>
  <c r="C99" i="29" s="1"/>
  <c r="D39" i="29"/>
  <c r="D38" i="29" s="1"/>
  <c r="D99" i="29" s="1"/>
  <c r="C62" i="33" l="1"/>
  <c r="C61" i="33"/>
  <c r="C60" i="33"/>
  <c r="C59" i="33"/>
  <c r="D58" i="33"/>
  <c r="C58" i="33"/>
  <c r="D57" i="33"/>
  <c r="C57" i="33"/>
  <c r="D56" i="33"/>
  <c r="C56" i="33"/>
  <c r="D55" i="33"/>
  <c r="C55" i="33"/>
  <c r="D54" i="33"/>
  <c r="C54" i="33"/>
  <c r="D53" i="33"/>
  <c r="C53" i="33"/>
  <c r="D51" i="33"/>
  <c r="C51" i="33"/>
  <c r="D50" i="33"/>
  <c r="C50" i="33"/>
  <c r="D48" i="33"/>
  <c r="D49" i="33"/>
  <c r="C49" i="33"/>
  <c r="C48" i="33"/>
  <c r="D46" i="33"/>
  <c r="C46" i="33"/>
  <c r="D40" i="33" l="1"/>
  <c r="C40" i="33"/>
  <c r="D39" i="33"/>
  <c r="C39" i="33"/>
  <c r="D38" i="33"/>
  <c r="C38" i="33"/>
  <c r="D36" i="33"/>
  <c r="C36" i="33"/>
  <c r="C35" i="4"/>
  <c r="D35" i="33"/>
  <c r="D32" i="33" s="1"/>
  <c r="C35" i="33"/>
  <c r="D33" i="33"/>
  <c r="C33" i="33"/>
  <c r="D30" i="33"/>
  <c r="C30" i="33"/>
  <c r="D29" i="33"/>
  <c r="C29" i="33"/>
  <c r="D28" i="33"/>
  <c r="C28" i="33"/>
  <c r="D27" i="33"/>
  <c r="C27" i="33"/>
  <c r="D26" i="33"/>
  <c r="C26" i="33"/>
  <c r="D25" i="33"/>
  <c r="C25" i="33"/>
  <c r="D23" i="33"/>
  <c r="C23" i="33"/>
  <c r="D22" i="33"/>
  <c r="C22" i="33"/>
  <c r="D21" i="33"/>
  <c r="C21" i="33"/>
  <c r="D20" i="33"/>
  <c r="C20" i="33"/>
  <c r="D19" i="33"/>
  <c r="C19" i="33"/>
  <c r="D18" i="33"/>
  <c r="C18" i="33"/>
  <c r="D52" i="33"/>
  <c r="D47" i="33"/>
  <c r="D37" i="33"/>
  <c r="D31" i="33"/>
  <c r="D17" i="33"/>
  <c r="C52" i="33"/>
  <c r="C47" i="33"/>
  <c r="C31" i="33"/>
  <c r="G303" i="31"/>
  <c r="G302" i="31" s="1"/>
  <c r="G301" i="31" s="1"/>
  <c r="G300" i="31" s="1"/>
  <c r="G299" i="31" s="1"/>
  <c r="F300" i="31"/>
  <c r="F301" i="31"/>
  <c r="F302" i="31"/>
  <c r="F303" i="31"/>
  <c r="H649" i="32"/>
  <c r="G649" i="32"/>
  <c r="G307" i="31"/>
  <c r="G428" i="31"/>
  <c r="F428" i="31"/>
  <c r="G423" i="31"/>
  <c r="F423" i="31"/>
  <c r="G734" i="31"/>
  <c r="F734" i="31"/>
  <c r="G289" i="31"/>
  <c r="F289" i="31"/>
  <c r="G62" i="31"/>
  <c r="F62" i="31"/>
  <c r="G61" i="31"/>
  <c r="F61" i="31"/>
  <c r="G60" i="31"/>
  <c r="F60" i="31"/>
  <c r="G57" i="31"/>
  <c r="F57" i="31"/>
  <c r="G56" i="31"/>
  <c r="F56" i="31"/>
  <c r="G55" i="31"/>
  <c r="F55" i="31"/>
  <c r="G52" i="31"/>
  <c r="F52" i="31"/>
  <c r="D24" i="33" l="1"/>
  <c r="C24" i="33"/>
  <c r="C17" i="33"/>
  <c r="C37" i="33"/>
  <c r="C32" i="33"/>
  <c r="E17" i="33" l="1"/>
  <c r="G293" i="31" l="1"/>
  <c r="G292" i="31" s="1"/>
  <c r="G291" i="31" s="1"/>
  <c r="G290" i="31" s="1"/>
  <c r="F293" i="31"/>
  <c r="F292" i="31" s="1"/>
  <c r="F291" i="31" s="1"/>
  <c r="F290" i="31" s="1"/>
  <c r="G746" i="31"/>
  <c r="G745" i="31" s="1"/>
  <c r="G744" i="31" s="1"/>
  <c r="F746" i="31"/>
  <c r="G743" i="31"/>
  <c r="G742" i="31" s="1"/>
  <c r="G741" i="31" s="1"/>
  <c r="G740" i="31" s="1"/>
  <c r="F743" i="31"/>
  <c r="F742" i="31" s="1"/>
  <c r="F741" i="31" s="1"/>
  <c r="F740" i="31" s="1"/>
  <c r="G739" i="31"/>
  <c r="G738" i="31" s="1"/>
  <c r="G737" i="31" s="1"/>
  <c r="F739" i="31"/>
  <c r="F738" i="31" s="1"/>
  <c r="F737" i="31" s="1"/>
  <c r="G733" i="31"/>
  <c r="G732" i="31" s="1"/>
  <c r="G731" i="31" s="1"/>
  <c r="G730" i="31"/>
  <c r="G729" i="31" s="1"/>
  <c r="G728" i="31" s="1"/>
  <c r="G727" i="31" s="1"/>
  <c r="G726" i="31" s="1"/>
  <c r="G725" i="31" s="1"/>
  <c r="F730" i="31"/>
  <c r="F723" i="31"/>
  <c r="G723" i="31"/>
  <c r="G722" i="31"/>
  <c r="F722" i="31"/>
  <c r="G715" i="31"/>
  <c r="G714" i="31" s="1"/>
  <c r="G713" i="31" s="1"/>
  <c r="G712" i="31" s="1"/>
  <c r="G711" i="31" s="1"/>
  <c r="G710" i="31" s="1"/>
  <c r="G709" i="31" s="1"/>
  <c r="F715" i="31"/>
  <c r="F714" i="31" s="1"/>
  <c r="F713" i="31" s="1"/>
  <c r="F712" i="31" s="1"/>
  <c r="F711" i="31" s="1"/>
  <c r="F710" i="31" s="1"/>
  <c r="F709" i="31" s="1"/>
  <c r="G708" i="31"/>
  <c r="G707" i="31" s="1"/>
  <c r="G706" i="31" s="1"/>
  <c r="G705" i="31" s="1"/>
  <c r="G704" i="31" s="1"/>
  <c r="F708" i="31"/>
  <c r="G703" i="31"/>
  <c r="G702" i="31" s="1"/>
  <c r="G701" i="31" s="1"/>
  <c r="G700" i="31" s="1"/>
  <c r="F703" i="31"/>
  <c r="F702" i="31" s="1"/>
  <c r="F701" i="31" s="1"/>
  <c r="F700" i="31" s="1"/>
  <c r="G699" i="31"/>
  <c r="F699" i="31"/>
  <c r="G698" i="31"/>
  <c r="F698" i="31"/>
  <c r="F697" i="31" s="1"/>
  <c r="F694" i="31" s="1"/>
  <c r="G696" i="31"/>
  <c r="F696" i="31"/>
  <c r="G693" i="31"/>
  <c r="F693" i="31"/>
  <c r="F691" i="31" s="1"/>
  <c r="F690" i="31" s="1"/>
  <c r="G692" i="31"/>
  <c r="F692" i="31"/>
  <c r="G689" i="31"/>
  <c r="F689" i="31"/>
  <c r="F687" i="31" s="1"/>
  <c r="F686" i="31" s="1"/>
  <c r="F685" i="31" s="1"/>
  <c r="G688" i="31"/>
  <c r="F688" i="31"/>
  <c r="F682" i="31"/>
  <c r="G682" i="31"/>
  <c r="G681" i="31"/>
  <c r="F681" i="31"/>
  <c r="F680" i="31"/>
  <c r="F679" i="31" s="1"/>
  <c r="F678" i="31" s="1"/>
  <c r="F677" i="31" s="1"/>
  <c r="F676" i="31" s="1"/>
  <c r="F675" i="31" s="1"/>
  <c r="G673" i="31"/>
  <c r="G672" i="31" s="1"/>
  <c r="G671" i="31" s="1"/>
  <c r="G670" i="31" s="1"/>
  <c r="G669" i="31" s="1"/>
  <c r="G668" i="31" s="1"/>
  <c r="F673" i="31"/>
  <c r="G667" i="31"/>
  <c r="F667" i="31"/>
  <c r="F666" i="31" s="1"/>
  <c r="G663" i="31"/>
  <c r="G662" i="31" s="1"/>
  <c r="G661" i="31" s="1"/>
  <c r="F663" i="31"/>
  <c r="G655" i="31"/>
  <c r="G654" i="31" s="1"/>
  <c r="G653" i="31" s="1"/>
  <c r="G652" i="31" s="1"/>
  <c r="F655" i="31"/>
  <c r="F654" i="31" s="1"/>
  <c r="F653" i="31" s="1"/>
  <c r="F652" i="31" s="1"/>
  <c r="G651" i="31"/>
  <c r="G650" i="31" s="1"/>
  <c r="G649" i="31" s="1"/>
  <c r="G648" i="31" s="1"/>
  <c r="F651" i="31"/>
  <c r="G647" i="31"/>
  <c r="G646" i="31" s="1"/>
  <c r="G645" i="31" s="1"/>
  <c r="G644" i="31" s="1"/>
  <c r="F647" i="31"/>
  <c r="F646" i="31" s="1"/>
  <c r="F645" i="31" s="1"/>
  <c r="F644" i="31" s="1"/>
  <c r="G643" i="31"/>
  <c r="G642" i="31" s="1"/>
  <c r="G641" i="31" s="1"/>
  <c r="G640" i="31" s="1"/>
  <c r="F643" i="31"/>
  <c r="G639" i="31"/>
  <c r="G638" i="31" s="1"/>
  <c r="G637" i="31" s="1"/>
  <c r="G636" i="31" s="1"/>
  <c r="F639" i="31"/>
  <c r="F638" i="31" s="1"/>
  <c r="F637" i="31" s="1"/>
  <c r="F636" i="31" s="1"/>
  <c r="G635" i="31"/>
  <c r="G634" i="31" s="1"/>
  <c r="G633" i="31" s="1"/>
  <c r="F635" i="31"/>
  <c r="F634" i="31" s="1"/>
  <c r="F633" i="31" s="1"/>
  <c r="G632" i="31"/>
  <c r="G631" i="31" s="1"/>
  <c r="G630" i="31" s="1"/>
  <c r="F632" i="31"/>
  <c r="F631" i="31" s="1"/>
  <c r="F630" i="31" s="1"/>
  <c r="G628" i="31"/>
  <c r="G627" i="31" s="1"/>
  <c r="G626" i="31" s="1"/>
  <c r="G625" i="31" s="1"/>
  <c r="F628" i="31"/>
  <c r="G623" i="31"/>
  <c r="G622" i="31" s="1"/>
  <c r="G621" i="31" s="1"/>
  <c r="F623" i="31"/>
  <c r="F622" i="31" s="1"/>
  <c r="F621" i="31" s="1"/>
  <c r="G620" i="31"/>
  <c r="G619" i="31" s="1"/>
  <c r="G618" i="31" s="1"/>
  <c r="F620" i="31"/>
  <c r="G615" i="31"/>
  <c r="G614" i="31" s="1"/>
  <c r="G613" i="31" s="1"/>
  <c r="G612" i="31" s="1"/>
  <c r="G611" i="31" s="1"/>
  <c r="F615" i="31"/>
  <c r="F614" i="31" s="1"/>
  <c r="F613" i="31" s="1"/>
  <c r="F612" i="31" s="1"/>
  <c r="F611" i="31" s="1"/>
  <c r="G610" i="31"/>
  <c r="G609" i="31" s="1"/>
  <c r="G608" i="31" s="1"/>
  <c r="F610" i="31"/>
  <c r="G607" i="31"/>
  <c r="G606" i="31" s="1"/>
  <c r="G605" i="31" s="1"/>
  <c r="F607" i="31"/>
  <c r="F606" i="31" s="1"/>
  <c r="F605" i="31" s="1"/>
  <c r="G601" i="31"/>
  <c r="G600" i="31" s="1"/>
  <c r="G599" i="31" s="1"/>
  <c r="F601" i="31"/>
  <c r="F596" i="31"/>
  <c r="F594" i="31" s="1"/>
  <c r="F593" i="31" s="1"/>
  <c r="F592" i="31" s="1"/>
  <c r="F591" i="31" s="1"/>
  <c r="G596" i="31"/>
  <c r="G595" i="31"/>
  <c r="F595" i="31"/>
  <c r="G590" i="31"/>
  <c r="G589" i="31" s="1"/>
  <c r="G588" i="31" s="1"/>
  <c r="G587" i="31" s="1"/>
  <c r="G586" i="31" s="1"/>
  <c r="F590" i="31"/>
  <c r="F589" i="31" s="1"/>
  <c r="F588" i="31" s="1"/>
  <c r="F587" i="31" s="1"/>
  <c r="F586" i="31" s="1"/>
  <c r="G581" i="31"/>
  <c r="G580" i="31" s="1"/>
  <c r="G579" i="31" s="1"/>
  <c r="G578" i="31" s="1"/>
  <c r="F581" i="31"/>
  <c r="G577" i="31"/>
  <c r="F577" i="31"/>
  <c r="F576" i="31" s="1"/>
  <c r="F575" i="31" s="1"/>
  <c r="F574" i="31" s="1"/>
  <c r="G570" i="31"/>
  <c r="G569" i="31" s="1"/>
  <c r="G568" i="31" s="1"/>
  <c r="G567" i="31" s="1"/>
  <c r="F570" i="31"/>
  <c r="F569" i="31" s="1"/>
  <c r="F568" i="31" s="1"/>
  <c r="F567" i="31" s="1"/>
  <c r="G566" i="31"/>
  <c r="F566" i="31"/>
  <c r="G565" i="31"/>
  <c r="F565" i="31"/>
  <c r="G564" i="31"/>
  <c r="F564" i="31"/>
  <c r="G561" i="31"/>
  <c r="F561" i="31"/>
  <c r="G560" i="31"/>
  <c r="F560" i="31"/>
  <c r="G559" i="31"/>
  <c r="F559" i="31"/>
  <c r="G558" i="31"/>
  <c r="F558" i="31"/>
  <c r="G555" i="31"/>
  <c r="F555" i="31"/>
  <c r="G554" i="31"/>
  <c r="F554" i="31"/>
  <c r="F553" i="31" s="1"/>
  <c r="F552" i="31" s="1"/>
  <c r="F550" i="31"/>
  <c r="G550" i="31"/>
  <c r="G549" i="31"/>
  <c r="F549" i="31"/>
  <c r="G544" i="31"/>
  <c r="G543" i="31" s="1"/>
  <c r="G542" i="31" s="1"/>
  <c r="G541" i="31" s="1"/>
  <c r="F544" i="31"/>
  <c r="G539" i="31"/>
  <c r="G538" i="31" s="1"/>
  <c r="G537" i="31" s="1"/>
  <c r="G536" i="31" s="1"/>
  <c r="F539" i="31"/>
  <c r="F538" i="31" s="1"/>
  <c r="F537" i="31" s="1"/>
  <c r="F536" i="31" s="1"/>
  <c r="G535" i="31"/>
  <c r="G534" i="31" s="1"/>
  <c r="G533" i="31" s="1"/>
  <c r="F535" i="31"/>
  <c r="G532" i="31"/>
  <c r="G531" i="31" s="1"/>
  <c r="G530" i="31" s="1"/>
  <c r="F532" i="31"/>
  <c r="F531" i="31" s="1"/>
  <c r="F530" i="31" s="1"/>
  <c r="G527" i="31"/>
  <c r="G526" i="31" s="1"/>
  <c r="G525" i="31" s="1"/>
  <c r="G524" i="31" s="1"/>
  <c r="G523" i="31" s="1"/>
  <c r="F527" i="31"/>
  <c r="G522" i="31"/>
  <c r="G521" i="31" s="1"/>
  <c r="G520" i="31" s="1"/>
  <c r="G519" i="31" s="1"/>
  <c r="F522" i="31"/>
  <c r="F521" i="31" s="1"/>
  <c r="F520" i="31" s="1"/>
  <c r="F519" i="31" s="1"/>
  <c r="G518" i="31"/>
  <c r="G517" i="31" s="1"/>
  <c r="G516" i="31" s="1"/>
  <c r="G515" i="31" s="1"/>
  <c r="F518" i="31"/>
  <c r="G510" i="31"/>
  <c r="G509" i="31" s="1"/>
  <c r="G508" i="31" s="1"/>
  <c r="F510" i="31"/>
  <c r="F509" i="31" s="1"/>
  <c r="F508" i="31" s="1"/>
  <c r="F507" i="31"/>
  <c r="G507" i="31"/>
  <c r="G506" i="31"/>
  <c r="G505" i="31" s="1"/>
  <c r="G504" i="31" s="1"/>
  <c r="F506" i="31"/>
  <c r="G502" i="31"/>
  <c r="G501" i="31" s="1"/>
  <c r="G500" i="31" s="1"/>
  <c r="F502" i="31"/>
  <c r="F499" i="31"/>
  <c r="G499" i="31"/>
  <c r="G498" i="31"/>
  <c r="F498" i="31"/>
  <c r="G493" i="31"/>
  <c r="G492" i="31" s="1"/>
  <c r="F493" i="31"/>
  <c r="F492" i="31" s="1"/>
  <c r="G491" i="31"/>
  <c r="G490" i="31" s="1"/>
  <c r="G489" i="31" s="1"/>
  <c r="F491" i="31"/>
  <c r="G487" i="31"/>
  <c r="F487" i="31"/>
  <c r="G486" i="31"/>
  <c r="F486" i="31"/>
  <c r="G485" i="31"/>
  <c r="F485" i="31"/>
  <c r="G482" i="31"/>
  <c r="F482" i="31"/>
  <c r="G481" i="31"/>
  <c r="F481" i="31"/>
  <c r="F479" i="31" s="1"/>
  <c r="F478" i="31" s="1"/>
  <c r="G480" i="31"/>
  <c r="F480" i="31"/>
  <c r="G477" i="31"/>
  <c r="F477" i="31"/>
  <c r="F475" i="31" s="1"/>
  <c r="F474" i="31" s="1"/>
  <c r="G476" i="31"/>
  <c r="F476" i="31"/>
  <c r="F472" i="31"/>
  <c r="F470" i="31" s="1"/>
  <c r="F469" i="31" s="1"/>
  <c r="F468" i="31" s="1"/>
  <c r="G472" i="31"/>
  <c r="G471" i="31"/>
  <c r="F471" i="31"/>
  <c r="G465" i="31"/>
  <c r="G464" i="31" s="1"/>
  <c r="G463" i="31" s="1"/>
  <c r="G462" i="31" s="1"/>
  <c r="G461" i="31" s="1"/>
  <c r="F465" i="31"/>
  <c r="F464" i="31" s="1"/>
  <c r="F463" i="31" s="1"/>
  <c r="F462" i="31" s="1"/>
  <c r="F461" i="31" s="1"/>
  <c r="G460" i="31"/>
  <c r="G459" i="31" s="1"/>
  <c r="G458" i="31" s="1"/>
  <c r="G457" i="31" s="1"/>
  <c r="G456" i="31" s="1"/>
  <c r="G455" i="31" s="1"/>
  <c r="F460" i="31"/>
  <c r="F459" i="31" s="1"/>
  <c r="F458" i="31" s="1"/>
  <c r="F457" i="31" s="1"/>
  <c r="F456" i="31" s="1"/>
  <c r="F455" i="31" s="1"/>
  <c r="G453" i="31"/>
  <c r="G451" i="31" s="1"/>
  <c r="G450" i="31" s="1"/>
  <c r="G449" i="31" s="1"/>
  <c r="F453" i="31"/>
  <c r="F452" i="31" s="1"/>
  <c r="G448" i="31"/>
  <c r="G447" i="31" s="1"/>
  <c r="G446" i="31" s="1"/>
  <c r="G445" i="31" s="1"/>
  <c r="G444" i="31" s="1"/>
  <c r="F448" i="31"/>
  <c r="G437" i="31"/>
  <c r="F437" i="31"/>
  <c r="F436" i="31" s="1"/>
  <c r="F435" i="31" s="1"/>
  <c r="F434" i="31" s="1"/>
  <c r="G442" i="31"/>
  <c r="G441" i="31" s="1"/>
  <c r="G440" i="31" s="1"/>
  <c r="G439" i="31" s="1"/>
  <c r="G438" i="31" s="1"/>
  <c r="F442" i="31"/>
  <c r="G436" i="31"/>
  <c r="G435" i="31" s="1"/>
  <c r="G434" i="31" s="1"/>
  <c r="G432" i="31"/>
  <c r="G431" i="31" s="1"/>
  <c r="G430" i="31" s="1"/>
  <c r="G429" i="31" s="1"/>
  <c r="F432" i="31"/>
  <c r="F431" i="31" s="1"/>
  <c r="F430" i="31" s="1"/>
  <c r="F429" i="31" s="1"/>
  <c r="F427" i="31"/>
  <c r="F426" i="31" s="1"/>
  <c r="F425" i="31" s="1"/>
  <c r="F424" i="31" s="1"/>
  <c r="G422" i="31"/>
  <c r="G421" i="31" s="1"/>
  <c r="G420" i="31" s="1"/>
  <c r="F422" i="31"/>
  <c r="F421" i="31" s="1"/>
  <c r="F420" i="31" s="1"/>
  <c r="G419" i="31"/>
  <c r="F419" i="31"/>
  <c r="F418" i="31" s="1"/>
  <c r="F417" i="31" s="1"/>
  <c r="F416" i="31" s="1"/>
  <c r="G415" i="31"/>
  <c r="G414" i="31" s="1"/>
  <c r="G413" i="31" s="1"/>
  <c r="G412" i="31" s="1"/>
  <c r="F415" i="31"/>
  <c r="F414" i="31" s="1"/>
  <c r="F413" i="31" s="1"/>
  <c r="F412" i="31" s="1"/>
  <c r="G411" i="31"/>
  <c r="F411" i="31"/>
  <c r="F410" i="31" s="1"/>
  <c r="F409" i="31" s="1"/>
  <c r="F408" i="31" s="1"/>
  <c r="G407" i="31"/>
  <c r="G406" i="31" s="1"/>
  <c r="G405" i="31" s="1"/>
  <c r="G404" i="31" s="1"/>
  <c r="F407" i="31"/>
  <c r="F406" i="31" s="1"/>
  <c r="F405" i="31" s="1"/>
  <c r="F404" i="31" s="1"/>
  <c r="G403" i="31"/>
  <c r="F403" i="31"/>
  <c r="F402" i="31" s="1"/>
  <c r="F401" i="31" s="1"/>
  <c r="F400" i="31" s="1"/>
  <c r="G399" i="31"/>
  <c r="G398" i="31" s="1"/>
  <c r="G397" i="31" s="1"/>
  <c r="G396" i="31" s="1"/>
  <c r="F399" i="31"/>
  <c r="F398" i="31" s="1"/>
  <c r="F397" i="31" s="1"/>
  <c r="F396" i="31" s="1"/>
  <c r="G395" i="31"/>
  <c r="F395" i="31"/>
  <c r="F394" i="31" s="1"/>
  <c r="F393" i="31" s="1"/>
  <c r="F392" i="31" s="1"/>
  <c r="G391" i="31"/>
  <c r="G390" i="31" s="1"/>
  <c r="G389" i="31" s="1"/>
  <c r="G388" i="31" s="1"/>
  <c r="F391" i="31"/>
  <c r="F390" i="31" s="1"/>
  <c r="F389" i="31" s="1"/>
  <c r="F388" i="31" s="1"/>
  <c r="G387" i="31"/>
  <c r="F387" i="31"/>
  <c r="F386" i="31" s="1"/>
  <c r="F385" i="31" s="1"/>
  <c r="F384" i="31" s="1"/>
  <c r="G383" i="31"/>
  <c r="G382" i="31" s="1"/>
  <c r="G381" i="31" s="1"/>
  <c r="G380" i="31" s="1"/>
  <c r="F383" i="31"/>
  <c r="F382" i="31" s="1"/>
  <c r="F381" i="31" s="1"/>
  <c r="F380" i="31" s="1"/>
  <c r="G376" i="31"/>
  <c r="F376" i="31"/>
  <c r="F375" i="31"/>
  <c r="F374" i="31" s="1"/>
  <c r="G373" i="31"/>
  <c r="G371" i="31" s="1"/>
  <c r="F373" i="31"/>
  <c r="G368" i="31"/>
  <c r="G367" i="31" s="1"/>
  <c r="G366" i="31" s="1"/>
  <c r="F368" i="31"/>
  <c r="F367" i="31" s="1"/>
  <c r="F366" i="31" s="1"/>
  <c r="F365" i="31"/>
  <c r="G365" i="31"/>
  <c r="G364" i="31"/>
  <c r="G363" i="31" s="1"/>
  <c r="G362" i="31" s="1"/>
  <c r="F364" i="31"/>
  <c r="G360" i="31"/>
  <c r="G359" i="31" s="1"/>
  <c r="G358" i="31" s="1"/>
  <c r="F360" i="31"/>
  <c r="F357" i="31"/>
  <c r="F355" i="31" s="1"/>
  <c r="F354" i="31" s="1"/>
  <c r="G357" i="31"/>
  <c r="G356" i="31"/>
  <c r="F356" i="31"/>
  <c r="G352" i="31"/>
  <c r="G351" i="31" s="1"/>
  <c r="G350" i="31" s="1"/>
  <c r="F352" i="31"/>
  <c r="F351" i="31" s="1"/>
  <c r="F350" i="31" s="1"/>
  <c r="G347" i="31"/>
  <c r="G346" i="31" s="1"/>
  <c r="G345" i="31" s="1"/>
  <c r="F347" i="31"/>
  <c r="F346" i="31" s="1"/>
  <c r="F345" i="31" s="1"/>
  <c r="G344" i="31"/>
  <c r="F344" i="31"/>
  <c r="F343" i="31" s="1"/>
  <c r="F342" i="31" s="1"/>
  <c r="G340" i="31"/>
  <c r="F340" i="31"/>
  <c r="G339" i="31"/>
  <c r="F339" i="31"/>
  <c r="F338" i="31" s="1"/>
  <c r="F337" i="31" s="1"/>
  <c r="G336" i="31"/>
  <c r="F336" i="31"/>
  <c r="G335" i="31"/>
  <c r="F335" i="31"/>
  <c r="G334" i="31"/>
  <c r="F334" i="31"/>
  <c r="G330" i="31"/>
  <c r="F330" i="31"/>
  <c r="G329" i="31"/>
  <c r="F329" i="31"/>
  <c r="G326" i="31"/>
  <c r="F326" i="31"/>
  <c r="G325" i="31"/>
  <c r="F325" i="31"/>
  <c r="G324" i="31"/>
  <c r="F324" i="31"/>
  <c r="G320" i="31"/>
  <c r="G319" i="31" s="1"/>
  <c r="G318" i="31" s="1"/>
  <c r="F320" i="31"/>
  <c r="F319" i="31" s="1"/>
  <c r="F318" i="31" s="1"/>
  <c r="G312" i="31"/>
  <c r="F312" i="31"/>
  <c r="F311" i="31" s="1"/>
  <c r="F310" i="31" s="1"/>
  <c r="F309" i="31" s="1"/>
  <c r="F308" i="31" s="1"/>
  <c r="G306" i="31"/>
  <c r="G305" i="31" s="1"/>
  <c r="G304" i="31" s="1"/>
  <c r="F307" i="31"/>
  <c r="G298" i="31"/>
  <c r="G297" i="31" s="1"/>
  <c r="G296" i="31" s="1"/>
  <c r="G295" i="31" s="1"/>
  <c r="G294" i="31" s="1"/>
  <c r="F298" i="31"/>
  <c r="F297" i="31" s="1"/>
  <c r="F296" i="31" s="1"/>
  <c r="F295" i="31" s="1"/>
  <c r="F294" i="31" s="1"/>
  <c r="G288" i="31"/>
  <c r="G287" i="31" s="1"/>
  <c r="G286" i="31" s="1"/>
  <c r="G285" i="31"/>
  <c r="G284" i="31" s="1"/>
  <c r="G283" i="31" s="1"/>
  <c r="G282" i="31" s="1"/>
  <c r="F285" i="31"/>
  <c r="F284" i="31" s="1"/>
  <c r="F283" i="31" s="1"/>
  <c r="F282" i="31" s="1"/>
  <c r="G281" i="31"/>
  <c r="G280" i="31" s="1"/>
  <c r="G279" i="31" s="1"/>
  <c r="G278" i="31" s="1"/>
  <c r="F281" i="31"/>
  <c r="F280" i="31" s="1"/>
  <c r="F279" i="31" s="1"/>
  <c r="F278" i="31" s="1"/>
  <c r="G277" i="31"/>
  <c r="G276" i="31" s="1"/>
  <c r="G275" i="31" s="1"/>
  <c r="G274" i="31" s="1"/>
  <c r="F277" i="31"/>
  <c r="F276" i="31" s="1"/>
  <c r="F275" i="31" s="1"/>
  <c r="F274" i="31" s="1"/>
  <c r="G273" i="31"/>
  <c r="G272" i="31" s="1"/>
  <c r="G271" i="31" s="1"/>
  <c r="G270" i="31" s="1"/>
  <c r="F273" i="31"/>
  <c r="F272" i="31" s="1"/>
  <c r="F271" i="31" s="1"/>
  <c r="F270" i="31" s="1"/>
  <c r="G268" i="31"/>
  <c r="G267" i="31" s="1"/>
  <c r="G266" i="31" s="1"/>
  <c r="G265" i="31" s="1"/>
  <c r="G264" i="31" s="1"/>
  <c r="F268" i="31"/>
  <c r="F267" i="31" s="1"/>
  <c r="F266" i="31" s="1"/>
  <c r="F265" i="31" s="1"/>
  <c r="F264" i="31" s="1"/>
  <c r="G262" i="31"/>
  <c r="G261" i="31" s="1"/>
  <c r="G260" i="31" s="1"/>
  <c r="G259" i="31" s="1"/>
  <c r="F262" i="31"/>
  <c r="F261" i="31" s="1"/>
  <c r="F260" i="31" s="1"/>
  <c r="F259" i="31" s="1"/>
  <c r="G258" i="31"/>
  <c r="F258" i="31"/>
  <c r="F257" i="31" s="1"/>
  <c r="F256" i="31" s="1"/>
  <c r="F255" i="31" s="1"/>
  <c r="G253" i="31"/>
  <c r="G252" i="31" s="1"/>
  <c r="G251" i="31" s="1"/>
  <c r="G250" i="31" s="1"/>
  <c r="F253" i="31"/>
  <c r="F252" i="31" s="1"/>
  <c r="F251" i="31" s="1"/>
  <c r="F250" i="31" s="1"/>
  <c r="G249" i="31"/>
  <c r="G248" i="31" s="1"/>
  <c r="G247" i="31" s="1"/>
  <c r="G246" i="31" s="1"/>
  <c r="F249" i="31"/>
  <c r="F248" i="31" s="1"/>
  <c r="F247" i="31" s="1"/>
  <c r="F246" i="31" s="1"/>
  <c r="G245" i="31"/>
  <c r="G244" i="31" s="1"/>
  <c r="G243" i="31" s="1"/>
  <c r="G242" i="31" s="1"/>
  <c r="F245" i="31"/>
  <c r="F244" i="31" s="1"/>
  <c r="F243" i="31" s="1"/>
  <c r="F242" i="31" s="1"/>
  <c r="G241" i="31"/>
  <c r="F241" i="31"/>
  <c r="F240" i="31" s="1"/>
  <c r="F239" i="31" s="1"/>
  <c r="F238" i="31" s="1"/>
  <c r="G237" i="31"/>
  <c r="G236" i="31" s="1"/>
  <c r="G235" i="31" s="1"/>
  <c r="G234" i="31" s="1"/>
  <c r="F237" i="31"/>
  <c r="F236" i="31" s="1"/>
  <c r="F235" i="31" s="1"/>
  <c r="F234" i="31" s="1"/>
  <c r="G230" i="31"/>
  <c r="G229" i="31" s="1"/>
  <c r="G228" i="31" s="1"/>
  <c r="G227" i="31" s="1"/>
  <c r="G226" i="31" s="1"/>
  <c r="G225" i="31" s="1"/>
  <c r="F230" i="31"/>
  <c r="F229" i="31" s="1"/>
  <c r="F228" i="31" s="1"/>
  <c r="F227" i="31" s="1"/>
  <c r="F226" i="31" s="1"/>
  <c r="F225" i="31" s="1"/>
  <c r="G224" i="31"/>
  <c r="G223" i="31" s="1"/>
  <c r="G222" i="31" s="1"/>
  <c r="G221" i="31" s="1"/>
  <c r="F224" i="31"/>
  <c r="F223" i="31" s="1"/>
  <c r="F222" i="31" s="1"/>
  <c r="F221" i="31" s="1"/>
  <c r="G220" i="31"/>
  <c r="F220" i="31"/>
  <c r="G219" i="31"/>
  <c r="F219" i="31"/>
  <c r="G218" i="31"/>
  <c r="F218" i="31"/>
  <c r="G216" i="31"/>
  <c r="G215" i="31" s="1"/>
  <c r="F216" i="31"/>
  <c r="F215" i="31" s="1"/>
  <c r="G213" i="31"/>
  <c r="F213" i="31"/>
  <c r="G212" i="31"/>
  <c r="F212" i="31"/>
  <c r="G209" i="31"/>
  <c r="F209" i="31"/>
  <c r="F208" i="31" s="1"/>
  <c r="F207" i="31" s="1"/>
  <c r="G206" i="31"/>
  <c r="F206" i="31"/>
  <c r="G205" i="31"/>
  <c r="F205" i="31"/>
  <c r="G200" i="31"/>
  <c r="G199" i="31" s="1"/>
  <c r="G198" i="31" s="1"/>
  <c r="G197" i="31" s="1"/>
  <c r="F200" i="31"/>
  <c r="F199" i="31" s="1"/>
  <c r="F198" i="31" s="1"/>
  <c r="F197" i="31" s="1"/>
  <c r="G194" i="31"/>
  <c r="G193" i="31" s="1"/>
  <c r="G192" i="31" s="1"/>
  <c r="G191" i="31" s="1"/>
  <c r="F194" i="31"/>
  <c r="F193" i="31" s="1"/>
  <c r="F192" i="31" s="1"/>
  <c r="F191" i="31" s="1"/>
  <c r="G190" i="31"/>
  <c r="G189" i="31" s="1"/>
  <c r="G188" i="31" s="1"/>
  <c r="G187" i="31" s="1"/>
  <c r="F190" i="31"/>
  <c r="F189" i="31" s="1"/>
  <c r="F188" i="31" s="1"/>
  <c r="F187" i="31" s="1"/>
  <c r="G184" i="31"/>
  <c r="F184" i="31"/>
  <c r="F183" i="31" s="1"/>
  <c r="F182" i="31" s="1"/>
  <c r="F181" i="31" s="1"/>
  <c r="G180" i="31"/>
  <c r="G179" i="31" s="1"/>
  <c r="G178" i="31" s="1"/>
  <c r="G177" i="31" s="1"/>
  <c r="F180" i="31"/>
  <c r="F179" i="31" s="1"/>
  <c r="F178" i="31" s="1"/>
  <c r="F177" i="31" s="1"/>
  <c r="G176" i="31"/>
  <c r="G175" i="31" s="1"/>
  <c r="G174" i="31" s="1"/>
  <c r="G173" i="31" s="1"/>
  <c r="F176" i="31"/>
  <c r="F175" i="31" s="1"/>
  <c r="F174" i="31" s="1"/>
  <c r="F173" i="31" s="1"/>
  <c r="G171" i="31"/>
  <c r="F171" i="31"/>
  <c r="G170" i="31"/>
  <c r="F170" i="31"/>
  <c r="F167" i="31"/>
  <c r="G167" i="31"/>
  <c r="G166" i="31"/>
  <c r="F166" i="31"/>
  <c r="G147" i="31"/>
  <c r="F147" i="31"/>
  <c r="G146" i="31"/>
  <c r="F146" i="31"/>
  <c r="F143" i="31"/>
  <c r="G143" i="31"/>
  <c r="G142" i="31"/>
  <c r="F142" i="31"/>
  <c r="G138" i="31"/>
  <c r="G137" i="31" s="1"/>
  <c r="F138" i="31"/>
  <c r="F137" i="31" s="1"/>
  <c r="G136" i="31"/>
  <c r="G135" i="31" s="1"/>
  <c r="F136" i="31"/>
  <c r="F135" i="31" s="1"/>
  <c r="F134" i="31" s="1"/>
  <c r="G132" i="31"/>
  <c r="G131" i="31" s="1"/>
  <c r="G130" i="31" s="1"/>
  <c r="G129" i="31" s="1"/>
  <c r="F132" i="31"/>
  <c r="F131" i="31" s="1"/>
  <c r="F130" i="31" s="1"/>
  <c r="F129" i="31" s="1"/>
  <c r="G128" i="31"/>
  <c r="F128" i="31"/>
  <c r="G127" i="31"/>
  <c r="F127" i="31"/>
  <c r="G123" i="31"/>
  <c r="F123" i="31"/>
  <c r="F122" i="31" s="1"/>
  <c r="F121" i="31" s="1"/>
  <c r="F120" i="31" s="1"/>
  <c r="G119" i="31"/>
  <c r="G118" i="31" s="1"/>
  <c r="G117" i="31" s="1"/>
  <c r="G116" i="31" s="1"/>
  <c r="F119" i="31"/>
  <c r="F118" i="31" s="1"/>
  <c r="F117" i="31" s="1"/>
  <c r="F116" i="31" s="1"/>
  <c r="G113" i="31"/>
  <c r="G112" i="31" s="1"/>
  <c r="G111" i="31" s="1"/>
  <c r="G110" i="31" s="1"/>
  <c r="G109" i="31" s="1"/>
  <c r="F113" i="31"/>
  <c r="F112" i="31" s="1"/>
  <c r="F111" i="31" s="1"/>
  <c r="F110" i="31" s="1"/>
  <c r="F109" i="31" s="1"/>
  <c r="G108" i="31"/>
  <c r="G107" i="31" s="1"/>
  <c r="G106" i="31" s="1"/>
  <c r="G105" i="31" s="1"/>
  <c r="G104" i="31" s="1"/>
  <c r="F108" i="31"/>
  <c r="F107" i="31" s="1"/>
  <c r="F106" i="31" s="1"/>
  <c r="F105" i="31" s="1"/>
  <c r="F104" i="31" s="1"/>
  <c r="G103" i="31"/>
  <c r="F103" i="31"/>
  <c r="G102" i="31"/>
  <c r="F102" i="31"/>
  <c r="G99" i="31"/>
  <c r="F99" i="31"/>
  <c r="G98" i="31"/>
  <c r="F98" i="31"/>
  <c r="G95" i="31"/>
  <c r="F95" i="31"/>
  <c r="F94" i="31" s="1"/>
  <c r="F93" i="31" s="1"/>
  <c r="F92" i="31"/>
  <c r="G92" i="31"/>
  <c r="G91" i="31"/>
  <c r="F91" i="31"/>
  <c r="G87" i="31"/>
  <c r="F87" i="31"/>
  <c r="G86" i="31"/>
  <c r="F86" i="31"/>
  <c r="G85" i="31"/>
  <c r="F85" i="31"/>
  <c r="G82" i="31"/>
  <c r="F82" i="31"/>
  <c r="G81" i="31"/>
  <c r="F81" i="31"/>
  <c r="G78" i="31"/>
  <c r="G77" i="31" s="1"/>
  <c r="G76" i="31" s="1"/>
  <c r="F78" i="31"/>
  <c r="F77" i="31" s="1"/>
  <c r="F76" i="31" s="1"/>
  <c r="F75" i="31"/>
  <c r="G75" i="31"/>
  <c r="G74" i="31"/>
  <c r="F74" i="31"/>
  <c r="G67" i="31"/>
  <c r="G66" i="31" s="1"/>
  <c r="G65" i="31" s="1"/>
  <c r="G64" i="31" s="1"/>
  <c r="G63" i="31" s="1"/>
  <c r="F67" i="31"/>
  <c r="F66" i="31" s="1"/>
  <c r="F65" i="31" s="1"/>
  <c r="F64" i="31" s="1"/>
  <c r="F63" i="31" s="1"/>
  <c r="F59" i="31"/>
  <c r="F58" i="31" s="1"/>
  <c r="G51" i="31"/>
  <c r="G50" i="31" s="1"/>
  <c r="F51" i="31"/>
  <c r="F50" i="31" s="1"/>
  <c r="G48" i="31"/>
  <c r="F48" i="31"/>
  <c r="G47" i="31"/>
  <c r="F47" i="31"/>
  <c r="F46" i="31" s="1"/>
  <c r="F45" i="31" s="1"/>
  <c r="F43" i="31"/>
  <c r="G43" i="31"/>
  <c r="G42" i="31"/>
  <c r="F42" i="31"/>
  <c r="G37" i="31"/>
  <c r="F37" i="31"/>
  <c r="G36" i="31"/>
  <c r="F36" i="31"/>
  <c r="F35" i="31" s="1"/>
  <c r="F34" i="31" s="1"/>
  <c r="G33" i="31"/>
  <c r="F33" i="31"/>
  <c r="G32" i="31"/>
  <c r="F32" i="31"/>
  <c r="G29" i="31"/>
  <c r="G28" i="31" s="1"/>
  <c r="G27" i="31" s="1"/>
  <c r="F29" i="31"/>
  <c r="F26" i="31"/>
  <c r="G26" i="31"/>
  <c r="G25" i="31"/>
  <c r="F25" i="31"/>
  <c r="F20" i="31"/>
  <c r="G20" i="31"/>
  <c r="G19" i="31"/>
  <c r="F19" i="31"/>
  <c r="G94" i="31"/>
  <c r="G93" i="31" s="1"/>
  <c r="G122" i="31"/>
  <c r="G121" i="31" s="1"/>
  <c r="G120" i="31" s="1"/>
  <c r="G154" i="31"/>
  <c r="G155" i="31"/>
  <c r="G158" i="31"/>
  <c r="G157" i="31" s="1"/>
  <c r="G156" i="31" s="1"/>
  <c r="G160" i="31"/>
  <c r="G159" i="31" s="1"/>
  <c r="G183" i="31"/>
  <c r="G182" i="31" s="1"/>
  <c r="G181" i="31" s="1"/>
  <c r="G208" i="31"/>
  <c r="G207" i="31" s="1"/>
  <c r="G240" i="31"/>
  <c r="G239" i="31" s="1"/>
  <c r="G238" i="31" s="1"/>
  <c r="G257" i="31"/>
  <c r="G256" i="31" s="1"/>
  <c r="G255" i="31" s="1"/>
  <c r="G311" i="31"/>
  <c r="G310" i="31" s="1"/>
  <c r="G309" i="31" s="1"/>
  <c r="G308" i="31" s="1"/>
  <c r="G343" i="31"/>
  <c r="G342" i="31" s="1"/>
  <c r="G375" i="31"/>
  <c r="G374" i="31" s="1"/>
  <c r="G386" i="31"/>
  <c r="G385" i="31" s="1"/>
  <c r="G384" i="31" s="1"/>
  <c r="G394" i="31"/>
  <c r="G393" i="31" s="1"/>
  <c r="G392" i="31" s="1"/>
  <c r="G402" i="31"/>
  <c r="G401" i="31" s="1"/>
  <c r="G400" i="31" s="1"/>
  <c r="G410" i="31"/>
  <c r="G409" i="31" s="1"/>
  <c r="G408" i="31" s="1"/>
  <c r="G418" i="31"/>
  <c r="G417" i="31" s="1"/>
  <c r="G416" i="31" s="1"/>
  <c r="G427" i="31"/>
  <c r="G426" i="31" s="1"/>
  <c r="G425" i="31" s="1"/>
  <c r="G424" i="31" s="1"/>
  <c r="G548" i="31"/>
  <c r="G547" i="31" s="1"/>
  <c r="G546" i="31" s="1"/>
  <c r="G576" i="31"/>
  <c r="G575" i="31" s="1"/>
  <c r="G574" i="31" s="1"/>
  <c r="G665" i="31"/>
  <c r="G664" i="31" s="1"/>
  <c r="G666" i="31"/>
  <c r="F745" i="31"/>
  <c r="F744" i="31" s="1"/>
  <c r="F733" i="31"/>
  <c r="F732" i="31" s="1"/>
  <c r="F731" i="31" s="1"/>
  <c r="F729" i="31"/>
  <c r="F728" i="31" s="1"/>
  <c r="F727" i="31" s="1"/>
  <c r="F726" i="31" s="1"/>
  <c r="F725" i="31" s="1"/>
  <c r="F707" i="31"/>
  <c r="F706" i="31" s="1"/>
  <c r="F705" i="31" s="1"/>
  <c r="F704" i="31" s="1"/>
  <c r="F672" i="31"/>
  <c r="F671" i="31" s="1"/>
  <c r="F670" i="31" s="1"/>
  <c r="F669" i="31" s="1"/>
  <c r="F668" i="31" s="1"/>
  <c r="F662" i="31"/>
  <c r="F661" i="31" s="1"/>
  <c r="F659" i="31" s="1"/>
  <c r="F658" i="31" s="1"/>
  <c r="F657" i="31" s="1"/>
  <c r="F650" i="31"/>
  <c r="F649" i="31" s="1"/>
  <c r="F648" i="31" s="1"/>
  <c r="F642" i="31"/>
  <c r="F641" i="31" s="1"/>
  <c r="F640" i="31" s="1"/>
  <c r="F627" i="31"/>
  <c r="F626" i="31" s="1"/>
  <c r="F625" i="31" s="1"/>
  <c r="F619" i="31"/>
  <c r="F618" i="31" s="1"/>
  <c r="F609" i="31"/>
  <c r="F608" i="31" s="1"/>
  <c r="F600" i="31"/>
  <c r="F599" i="31" s="1"/>
  <c r="F597" i="31" s="1"/>
  <c r="F580" i="31"/>
  <c r="F579" i="31" s="1"/>
  <c r="F578" i="31" s="1"/>
  <c r="F543" i="31"/>
  <c r="F542" i="31" s="1"/>
  <c r="F541" i="31" s="1"/>
  <c r="F534" i="31"/>
  <c r="F533" i="31" s="1"/>
  <c r="F526" i="31"/>
  <c r="F525" i="31" s="1"/>
  <c r="F524" i="31" s="1"/>
  <c r="F523" i="31" s="1"/>
  <c r="F517" i="31"/>
  <c r="F516" i="31" s="1"/>
  <c r="F515" i="31" s="1"/>
  <c r="F501" i="31"/>
  <c r="F500" i="31" s="1"/>
  <c r="F497" i="31"/>
  <c r="F496" i="31" s="1"/>
  <c r="F490" i="31"/>
  <c r="F489" i="31" s="1"/>
  <c r="F447" i="31"/>
  <c r="F446" i="31" s="1"/>
  <c r="F445" i="31" s="1"/>
  <c r="F444" i="31" s="1"/>
  <c r="F441" i="31"/>
  <c r="F440" i="31" s="1"/>
  <c r="F439" i="31" s="1"/>
  <c r="F438" i="31" s="1"/>
  <c r="F372" i="31"/>
  <c r="F371" i="31"/>
  <c r="F359" i="31"/>
  <c r="F358" i="31" s="1"/>
  <c r="F306" i="31"/>
  <c r="F305" i="31" s="1"/>
  <c r="F304" i="31" s="1"/>
  <c r="F288" i="31"/>
  <c r="F287" i="31" s="1"/>
  <c r="F286" i="31" s="1"/>
  <c r="F160" i="31"/>
  <c r="F159" i="31" s="1"/>
  <c r="F158" i="31"/>
  <c r="F157" i="31" s="1"/>
  <c r="F156" i="31" s="1"/>
  <c r="F155" i="31"/>
  <c r="F154" i="31"/>
  <c r="F28" i="31"/>
  <c r="F27" i="31" s="1"/>
  <c r="H279" i="32"/>
  <c r="I258" i="32"/>
  <c r="H259" i="32"/>
  <c r="J14" i="32"/>
  <c r="I14" i="32"/>
  <c r="H601" i="32"/>
  <c r="H497" i="32"/>
  <c r="G601" i="32"/>
  <c r="H639" i="32"/>
  <c r="H638" i="32" s="1"/>
  <c r="H637" i="32" s="1"/>
  <c r="H608" i="32" s="1"/>
  <c r="G638" i="32"/>
  <c r="G637" i="32" s="1"/>
  <c r="G608" i="32" s="1"/>
  <c r="G639" i="32"/>
  <c r="F563" i="31" l="1"/>
  <c r="F562" i="31" s="1"/>
  <c r="G31" i="31"/>
  <c r="G30" i="31" s="1"/>
  <c r="G497" i="31"/>
  <c r="G496" i="31" s="1"/>
  <c r="G495" i="31" s="1"/>
  <c r="G494" i="31" s="1"/>
  <c r="G680" i="31"/>
  <c r="G679" i="31" s="1"/>
  <c r="G678" i="31" s="1"/>
  <c r="G677" i="31" s="1"/>
  <c r="G676" i="31" s="1"/>
  <c r="G675" i="31" s="1"/>
  <c r="G687" i="31"/>
  <c r="G686" i="31" s="1"/>
  <c r="G685" i="31" s="1"/>
  <c r="F598" i="31"/>
  <c r="F18" i="31"/>
  <c r="F17" i="31" s="1"/>
  <c r="F16" i="31" s="1"/>
  <c r="F15" i="31" s="1"/>
  <c r="F14" i="31" s="1"/>
  <c r="F721" i="31"/>
  <c r="F720" i="31" s="1"/>
  <c r="F719" i="31" s="1"/>
  <c r="F718" i="31" s="1"/>
  <c r="F717" i="31" s="1"/>
  <c r="F716" i="31" s="1"/>
  <c r="F153" i="31"/>
  <c r="F152" i="31" s="1"/>
  <c r="F353" i="31"/>
  <c r="G73" i="31"/>
  <c r="G72" i="31" s="1"/>
  <c r="G165" i="31"/>
  <c r="G164" i="31" s="1"/>
  <c r="F24" i="31"/>
  <c r="F23" i="31" s="1"/>
  <c r="F73" i="31"/>
  <c r="F72" i="31" s="1"/>
  <c r="F84" i="31"/>
  <c r="F83" i="31" s="1"/>
  <c r="F101" i="31"/>
  <c r="F100" i="31" s="1"/>
  <c r="F126" i="31"/>
  <c r="F125" i="31" s="1"/>
  <c r="F124" i="31" s="1"/>
  <c r="F145" i="31"/>
  <c r="F144" i="31" s="1"/>
  <c r="F169" i="31"/>
  <c r="F168" i="31" s="1"/>
  <c r="F204" i="31"/>
  <c r="F203" i="31" s="1"/>
  <c r="F211" i="31"/>
  <c r="F210" i="31" s="1"/>
  <c r="G355" i="31"/>
  <c r="G354" i="31" s="1"/>
  <c r="F363" i="31"/>
  <c r="F362" i="31" s="1"/>
  <c r="F361" i="31" s="1"/>
  <c r="F370" i="31"/>
  <c r="F369" i="31" s="1"/>
  <c r="G604" i="31"/>
  <c r="G603" i="31" s="1"/>
  <c r="G372" i="31"/>
  <c r="F41" i="31"/>
  <c r="F40" i="31" s="1"/>
  <c r="F39" i="31" s="1"/>
  <c r="F90" i="31"/>
  <c r="F89" i="31" s="1"/>
  <c r="F141" i="31"/>
  <c r="F140" i="31" s="1"/>
  <c r="F548" i="31"/>
  <c r="F547" i="31" s="1"/>
  <c r="F546" i="31" s="1"/>
  <c r="F557" i="31"/>
  <c r="F556" i="31" s="1"/>
  <c r="F551" i="31" s="1"/>
  <c r="F545" i="31" s="1"/>
  <c r="F540" i="31" s="1"/>
  <c r="G594" i="31"/>
  <c r="G593" i="31" s="1"/>
  <c r="G592" i="31" s="1"/>
  <c r="G591" i="31" s="1"/>
  <c r="G35" i="31"/>
  <c r="G34" i="31" s="1"/>
  <c r="G46" i="31"/>
  <c r="G45" i="31" s="1"/>
  <c r="G54" i="31"/>
  <c r="G53" i="31" s="1"/>
  <c r="G59" i="31"/>
  <c r="G58" i="31" s="1"/>
  <c r="G169" i="31"/>
  <c r="G168" i="31" s="1"/>
  <c r="G328" i="31"/>
  <c r="G327" i="31" s="1"/>
  <c r="G475" i="31"/>
  <c r="G474" i="31" s="1"/>
  <c r="G479" i="31"/>
  <c r="G478" i="31" s="1"/>
  <c r="G553" i="31"/>
  <c r="G552" i="31" s="1"/>
  <c r="G563" i="31"/>
  <c r="G562" i="31" s="1"/>
  <c r="F133" i="31"/>
  <c r="F495" i="31"/>
  <c r="F494" i="31" s="1"/>
  <c r="G18" i="31"/>
  <c r="G17" i="31" s="1"/>
  <c r="G16" i="31" s="1"/>
  <c r="G15" i="31" s="1"/>
  <c r="G14" i="31" s="1"/>
  <c r="G80" i="31"/>
  <c r="G79" i="31" s="1"/>
  <c r="G126" i="31"/>
  <c r="G125" i="31" s="1"/>
  <c r="G124" i="31" s="1"/>
  <c r="G115" i="31" s="1"/>
  <c r="G145" i="31"/>
  <c r="G144" i="31" s="1"/>
  <c r="G204" i="31"/>
  <c r="G203" i="31" s="1"/>
  <c r="G211" i="31"/>
  <c r="G210" i="31" s="1"/>
  <c r="G323" i="31"/>
  <c r="G322" i="31" s="1"/>
  <c r="G333" i="31"/>
  <c r="G332" i="31" s="1"/>
  <c r="G470" i="31"/>
  <c r="G469" i="31" s="1"/>
  <c r="G468" i="31" s="1"/>
  <c r="F505" i="31"/>
  <c r="F504" i="31" s="1"/>
  <c r="F503" i="31" s="1"/>
  <c r="F151" i="31"/>
  <c r="F150" i="31" s="1"/>
  <c r="F149" i="31" s="1"/>
  <c r="F148" i="31" s="1"/>
  <c r="G557" i="31"/>
  <c r="G556" i="31" s="1"/>
  <c r="G617" i="31"/>
  <c r="G616" i="31" s="1"/>
  <c r="G721" i="31"/>
  <c r="G720" i="31" s="1"/>
  <c r="G719" i="31" s="1"/>
  <c r="G718" i="31" s="1"/>
  <c r="G717" i="31" s="1"/>
  <c r="G716" i="31" s="1"/>
  <c r="F736" i="31"/>
  <c r="F735" i="31" s="1"/>
  <c r="F724" i="31" s="1"/>
  <c r="F514" i="31"/>
  <c r="G153" i="31"/>
  <c r="G152" i="31" s="1"/>
  <c r="G151" i="31" s="1"/>
  <c r="F97" i="31"/>
  <c r="F96" i="31" s="1"/>
  <c r="F323" i="31"/>
  <c r="F322" i="31" s="1"/>
  <c r="F328" i="31"/>
  <c r="F327" i="31" s="1"/>
  <c r="G691" i="31"/>
  <c r="G690" i="31" s="1"/>
  <c r="G736" i="31"/>
  <c r="G735" i="31" s="1"/>
  <c r="G724" i="31" s="1"/>
  <c r="F684" i="31"/>
  <c r="F683" i="31" s="1"/>
  <c r="F674" i="31" s="1"/>
  <c r="F665" i="31"/>
  <c r="F664" i="31" s="1"/>
  <c r="F656" i="31" s="1"/>
  <c r="F629" i="31"/>
  <c r="F624" i="31" s="1"/>
  <c r="F604" i="31"/>
  <c r="F603" i="31" s="1"/>
  <c r="F585" i="31"/>
  <c r="G529" i="31"/>
  <c r="G528" i="31" s="1"/>
  <c r="G514" i="31"/>
  <c r="F488" i="31"/>
  <c r="G454" i="31"/>
  <c r="F454" i="31"/>
  <c r="G452" i="31"/>
  <c r="G443" i="31"/>
  <c r="G433" i="31" s="1"/>
  <c r="F451" i="31"/>
  <c r="F450" i="31" s="1"/>
  <c r="F449" i="31" s="1"/>
  <c r="F443" i="31" s="1"/>
  <c r="F433" i="31" s="1"/>
  <c r="G370" i="31"/>
  <c r="G369" i="31" s="1"/>
  <c r="G361" i="31"/>
  <c r="G353" i="31"/>
  <c r="F341" i="31"/>
  <c r="F269" i="31"/>
  <c r="F263" i="31" s="1"/>
  <c r="F254" i="31"/>
  <c r="F233" i="31"/>
  <c r="G186" i="31"/>
  <c r="G185" i="31" s="1"/>
  <c r="F172" i="31"/>
  <c r="F165" i="31"/>
  <c r="F164" i="31" s="1"/>
  <c r="F115" i="31"/>
  <c r="G503" i="31"/>
  <c r="G660" i="31"/>
  <c r="G659" i="31"/>
  <c r="G658" i="31" s="1"/>
  <c r="G657" i="31" s="1"/>
  <c r="G656" i="31" s="1"/>
  <c r="G629" i="31"/>
  <c r="G624" i="31" s="1"/>
  <c r="G597" i="31"/>
  <c r="G598" i="31"/>
  <c r="G573" i="31"/>
  <c r="G572" i="31" s="1"/>
  <c r="G571" i="31" s="1"/>
  <c r="G269" i="31"/>
  <c r="G263" i="31" s="1"/>
  <c r="G233" i="31"/>
  <c r="G172" i="31"/>
  <c r="G150" i="31"/>
  <c r="G149" i="31" s="1"/>
  <c r="G148" i="31" s="1"/>
  <c r="G379" i="31"/>
  <c r="G378" i="31" s="1"/>
  <c r="G377" i="31" s="1"/>
  <c r="G488" i="31"/>
  <c r="G254" i="31"/>
  <c r="G338" i="31"/>
  <c r="G337" i="31" s="1"/>
  <c r="G217" i="31"/>
  <c r="G214" i="31" s="1"/>
  <c r="G101" i="31"/>
  <c r="G100" i="31" s="1"/>
  <c r="G84" i="31"/>
  <c r="G83" i="31" s="1"/>
  <c r="G41" i="31"/>
  <c r="G40" i="31" s="1"/>
  <c r="G39" i="31" s="1"/>
  <c r="G484" i="31"/>
  <c r="G483" i="31" s="1"/>
  <c r="G133" i="31"/>
  <c r="G24" i="31"/>
  <c r="G23" i="31" s="1"/>
  <c r="G697" i="31"/>
  <c r="G694" i="31" s="1"/>
  <c r="G684" i="31" s="1"/>
  <c r="G683" i="31" s="1"/>
  <c r="G341" i="31"/>
  <c r="G134" i="31"/>
  <c r="G90" i="31"/>
  <c r="G89" i="31" s="1"/>
  <c r="G141" i="31"/>
  <c r="G140" i="31" s="1"/>
  <c r="G97" i="31"/>
  <c r="G96" i="31" s="1"/>
  <c r="F54" i="31"/>
  <c r="F53" i="31" s="1"/>
  <c r="F44" i="31" s="1"/>
  <c r="F31" i="31"/>
  <c r="F30" i="31" s="1"/>
  <c r="F22" i="31" s="1"/>
  <c r="F21" i="31" s="1"/>
  <c r="F186" i="31"/>
  <c r="F185" i="31" s="1"/>
  <c r="F299" i="31"/>
  <c r="F379" i="31"/>
  <c r="F378" i="31" s="1"/>
  <c r="F377" i="31" s="1"/>
  <c r="F484" i="31"/>
  <c r="F483" i="31" s="1"/>
  <c r="F473" i="31" s="1"/>
  <c r="F80" i="31"/>
  <c r="F79" i="31" s="1"/>
  <c r="F573" i="31"/>
  <c r="F572" i="31" s="1"/>
  <c r="F571" i="31" s="1"/>
  <c r="F333" i="31"/>
  <c r="F332" i="31" s="1"/>
  <c r="F331" i="31" s="1"/>
  <c r="F529" i="31"/>
  <c r="F528" i="31" s="1"/>
  <c r="F617" i="31"/>
  <c r="F616" i="31" s="1"/>
  <c r="F217" i="31"/>
  <c r="F214" i="31" s="1"/>
  <c r="F660" i="31"/>
  <c r="G497" i="32"/>
  <c r="H623" i="32"/>
  <c r="G623" i="32"/>
  <c r="J478" i="32"/>
  <c r="I478" i="32"/>
  <c r="G88" i="31" l="1"/>
  <c r="G551" i="31"/>
  <c r="G545" i="31" s="1"/>
  <c r="G540" i="31" s="1"/>
  <c r="G674" i="31"/>
  <c r="G71" i="31"/>
  <c r="G70" i="31" s="1"/>
  <c r="G69" i="31" s="1"/>
  <c r="G68" i="31" s="1"/>
  <c r="F38" i="31"/>
  <c r="G321" i="31"/>
  <c r="F163" i="31"/>
  <c r="F162" i="31" s="1"/>
  <c r="F88" i="31"/>
  <c r="F71" i="31"/>
  <c r="F70" i="31" s="1"/>
  <c r="F69" i="31" s="1"/>
  <c r="F232" i="31"/>
  <c r="F231" i="31" s="1"/>
  <c r="F321" i="31"/>
  <c r="F317" i="31" s="1"/>
  <c r="G163" i="31"/>
  <c r="G162" i="31" s="1"/>
  <c r="G161" i="31" s="1"/>
  <c r="F139" i="31"/>
  <c r="G602" i="31"/>
  <c r="F467" i="31"/>
  <c r="F466" i="31" s="1"/>
  <c r="F349" i="31"/>
  <c r="F348" i="31" s="1"/>
  <c r="G349" i="31"/>
  <c r="G348" i="31" s="1"/>
  <c r="F202" i="31"/>
  <c r="F201" i="31" s="1"/>
  <c r="F196" i="31" s="1"/>
  <c r="F195" i="31" s="1"/>
  <c r="G585" i="31"/>
  <c r="G44" i="31"/>
  <c r="G38" i="31" s="1"/>
  <c r="F513" i="31"/>
  <c r="F512" i="31" s="1"/>
  <c r="F511" i="31" s="1"/>
  <c r="G22" i="31"/>
  <c r="G21" i="31" s="1"/>
  <c r="G139" i="31"/>
  <c r="G114" i="31" s="1"/>
  <c r="G473" i="31"/>
  <c r="G467" i="31" s="1"/>
  <c r="G466" i="31" s="1"/>
  <c r="G202" i="31"/>
  <c r="G201" i="31" s="1"/>
  <c r="G196" i="31" s="1"/>
  <c r="G232" i="31"/>
  <c r="G513" i="31"/>
  <c r="G512" i="31" s="1"/>
  <c r="G511" i="31" s="1"/>
  <c r="F114" i="31"/>
  <c r="G331" i="31"/>
  <c r="F602" i="31"/>
  <c r="F584" i="31" s="1"/>
  <c r="F583" i="31" s="1"/>
  <c r="F582" i="31" s="1"/>
  <c r="F161" i="31"/>
  <c r="J313" i="32"/>
  <c r="I313" i="32"/>
  <c r="J279" i="32"/>
  <c r="J283" i="32"/>
  <c r="J287" i="32"/>
  <c r="J295" i="32"/>
  <c r="J299" i="32"/>
  <c r="J303" i="32"/>
  <c r="J274" i="32"/>
  <c r="J266" i="32"/>
  <c r="J270" i="32"/>
  <c r="J262" i="32"/>
  <c r="J258" i="32"/>
  <c r="J189" i="32"/>
  <c r="I189" i="32"/>
  <c r="J98" i="32"/>
  <c r="H167" i="32"/>
  <c r="I98" i="32"/>
  <c r="I49" i="32"/>
  <c r="J23" i="32"/>
  <c r="I23" i="32"/>
  <c r="F316" i="31" l="1"/>
  <c r="F315" i="31" s="1"/>
  <c r="F314" i="31" s="1"/>
  <c r="G317" i="31"/>
  <c r="G316" i="31" s="1"/>
  <c r="G315" i="31" s="1"/>
  <c r="G314" i="31" s="1"/>
  <c r="F68" i="31"/>
  <c r="G584" i="31"/>
  <c r="G583" i="31" s="1"/>
  <c r="G582" i="31" s="1"/>
  <c r="G231" i="31"/>
  <c r="G195" i="31" s="1"/>
  <c r="G13" i="31"/>
  <c r="F13" i="31"/>
  <c r="G313" i="31"/>
  <c r="F313" i="31"/>
  <c r="G784" i="32"/>
  <c r="G783" i="32" s="1"/>
  <c r="G780" i="32"/>
  <c r="G779" i="32"/>
  <c r="G778" i="32"/>
  <c r="G777" i="32" s="1"/>
  <c r="G776" i="32" s="1"/>
  <c r="G773" i="32"/>
  <c r="G772" i="32" s="1"/>
  <c r="G765" i="32"/>
  <c r="G764" i="32" s="1"/>
  <c r="G761" i="32"/>
  <c r="G760" i="32" s="1"/>
  <c r="G758" i="32"/>
  <c r="G757" i="32" s="1"/>
  <c r="G754" i="32"/>
  <c r="G753" i="32" s="1"/>
  <c r="G748" i="32"/>
  <c r="G747" i="32"/>
  <c r="G746" i="32" s="1"/>
  <c r="G745" i="32" s="1"/>
  <c r="G744" i="32" s="1"/>
  <c r="G740" i="32"/>
  <c r="G739" i="32" s="1"/>
  <c r="G738" i="32" s="1"/>
  <c r="G737" i="32" s="1"/>
  <c r="G736" i="32" s="1"/>
  <c r="G735" i="32" s="1"/>
  <c r="G733" i="32"/>
  <c r="G732" i="32" s="1"/>
  <c r="G731" i="32" s="1"/>
  <c r="G730" i="32" s="1"/>
  <c r="G729" i="32" s="1"/>
  <c r="G727" i="32"/>
  <c r="G726" i="32" s="1"/>
  <c r="G725" i="32" s="1"/>
  <c r="G724" i="32" s="1"/>
  <c r="G723" i="32" s="1"/>
  <c r="G722" i="32" s="1"/>
  <c r="G720" i="32"/>
  <c r="G719" i="32" s="1"/>
  <c r="G718" i="32" s="1"/>
  <c r="G716" i="32"/>
  <c r="G715" i="32"/>
  <c r="G714" i="32"/>
  <c r="G712" i="32"/>
  <c r="G711" i="32" s="1"/>
  <c r="G710" i="32" s="1"/>
  <c r="G708" i="32"/>
  <c r="G707" i="32" s="1"/>
  <c r="G706" i="32" s="1"/>
  <c r="G704" i="32"/>
  <c r="G703" i="32" s="1"/>
  <c r="G699" i="32" s="1"/>
  <c r="G701" i="32"/>
  <c r="G700" i="32" s="1"/>
  <c r="G697" i="32"/>
  <c r="G696" i="32" s="1"/>
  <c r="G695" i="32" s="1"/>
  <c r="G690" i="32"/>
  <c r="G689" i="32"/>
  <c r="G688" i="32" s="1"/>
  <c r="G686" i="32"/>
  <c r="G685" i="32" s="1"/>
  <c r="G684" i="32" s="1"/>
  <c r="G679" i="32"/>
  <c r="G678" i="32" s="1"/>
  <c r="G677" i="32" s="1"/>
  <c r="G676" i="32" s="1"/>
  <c r="G674" i="32"/>
  <c r="G673" i="32" s="1"/>
  <c r="G670" i="32"/>
  <c r="G669" i="32" s="1"/>
  <c r="G665" i="32"/>
  <c r="G664" i="32" s="1"/>
  <c r="G663" i="32" s="1"/>
  <c r="G662" i="32" s="1"/>
  <c r="G661" i="32" s="1"/>
  <c r="G658" i="32"/>
  <c r="G657" i="32" s="1"/>
  <c r="G656" i="32" s="1"/>
  <c r="G655" i="32" s="1"/>
  <c r="G654" i="32"/>
  <c r="G653" i="32" s="1"/>
  <c r="G652" i="32" s="1"/>
  <c r="G651" i="32" s="1"/>
  <c r="G650" i="32" s="1"/>
  <c r="G648" i="32" s="1"/>
  <c r="G647" i="32" s="1"/>
  <c r="G646" i="32" s="1"/>
  <c r="G644" i="32"/>
  <c r="G643" i="32" s="1"/>
  <c r="G642" i="32" s="1"/>
  <c r="G641" i="32" s="1"/>
  <c r="G635" i="32"/>
  <c r="G634" i="32" s="1"/>
  <c r="G633" i="32" s="1"/>
  <c r="G632" i="32" s="1"/>
  <c r="G630" i="32"/>
  <c r="G629" i="32" s="1"/>
  <c r="G628" i="32" s="1"/>
  <c r="G626" i="32"/>
  <c r="G625" i="32" s="1"/>
  <c r="G624" i="32" s="1"/>
  <c r="G622" i="32"/>
  <c r="G621" i="32" s="1"/>
  <c r="G620" i="32" s="1"/>
  <c r="G618" i="32"/>
  <c r="G617" i="32" s="1"/>
  <c r="G616" i="32" s="1"/>
  <c r="G613" i="32"/>
  <c r="G612" i="32" s="1"/>
  <c r="G611" i="32" s="1"/>
  <c r="G610" i="32" s="1"/>
  <c r="G606" i="32"/>
  <c r="G605" i="32" s="1"/>
  <c r="G604" i="32" s="1"/>
  <c r="G603" i="32" s="1"/>
  <c r="G602" i="32" s="1"/>
  <c r="G600" i="32"/>
  <c r="G599" i="32" s="1"/>
  <c r="G598" i="32" s="1"/>
  <c r="G597" i="32" s="1"/>
  <c r="G594" i="32"/>
  <c r="G593" i="32" s="1"/>
  <c r="G592" i="32" s="1"/>
  <c r="G590" i="32"/>
  <c r="G589" i="32" s="1"/>
  <c r="G588" i="32"/>
  <c r="G584" i="32"/>
  <c r="G583" i="32" s="1"/>
  <c r="G582" i="32" s="1"/>
  <c r="G580" i="32"/>
  <c r="G579" i="32" s="1"/>
  <c r="G578" i="32"/>
  <c r="G576" i="32"/>
  <c r="G575" i="32" s="1"/>
  <c r="G574" i="32" s="1"/>
  <c r="G570" i="32"/>
  <c r="G569" i="32" s="1"/>
  <c r="G566" i="32"/>
  <c r="G565" i="32"/>
  <c r="G560" i="32"/>
  <c r="G559" i="32" s="1"/>
  <c r="G556" i="32"/>
  <c r="G555" i="32" s="1"/>
  <c r="G548" i="32"/>
  <c r="G547" i="32" s="1"/>
  <c r="G544" i="32"/>
  <c r="G543" i="32" s="1"/>
  <c r="G540" i="32"/>
  <c r="G538" i="32" s="1"/>
  <c r="G536" i="32"/>
  <c r="G535" i="32" s="1"/>
  <c r="G534" i="32"/>
  <c r="G531" i="32"/>
  <c r="G530" i="32" s="1"/>
  <c r="G529" i="32" s="1"/>
  <c r="G527" i="32"/>
  <c r="G526" i="32" s="1"/>
  <c r="G525" i="32" s="1"/>
  <c r="G523" i="32"/>
  <c r="G522" i="32" s="1"/>
  <c r="G521" i="32" s="1"/>
  <c r="G517" i="32"/>
  <c r="G516" i="32" s="1"/>
  <c r="G515" i="32" s="1"/>
  <c r="G514" i="32" s="1"/>
  <c r="G512" i="32"/>
  <c r="G511" i="32" s="1"/>
  <c r="G510" i="32" s="1"/>
  <c r="G509" i="32" s="1"/>
  <c r="G507" i="32"/>
  <c r="G506" i="32" s="1"/>
  <c r="G505" i="32" s="1"/>
  <c r="G504" i="32" s="1"/>
  <c r="G500" i="32"/>
  <c r="G499" i="32" s="1"/>
  <c r="G495" i="32"/>
  <c r="G494" i="32" s="1"/>
  <c r="G492" i="32"/>
  <c r="G491" i="32" s="1"/>
  <c r="G488" i="32"/>
  <c r="G487" i="32" s="1"/>
  <c r="G483" i="32"/>
  <c r="G482" i="32"/>
  <c r="G481" i="32" s="1"/>
  <c r="G476" i="32"/>
  <c r="G475" i="32" s="1"/>
  <c r="G473" i="32"/>
  <c r="G472" i="32" s="1"/>
  <c r="G471" i="32" s="1"/>
  <c r="G469" i="32"/>
  <c r="G468" i="32"/>
  <c r="G465" i="32"/>
  <c r="G463" i="32"/>
  <c r="G462" i="32" s="1"/>
  <c r="G460" i="32"/>
  <c r="G459" i="32"/>
  <c r="G458" i="32" s="1"/>
  <c r="G457" i="32" s="1"/>
  <c r="G456" i="32" s="1"/>
  <c r="G453" i="32"/>
  <c r="G452" i="32" s="1"/>
  <c r="G451" i="32" s="1"/>
  <c r="G450" i="32" s="1"/>
  <c r="G449" i="32" s="1"/>
  <c r="G447" i="32"/>
  <c r="G446" i="32" s="1"/>
  <c r="G445" i="32" s="1"/>
  <c r="G444" i="32" s="1"/>
  <c r="G440" i="32"/>
  <c r="G439" i="32" s="1"/>
  <c r="G436" i="32"/>
  <c r="G435" i="32" s="1"/>
  <c r="G433" i="32"/>
  <c r="G432" i="32" s="1"/>
  <c r="G429" i="32"/>
  <c r="G428" i="32" s="1"/>
  <c r="G427" i="32" s="1"/>
  <c r="G426" i="32" s="1"/>
  <c r="G425" i="32" s="1"/>
  <c r="G424" i="32" s="1"/>
  <c r="G420" i="32"/>
  <c r="G419" i="32"/>
  <c r="G418" i="32" s="1"/>
  <c r="G416" i="32"/>
  <c r="G415" i="32" s="1"/>
  <c r="G414" i="32" s="1"/>
  <c r="G411" i="32"/>
  <c r="G410" i="32" s="1"/>
  <c r="G409" i="32" s="1"/>
  <c r="G407" i="32"/>
  <c r="G406" i="32" s="1"/>
  <c r="G405" i="32" s="1"/>
  <c r="G403" i="32"/>
  <c r="G402" i="32" s="1"/>
  <c r="G401" i="32" s="1"/>
  <c r="G399" i="32"/>
  <c r="G398" i="32"/>
  <c r="G397" i="32" s="1"/>
  <c r="G395" i="32"/>
  <c r="G394" i="32" s="1"/>
  <c r="G393" i="32" s="1"/>
  <c r="G386" i="32"/>
  <c r="G384" i="32"/>
  <c r="G380" i="32"/>
  <c r="G379" i="32" s="1"/>
  <c r="G377" i="32"/>
  <c r="G376" i="32" s="1"/>
  <c r="G373" i="32"/>
  <c r="G372" i="32" s="1"/>
  <c r="G368" i="32"/>
  <c r="G367" i="32" s="1"/>
  <c r="G366" i="32" s="1"/>
  <c r="G360" i="32"/>
  <c r="G359" i="32" s="1"/>
  <c r="G352" i="32"/>
  <c r="G350" i="32"/>
  <c r="G349" i="32"/>
  <c r="G344" i="32"/>
  <c r="G343" i="32" s="1"/>
  <c r="G339" i="32"/>
  <c r="G338" i="32" s="1"/>
  <c r="G335" i="32"/>
  <c r="G334" i="32" s="1"/>
  <c r="G330" i="32"/>
  <c r="G329" i="32" s="1"/>
  <c r="G328" i="32" s="1"/>
  <c r="G324" i="32"/>
  <c r="G323" i="32" s="1"/>
  <c r="G322" i="32" s="1"/>
  <c r="G321" i="32" s="1"/>
  <c r="G320" i="32" s="1"/>
  <c r="G319" i="32" s="1"/>
  <c r="K319" i="32" s="1"/>
  <c r="G317" i="32"/>
  <c r="G316" i="32" s="1"/>
  <c r="G315" i="32" s="1"/>
  <c r="G314" i="32" s="1"/>
  <c r="G312" i="32"/>
  <c r="G311" i="32" s="1"/>
  <c r="G310" i="32" s="1"/>
  <c r="G307" i="32"/>
  <c r="G306" i="32"/>
  <c r="G302" i="32"/>
  <c r="G301" i="32"/>
  <c r="G300" i="32"/>
  <c r="G298" i="32"/>
  <c r="G294" i="32"/>
  <c r="G291" i="32"/>
  <c r="J291" i="32" s="1"/>
  <c r="G290" i="32"/>
  <c r="G286" i="32"/>
  <c r="G282" i="32"/>
  <c r="G278" i="32"/>
  <c r="G273" i="32"/>
  <c r="G269" i="32"/>
  <c r="G265" i="32"/>
  <c r="G261" i="32"/>
  <c r="G257" i="32"/>
  <c r="G256" i="32" s="1"/>
  <c r="G255" i="32" s="1"/>
  <c r="G252" i="32"/>
  <c r="G251" i="32" s="1"/>
  <c r="G247" i="32" s="1"/>
  <c r="G246" i="32" s="1"/>
  <c r="G249" i="32"/>
  <c r="G248" i="32"/>
  <c r="G244" i="32"/>
  <c r="G243" i="32" s="1"/>
  <c r="G241" i="32"/>
  <c r="G240" i="32" s="1"/>
  <c r="G237" i="32"/>
  <c r="G236" i="32"/>
  <c r="G233" i="32"/>
  <c r="G232" i="32" s="1"/>
  <c r="G231" i="32" s="1"/>
  <c r="G229" i="32"/>
  <c r="G228" i="32"/>
  <c r="G225" i="32"/>
  <c r="G224" i="32" s="1"/>
  <c r="G221" i="32"/>
  <c r="G220" i="32" s="1"/>
  <c r="G219" i="32" s="1"/>
  <c r="G215" i="32"/>
  <c r="G214" i="32"/>
  <c r="G210" i="32"/>
  <c r="G209" i="32" s="1"/>
  <c r="G208" i="32" s="1"/>
  <c r="G205" i="32"/>
  <c r="G204" i="32" s="1"/>
  <c r="G200" i="32"/>
  <c r="G199" i="32" s="1"/>
  <c r="G196" i="32"/>
  <c r="G195" i="32" s="1"/>
  <c r="G187" i="32"/>
  <c r="G186" i="32"/>
  <c r="G185" i="32" s="1"/>
  <c r="G182" i="32"/>
  <c r="G179" i="32" s="1"/>
  <c r="G176" i="32"/>
  <c r="G175" i="32"/>
  <c r="G172" i="32"/>
  <c r="G171" i="32" s="1"/>
  <c r="G170" i="32" s="1"/>
  <c r="G169" i="32" s="1"/>
  <c r="G165" i="32"/>
  <c r="G164" i="32"/>
  <c r="G163" i="32" s="1"/>
  <c r="G162" i="32" s="1"/>
  <c r="G161" i="32" s="1"/>
  <c r="G160" i="32" s="1"/>
  <c r="G157" i="32"/>
  <c r="G156" i="32"/>
  <c r="G155" i="32" s="1"/>
  <c r="G154" i="32" s="1"/>
  <c r="G152" i="32"/>
  <c r="G151" i="32" s="1"/>
  <c r="G150" i="32" s="1"/>
  <c r="G148" i="32"/>
  <c r="G147" i="32" s="1"/>
  <c r="G145" i="32"/>
  <c r="G144" i="32" s="1"/>
  <c r="G140" i="32"/>
  <c r="G139" i="32" s="1"/>
  <c r="G138" i="32" s="1"/>
  <c r="G137" i="32" s="1"/>
  <c r="G135" i="32"/>
  <c r="G134" i="32" s="1"/>
  <c r="G132" i="32"/>
  <c r="G131" i="32" s="1"/>
  <c r="G126" i="32"/>
  <c r="G125" i="32" s="1"/>
  <c r="G124" i="32" s="1"/>
  <c r="G120" i="32"/>
  <c r="G119" i="32" s="1"/>
  <c r="G118" i="32" s="1"/>
  <c r="G117" i="32" s="1"/>
  <c r="G115" i="32"/>
  <c r="G114" i="32" s="1"/>
  <c r="G113" i="32" s="1"/>
  <c r="G112" i="32" s="1"/>
  <c r="G106" i="32"/>
  <c r="G105" i="32" s="1"/>
  <c r="G102" i="32"/>
  <c r="G101" i="32"/>
  <c r="G95" i="32"/>
  <c r="G94" i="32"/>
  <c r="G93" i="32" s="1"/>
  <c r="G92" i="32" s="1"/>
  <c r="G91" i="32" s="1"/>
  <c r="G90" i="32" s="1"/>
  <c r="G88" i="32"/>
  <c r="G87" i="32"/>
  <c r="G86" i="32" s="1"/>
  <c r="G82" i="32"/>
  <c r="G81" i="32" s="1"/>
  <c r="G76" i="32"/>
  <c r="G75" i="32"/>
  <c r="G72" i="32"/>
  <c r="G71" i="32" s="1"/>
  <c r="G67" i="32"/>
  <c r="G66" i="32" s="1"/>
  <c r="G65" i="32" s="1"/>
  <c r="G61" i="32"/>
  <c r="G60" i="32" s="1"/>
  <c r="G59" i="32"/>
  <c r="G58" i="32" s="1"/>
  <c r="G56" i="32"/>
  <c r="G55" i="32" s="1"/>
  <c r="G51" i="32" s="1"/>
  <c r="G50" i="32" s="1"/>
  <c r="G53" i="32"/>
  <c r="G52" i="32"/>
  <c r="G48" i="32"/>
  <c r="G47" i="32" s="1"/>
  <c r="G46" i="32" s="1"/>
  <c r="G45" i="32" s="1"/>
  <c r="G43" i="32"/>
  <c r="G42" i="32" s="1"/>
  <c r="G41" i="32" s="1"/>
  <c r="G39" i="32"/>
  <c r="G38" i="32" s="1"/>
  <c r="G37" i="32" s="1"/>
  <c r="G31" i="32"/>
  <c r="G30" i="32"/>
  <c r="G29" i="32" s="1"/>
  <c r="G28" i="32" s="1"/>
  <c r="G26" i="32"/>
  <c r="G25" i="32" s="1"/>
  <c r="G24" i="32"/>
  <c r="G22" i="32"/>
  <c r="G21" i="32" s="1"/>
  <c r="G20" i="32" s="1"/>
  <c r="G365" i="46"/>
  <c r="H784" i="32"/>
  <c r="H783" i="32" s="1"/>
  <c r="H780" i="32"/>
  <c r="H779" i="32"/>
  <c r="H778" i="32"/>
  <c r="H777" i="32" s="1"/>
  <c r="H776" i="32" s="1"/>
  <c r="H773" i="32"/>
  <c r="H772" i="32" s="1"/>
  <c r="H765" i="32"/>
  <c r="H764" i="32"/>
  <c r="H761" i="32"/>
  <c r="H760" i="32" s="1"/>
  <c r="H758" i="32"/>
  <c r="H757" i="32"/>
  <c r="H754" i="32"/>
  <c r="H753" i="32" s="1"/>
  <c r="H748" i="32"/>
  <c r="H747" i="32" s="1"/>
  <c r="H746" i="32" s="1"/>
  <c r="H745" i="32" s="1"/>
  <c r="H744" i="32" s="1"/>
  <c r="H740" i="32"/>
  <c r="H739" i="32"/>
  <c r="H738" i="32" s="1"/>
  <c r="H737" i="32" s="1"/>
  <c r="H736" i="32" s="1"/>
  <c r="H735" i="32" s="1"/>
  <c r="H733" i="32"/>
  <c r="H732" i="32" s="1"/>
  <c r="H731" i="32" s="1"/>
  <c r="H730" i="32" s="1"/>
  <c r="H729" i="32" s="1"/>
  <c r="H727" i="32"/>
  <c r="H726" i="32"/>
  <c r="H725" i="32"/>
  <c r="H724" i="32" s="1"/>
  <c r="H723" i="32" s="1"/>
  <c r="H722" i="32" s="1"/>
  <c r="H720" i="32"/>
  <c r="H719" i="32" s="1"/>
  <c r="H718" i="32" s="1"/>
  <c r="H716" i="32"/>
  <c r="H715" i="32"/>
  <c r="H714" i="32" s="1"/>
  <c r="H712" i="32"/>
  <c r="H711" i="32" s="1"/>
  <c r="H710" i="32" s="1"/>
  <c r="H708" i="32"/>
  <c r="H707" i="32" s="1"/>
  <c r="H706" i="32" s="1"/>
  <c r="H704" i="32"/>
  <c r="H703" i="32" s="1"/>
  <c r="H701" i="32"/>
  <c r="H700" i="32"/>
  <c r="H697" i="32"/>
  <c r="H696" i="32" s="1"/>
  <c r="H695" i="32" s="1"/>
  <c r="H690" i="32"/>
  <c r="H689" i="32"/>
  <c r="H688" i="32" s="1"/>
  <c r="H686" i="32"/>
  <c r="H685" i="32" s="1"/>
  <c r="H684" i="32" s="1"/>
  <c r="H683" i="32" s="1"/>
  <c r="H682" i="32" s="1"/>
  <c r="H681" i="32" s="1"/>
  <c r="H679" i="32"/>
  <c r="H678" i="32" s="1"/>
  <c r="H677" i="32" s="1"/>
  <c r="H676" i="32"/>
  <c r="H674" i="32"/>
  <c r="H673" i="32" s="1"/>
  <c r="H670" i="32"/>
  <c r="H669" i="32" s="1"/>
  <c r="H665" i="32"/>
  <c r="H664" i="32"/>
  <c r="H663" i="32" s="1"/>
  <c r="H662" i="32" s="1"/>
  <c r="H661" i="32" s="1"/>
  <c r="H658" i="32"/>
  <c r="H657" i="32" s="1"/>
  <c r="H656" i="32" s="1"/>
  <c r="H655" i="32" s="1"/>
  <c r="H654" i="32"/>
  <c r="H653" i="32" s="1"/>
  <c r="H652" i="32" s="1"/>
  <c r="H651" i="32" s="1"/>
  <c r="H650" i="32" s="1"/>
  <c r="H644" i="32"/>
  <c r="H643" i="32" s="1"/>
  <c r="H642" i="32" s="1"/>
  <c r="H641" i="32" s="1"/>
  <c r="H635" i="32"/>
  <c r="H634" i="32" s="1"/>
  <c r="H633" i="32" s="1"/>
  <c r="H632" i="32" s="1"/>
  <c r="H630" i="32"/>
  <c r="H629" i="32" s="1"/>
  <c r="H628" i="32" s="1"/>
  <c r="H626" i="32"/>
  <c r="H625" i="32" s="1"/>
  <c r="H624" i="32" s="1"/>
  <c r="H622" i="32"/>
  <c r="H621" i="32" s="1"/>
  <c r="H620" i="32" s="1"/>
  <c r="H618" i="32"/>
  <c r="H617" i="32" s="1"/>
  <c r="H616" i="32" s="1"/>
  <c r="H613" i="32"/>
  <c r="H612" i="32" s="1"/>
  <c r="H611" i="32" s="1"/>
  <c r="H610" i="32" s="1"/>
  <c r="H606" i="32"/>
  <c r="H605" i="32" s="1"/>
  <c r="H604" i="32" s="1"/>
  <c r="H603" i="32" s="1"/>
  <c r="H602" i="32" s="1"/>
  <c r="H600" i="32"/>
  <c r="H599" i="32" s="1"/>
  <c r="H598" i="32" s="1"/>
  <c r="H597" i="32" s="1"/>
  <c r="H594" i="32"/>
  <c r="H593" i="32" s="1"/>
  <c r="H592" i="32" s="1"/>
  <c r="H590" i="32"/>
  <c r="H589" i="32" s="1"/>
  <c r="H588" i="32" s="1"/>
  <c r="H584" i="32"/>
  <c r="H583" i="32"/>
  <c r="H582" i="32" s="1"/>
  <c r="H580" i="32"/>
  <c r="H579" i="32" s="1"/>
  <c r="H578" i="32" s="1"/>
  <c r="H576" i="32"/>
  <c r="H575" i="32" s="1"/>
  <c r="H574" i="32"/>
  <c r="H570" i="32"/>
  <c r="H569" i="32" s="1"/>
  <c r="H566" i="32"/>
  <c r="H565" i="32"/>
  <c r="H560" i="32"/>
  <c r="H559" i="32" s="1"/>
  <c r="H556" i="32"/>
  <c r="H555" i="32" s="1"/>
  <c r="H548" i="32"/>
  <c r="H547" i="32" s="1"/>
  <c r="H544" i="32"/>
  <c r="H543" i="32" s="1"/>
  <c r="H540" i="32"/>
  <c r="H539" i="32" s="1"/>
  <c r="H536" i="32"/>
  <c r="H535" i="32" s="1"/>
  <c r="H534" i="32" s="1"/>
  <c r="H531" i="32"/>
  <c r="H530" i="32"/>
  <c r="H529" i="32" s="1"/>
  <c r="H527" i="32"/>
  <c r="H526" i="32" s="1"/>
  <c r="H525" i="32" s="1"/>
  <c r="H523" i="32"/>
  <c r="H522" i="32"/>
  <c r="H521" i="32" s="1"/>
  <c r="H517" i="32"/>
  <c r="H516" i="32" s="1"/>
  <c r="H515" i="32" s="1"/>
  <c r="H514" i="32" s="1"/>
  <c r="H512" i="32"/>
  <c r="H511" i="32" s="1"/>
  <c r="H510" i="32" s="1"/>
  <c r="H509" i="32" s="1"/>
  <c r="H507" i="32"/>
  <c r="H506" i="32"/>
  <c r="H505" i="32" s="1"/>
  <c r="H504" i="32" s="1"/>
  <c r="H500" i="32"/>
  <c r="H499" i="32" s="1"/>
  <c r="H495" i="32"/>
  <c r="H494" i="32" s="1"/>
  <c r="H492" i="32"/>
  <c r="H491" i="32"/>
  <c r="H488" i="32"/>
  <c r="H487" i="32" s="1"/>
  <c r="H483" i="32"/>
  <c r="H482" i="32" s="1"/>
  <c r="H481" i="32" s="1"/>
  <c r="H476" i="32"/>
  <c r="H475" i="32"/>
  <c r="H473" i="32"/>
  <c r="H472" i="32" s="1"/>
  <c r="H471" i="32" s="1"/>
  <c r="H469" i="32"/>
  <c r="H468" i="32" s="1"/>
  <c r="H465" i="32"/>
  <c r="H463" i="32" s="1"/>
  <c r="H462" i="32" s="1"/>
  <c r="H460" i="32"/>
  <c r="H459" i="32" s="1"/>
  <c r="H458" i="32" s="1"/>
  <c r="H457" i="32" s="1"/>
  <c r="H456" i="32" s="1"/>
  <c r="H453" i="32"/>
  <c r="H452" i="32" s="1"/>
  <c r="H451" i="32" s="1"/>
  <c r="H450" i="32" s="1"/>
  <c r="H449" i="32" s="1"/>
  <c r="H447" i="32"/>
  <c r="H446" i="32" s="1"/>
  <c r="H445" i="32" s="1"/>
  <c r="H444" i="32" s="1"/>
  <c r="H440" i="32"/>
  <c r="H439" i="32"/>
  <c r="H436" i="32"/>
  <c r="H435" i="32" s="1"/>
  <c r="H433" i="32"/>
  <c r="H432" i="32"/>
  <c r="H429" i="32"/>
  <c r="H428" i="32" s="1"/>
  <c r="H420" i="32"/>
  <c r="H419" i="32" s="1"/>
  <c r="H418" i="32" s="1"/>
  <c r="H416" i="32"/>
  <c r="H415" i="32" s="1"/>
  <c r="H414" i="32" s="1"/>
  <c r="H411" i="32"/>
  <c r="H410" i="32" s="1"/>
  <c r="H409" i="32" s="1"/>
  <c r="H407" i="32"/>
  <c r="H406" i="32" s="1"/>
  <c r="H405" i="32" s="1"/>
  <c r="H403" i="32"/>
  <c r="H402" i="32"/>
  <c r="H401" i="32" s="1"/>
  <c r="H399" i="32"/>
  <c r="H398" i="32" s="1"/>
  <c r="H397" i="32" s="1"/>
  <c r="H395" i="32"/>
  <c r="H394" i="32" s="1"/>
  <c r="H393" i="32" s="1"/>
  <c r="H386" i="32"/>
  <c r="H384" i="32"/>
  <c r="H383" i="32"/>
  <c r="H380" i="32"/>
  <c r="H379" i="32" s="1"/>
  <c r="H377" i="32"/>
  <c r="H376" i="32" s="1"/>
  <c r="H373" i="32"/>
  <c r="H372" i="32" s="1"/>
  <c r="H368" i="32"/>
  <c r="H367" i="32" s="1"/>
  <c r="H366" i="32" s="1"/>
  <c r="H365" i="32" s="1"/>
  <c r="H360" i="32"/>
  <c r="H359" i="32" s="1"/>
  <c r="H352" i="32"/>
  <c r="H350" i="32"/>
  <c r="H349" i="32" s="1"/>
  <c r="H344" i="32"/>
  <c r="H343" i="32" s="1"/>
  <c r="H339" i="32"/>
  <c r="H338" i="32" s="1"/>
  <c r="H335" i="32"/>
  <c r="H334" i="32" s="1"/>
  <c r="H330" i="32"/>
  <c r="H329" i="32" s="1"/>
  <c r="H328" i="32" s="1"/>
  <c r="H324" i="32"/>
  <c r="H323" i="32" s="1"/>
  <c r="H322" i="32" s="1"/>
  <c r="H321" i="32" s="1"/>
  <c r="H320" i="32" s="1"/>
  <c r="H319" i="32" s="1"/>
  <c r="H317" i="32"/>
  <c r="H316" i="32"/>
  <c r="H315" i="32" s="1"/>
  <c r="H314" i="32" s="1"/>
  <c r="H312" i="32"/>
  <c r="H311" i="32" s="1"/>
  <c r="H310" i="32" s="1"/>
  <c r="H307" i="32"/>
  <c r="H306" i="32" s="1"/>
  <c r="H305" i="32" s="1"/>
  <c r="H304" i="32" s="1"/>
  <c r="H302" i="32"/>
  <c r="H301" i="32" s="1"/>
  <c r="H300" i="32" s="1"/>
  <c r="H298" i="32"/>
  <c r="H297" i="32" s="1"/>
  <c r="H296" i="32" s="1"/>
  <c r="H294" i="32"/>
  <c r="H293" i="32"/>
  <c r="H292" i="32" s="1"/>
  <c r="H290" i="32"/>
  <c r="H289" i="32" s="1"/>
  <c r="H288" i="32" s="1"/>
  <c r="H286" i="32"/>
  <c r="H285" i="32" s="1"/>
  <c r="H284" i="32" s="1"/>
  <c r="H282" i="32"/>
  <c r="H281" i="32" s="1"/>
  <c r="H280" i="32" s="1"/>
  <c r="H278" i="32"/>
  <c r="H277" i="32" s="1"/>
  <c r="H276" i="32" s="1"/>
  <c r="H273" i="32"/>
  <c r="H272" i="32" s="1"/>
  <c r="H271" i="32" s="1"/>
  <c r="H269" i="32"/>
  <c r="H268" i="32" s="1"/>
  <c r="H267" i="32" s="1"/>
  <c r="H265" i="32"/>
  <c r="H264" i="32" s="1"/>
  <c r="H263" i="32" s="1"/>
  <c r="H261" i="32"/>
  <c r="H260" i="32" s="1"/>
  <c r="H257" i="32"/>
  <c r="H256" i="32" s="1"/>
  <c r="H255" i="32" s="1"/>
  <c r="H252" i="32"/>
  <c r="H251" i="32" s="1"/>
  <c r="H249" i="32"/>
  <c r="H248" i="32"/>
  <c r="H244" i="32"/>
  <c r="H243" i="32" s="1"/>
  <c r="H241" i="32"/>
  <c r="H240" i="32"/>
  <c r="H237" i="32"/>
  <c r="H236" i="32" s="1"/>
  <c r="H233" i="32"/>
  <c r="H232" i="32" s="1"/>
  <c r="H229" i="32"/>
  <c r="H228" i="32"/>
  <c r="H225" i="32"/>
  <c r="H224" i="32" s="1"/>
  <c r="H221" i="32"/>
  <c r="H220" i="32" s="1"/>
  <c r="H219" i="32" s="1"/>
  <c r="H215" i="32"/>
  <c r="H214" i="32" s="1"/>
  <c r="H210" i="32"/>
  <c r="H209" i="32" s="1"/>
  <c r="H205" i="32"/>
  <c r="H204" i="32" s="1"/>
  <c r="H200" i="32"/>
  <c r="H199" i="32"/>
  <c r="H196" i="32"/>
  <c r="H195" i="32" s="1"/>
  <c r="H187" i="32"/>
  <c r="H186" i="32" s="1"/>
  <c r="H185" i="32" s="1"/>
  <c r="H182" i="32"/>
  <c r="H179" i="32"/>
  <c r="H176" i="32"/>
  <c r="H175" i="32"/>
  <c r="H172" i="32"/>
  <c r="H171" i="32"/>
  <c r="H170" i="32" s="1"/>
  <c r="H165" i="32"/>
  <c r="H164" i="32" s="1"/>
  <c r="H163" i="32" s="1"/>
  <c r="H162" i="32" s="1"/>
  <c r="H161" i="32" s="1"/>
  <c r="H160" i="32" s="1"/>
  <c r="H157" i="32"/>
  <c r="H156" i="32"/>
  <c r="H155" i="32" s="1"/>
  <c r="H154" i="32" s="1"/>
  <c r="H152" i="32"/>
  <c r="H151" i="32" s="1"/>
  <c r="H150" i="32" s="1"/>
  <c r="H148" i="32"/>
  <c r="H147" i="32" s="1"/>
  <c r="H145" i="32"/>
  <c r="H144" i="32" s="1"/>
  <c r="H140" i="32"/>
  <c r="H139" i="32" s="1"/>
  <c r="H138" i="32" s="1"/>
  <c r="H137" i="32" s="1"/>
  <c r="H135" i="32"/>
  <c r="H134" i="32" s="1"/>
  <c r="H132" i="32"/>
  <c r="H131" i="32"/>
  <c r="H126" i="32"/>
  <c r="H125" i="32" s="1"/>
  <c r="H124" i="32" s="1"/>
  <c r="H120" i="32"/>
  <c r="H119" i="32" s="1"/>
  <c r="H118" i="32" s="1"/>
  <c r="H117" i="32" s="1"/>
  <c r="H115" i="32"/>
  <c r="H114" i="32"/>
  <c r="H113" i="32" s="1"/>
  <c r="H112" i="32" s="1"/>
  <c r="H106" i="32"/>
  <c r="H105" i="32" s="1"/>
  <c r="H102" i="32"/>
  <c r="H101" i="32" s="1"/>
  <c r="H95" i="32"/>
  <c r="H94" i="32"/>
  <c r="H93" i="32" s="1"/>
  <c r="H92" i="32" s="1"/>
  <c r="H91" i="32" s="1"/>
  <c r="H90" i="32" s="1"/>
  <c r="H88" i="32"/>
  <c r="H87" i="32" s="1"/>
  <c r="H86" i="32" s="1"/>
  <c r="H82" i="32"/>
  <c r="H81" i="32"/>
  <c r="H76" i="32"/>
  <c r="H75" i="32" s="1"/>
  <c r="H72" i="32"/>
  <c r="H71" i="32" s="1"/>
  <c r="H67" i="32"/>
  <c r="H66" i="32" s="1"/>
  <c r="H65" i="32" s="1"/>
  <c r="H61" i="32"/>
  <c r="H60" i="32"/>
  <c r="H59" i="32" s="1"/>
  <c r="H58" i="32" s="1"/>
  <c r="H56" i="32"/>
  <c r="H55" i="32"/>
  <c r="H53" i="32"/>
  <c r="H52" i="32"/>
  <c r="H48" i="32"/>
  <c r="H47" i="32"/>
  <c r="H46" i="32" s="1"/>
  <c r="H45" i="32" s="1"/>
  <c r="H43" i="32"/>
  <c r="H42" i="32" s="1"/>
  <c r="H41" i="32" s="1"/>
  <c r="H39" i="32"/>
  <c r="H38" i="32" s="1"/>
  <c r="H37" i="32" s="1"/>
  <c r="H31" i="32"/>
  <c r="H30" i="32"/>
  <c r="H29" i="32" s="1"/>
  <c r="H28" i="32" s="1"/>
  <c r="H26" i="32"/>
  <c r="H25" i="32" s="1"/>
  <c r="H24" i="32" s="1"/>
  <c r="H22" i="32"/>
  <c r="H21" i="32" s="1"/>
  <c r="H20" i="32" s="1"/>
  <c r="I477" i="32"/>
  <c r="J421" i="32"/>
  <c r="C64" i="4"/>
  <c r="C62" i="4"/>
  <c r="C61" i="4"/>
  <c r="C60" i="4"/>
  <c r="C59" i="4"/>
  <c r="C58" i="4"/>
  <c r="C57" i="4"/>
  <c r="C56" i="4"/>
  <c r="C55" i="4"/>
  <c r="C54" i="4"/>
  <c r="C53" i="4"/>
  <c r="C52" i="4"/>
  <c r="C50" i="4"/>
  <c r="C51" i="4"/>
  <c r="C48" i="4"/>
  <c r="C63" i="4"/>
  <c r="F293" i="26"/>
  <c r="F292" i="26"/>
  <c r="F291" i="26" s="1"/>
  <c r="F290" i="26" s="1"/>
  <c r="G640" i="46"/>
  <c r="G639" i="46" s="1"/>
  <c r="G638" i="46" s="1"/>
  <c r="G637" i="46" s="1"/>
  <c r="F224" i="26"/>
  <c r="F223" i="26"/>
  <c r="F222" i="26"/>
  <c r="F221" i="26" s="1"/>
  <c r="G601" i="46"/>
  <c r="G600" i="46" s="1"/>
  <c r="G599" i="46" s="1"/>
  <c r="G598" i="46" s="1"/>
  <c r="G597" i="46" s="1"/>
  <c r="F734" i="26"/>
  <c r="F733" i="26" s="1"/>
  <c r="G477" i="46"/>
  <c r="G469" i="46"/>
  <c r="G468" i="46" s="1"/>
  <c r="G423" i="32" l="1"/>
  <c r="C44" i="33"/>
  <c r="C41" i="33" s="1"/>
  <c r="C16" i="33" s="1"/>
  <c r="E16" i="33" s="1"/>
  <c r="F12" i="31"/>
  <c r="G12" i="31"/>
  <c r="J307" i="32"/>
  <c r="H247" i="32"/>
  <c r="H246" i="32" s="1"/>
  <c r="H564" i="32"/>
  <c r="H130" i="32"/>
  <c r="H129" i="32" s="1"/>
  <c r="H223" i="32"/>
  <c r="H668" i="32"/>
  <c r="H667" i="32" s="1"/>
  <c r="H699" i="32"/>
  <c r="G392" i="32"/>
  <c r="G564" i="32"/>
  <c r="H357" i="32"/>
  <c r="H356" i="32" s="1"/>
  <c r="H355" i="32" s="1"/>
  <c r="H354" i="32" s="1"/>
  <c r="H358" i="32"/>
  <c r="H348" i="32"/>
  <c r="H573" i="32"/>
  <c r="H538" i="32"/>
  <c r="G413" i="32"/>
  <c r="J300" i="32"/>
  <c r="H309" i="32"/>
  <c r="G168" i="32"/>
  <c r="G668" i="32"/>
  <c r="G667" i="32" s="1"/>
  <c r="H660" i="32"/>
  <c r="H648" i="32"/>
  <c r="H647" i="32" s="1"/>
  <c r="H646" i="32" s="1"/>
  <c r="G467" i="32"/>
  <c r="G466" i="32" s="1"/>
  <c r="G455" i="32" s="1"/>
  <c r="G422" i="32" s="1"/>
  <c r="I423" i="32" s="1"/>
  <c r="H694" i="32"/>
  <c r="H693" i="32" s="1"/>
  <c r="H692" i="32" s="1"/>
  <c r="G297" i="32"/>
  <c r="J298" i="32"/>
  <c r="G305" i="32"/>
  <c r="J306" i="32"/>
  <c r="G391" i="32"/>
  <c r="G390" i="32" s="1"/>
  <c r="G277" i="32"/>
  <c r="J278" i="32"/>
  <c r="G520" i="32"/>
  <c r="H392" i="32"/>
  <c r="H70" i="32"/>
  <c r="H64" i="32" s="1"/>
  <c r="H63" i="32" s="1"/>
  <c r="H371" i="32"/>
  <c r="H370" i="32" s="1"/>
  <c r="H364" i="32" s="1"/>
  <c r="H520" i="32"/>
  <c r="G70" i="32"/>
  <c r="G64" i="32" s="1"/>
  <c r="G63" i="32" s="1"/>
  <c r="G143" i="32"/>
  <c r="G142" i="32" s="1"/>
  <c r="G128" i="32" s="1"/>
  <c r="G264" i="32"/>
  <c r="J265" i="32"/>
  <c r="G289" i="32"/>
  <c r="J290" i="32"/>
  <c r="H51" i="32"/>
  <c r="H50" i="32" s="1"/>
  <c r="H169" i="32"/>
  <c r="H168" i="32" s="1"/>
  <c r="H159" i="32" s="1"/>
  <c r="H208" i="32"/>
  <c r="H554" i="32"/>
  <c r="H553" i="32" s="1"/>
  <c r="H552" i="32" s="1"/>
  <c r="H551" i="32" s="1"/>
  <c r="G100" i="32"/>
  <c r="G99" i="32" s="1"/>
  <c r="G268" i="32"/>
  <c r="J269" i="32"/>
  <c r="G281" i="32"/>
  <c r="J282" i="32"/>
  <c r="J301" i="32"/>
  <c r="G683" i="32"/>
  <c r="G682" i="32" s="1"/>
  <c r="G681" i="32" s="1"/>
  <c r="H413" i="32"/>
  <c r="G239" i="32"/>
  <c r="G260" i="32"/>
  <c r="J261" i="32"/>
  <c r="G272" i="32"/>
  <c r="J273" i="32"/>
  <c r="G285" i="32"/>
  <c r="J286" i="32"/>
  <c r="G293" i="32"/>
  <c r="J294" i="32"/>
  <c r="J302" i="32"/>
  <c r="G539" i="32"/>
  <c r="G554" i="32"/>
  <c r="G553" i="32" s="1"/>
  <c r="G552" i="32" s="1"/>
  <c r="G551" i="32" s="1"/>
  <c r="G358" i="32"/>
  <c r="G357" i="32"/>
  <c r="G356" i="32" s="1"/>
  <c r="G355" i="32" s="1"/>
  <c r="G354" i="32" s="1"/>
  <c r="K354" i="32" s="1"/>
  <c r="H333" i="32"/>
  <c r="H327" i="32" s="1"/>
  <c r="H326" i="32" s="1"/>
  <c r="G333" i="32"/>
  <c r="G130" i="32"/>
  <c r="G129" i="32" s="1"/>
  <c r="H36" i="32"/>
  <c r="H100" i="32"/>
  <c r="H99" i="32" s="1"/>
  <c r="G19" i="32"/>
  <c r="G18" i="32" s="1"/>
  <c r="G17" i="32" s="1"/>
  <c r="G16" i="32" s="1"/>
  <c r="G486" i="32"/>
  <c r="G480" i="32" s="1"/>
  <c r="G660" i="32"/>
  <c r="G36" i="32"/>
  <c r="G35" i="32" s="1"/>
  <c r="G34" i="32" s="1"/>
  <c r="G33" i="32" s="1"/>
  <c r="G159" i="32"/>
  <c r="G615" i="32"/>
  <c r="G609" i="32" s="1"/>
  <c r="G596" i="32" s="1"/>
  <c r="G743" i="32"/>
  <c r="G742" i="32" s="1"/>
  <c r="G348" i="32"/>
  <c r="G694" i="32"/>
  <c r="G693" i="32" s="1"/>
  <c r="G692" i="32" s="1"/>
  <c r="G371" i="32"/>
  <c r="G370" i="32" s="1"/>
  <c r="G123" i="32"/>
  <c r="G111" i="32" s="1"/>
  <c r="G309" i="32"/>
  <c r="K309" i="32" s="1"/>
  <c r="G365" i="32"/>
  <c r="G364" i="32"/>
  <c r="G542" i="32"/>
  <c r="G519" i="32" s="1"/>
  <c r="G587" i="32"/>
  <c r="G586" i="32" s="1"/>
  <c r="G752" i="32"/>
  <c r="G751" i="32" s="1"/>
  <c r="G771" i="32"/>
  <c r="G770" i="32" s="1"/>
  <c r="G769" i="32" s="1"/>
  <c r="G768" i="32" s="1"/>
  <c r="G198" i="32"/>
  <c r="G194" i="32" s="1"/>
  <c r="G223" i="32"/>
  <c r="G218" i="32" s="1"/>
  <c r="G383" i="32"/>
  <c r="G573" i="32"/>
  <c r="H743" i="32"/>
  <c r="H742" i="32" s="1"/>
  <c r="H19" i="32"/>
  <c r="H18" i="32" s="1"/>
  <c r="H17" i="32" s="1"/>
  <c r="H16" i="32" s="1"/>
  <c r="H143" i="32"/>
  <c r="H142" i="32" s="1"/>
  <c r="H128" i="32" s="1"/>
  <c r="H563" i="32"/>
  <c r="H427" i="32"/>
  <c r="H426" i="32" s="1"/>
  <c r="H425" i="32" s="1"/>
  <c r="H424" i="32" s="1"/>
  <c r="H123" i="32"/>
  <c r="H111" i="32" s="1"/>
  <c r="H198" i="32"/>
  <c r="H239" i="32"/>
  <c r="H194" i="32" s="1"/>
  <c r="H467" i="32"/>
  <c r="H466" i="32" s="1"/>
  <c r="H455" i="32" s="1"/>
  <c r="H486" i="32"/>
  <c r="H480" i="32" s="1"/>
  <c r="H542" i="32"/>
  <c r="H587" i="32"/>
  <c r="H586" i="32" s="1"/>
  <c r="H615" i="32"/>
  <c r="H609" i="32" s="1"/>
  <c r="H596" i="32" s="1"/>
  <c r="H752" i="32"/>
  <c r="H751" i="32" s="1"/>
  <c r="H771" i="32"/>
  <c r="H770" i="32" s="1"/>
  <c r="H769" i="32" s="1"/>
  <c r="H768" i="32" s="1"/>
  <c r="H275" i="32"/>
  <c r="H231" i="32"/>
  <c r="J741" i="32"/>
  <c r="J767" i="32"/>
  <c r="H423" i="32" l="1"/>
  <c r="D44" i="33"/>
  <c r="D41" i="33" s="1"/>
  <c r="D16" i="33" s="1"/>
  <c r="H254" i="32"/>
  <c r="J255" i="32" s="1"/>
  <c r="G563" i="32"/>
  <c r="G562" i="32" s="1"/>
  <c r="H218" i="32"/>
  <c r="G15" i="32"/>
  <c r="H391" i="32"/>
  <c r="H390" i="32" s="1"/>
  <c r="H110" i="32"/>
  <c r="H109" i="32" s="1"/>
  <c r="H108" i="32" s="1"/>
  <c r="H98" i="32" s="1"/>
  <c r="J99" i="32" s="1"/>
  <c r="G363" i="32"/>
  <c r="G362" i="32" s="1"/>
  <c r="H519" i="32"/>
  <c r="H479" i="32" s="1"/>
  <c r="H363" i="32"/>
  <c r="H362" i="32" s="1"/>
  <c r="G267" i="32"/>
  <c r="J267" i="32" s="1"/>
  <c r="J268" i="32"/>
  <c r="G304" i="32"/>
  <c r="J304" i="32" s="1"/>
  <c r="J305" i="32"/>
  <c r="G292" i="32"/>
  <c r="J292" i="32" s="1"/>
  <c r="J293" i="32"/>
  <c r="G271" i="32"/>
  <c r="J271" i="32" s="1"/>
  <c r="J272" i="32"/>
  <c r="J264" i="32"/>
  <c r="G263" i="32"/>
  <c r="J263" i="32" s="1"/>
  <c r="G276" i="32"/>
  <c r="J277" i="32"/>
  <c r="H35" i="32"/>
  <c r="H34" i="32" s="1"/>
  <c r="H33" i="32" s="1"/>
  <c r="H15" i="32" s="1"/>
  <c r="J281" i="32"/>
  <c r="G280" i="32"/>
  <c r="J280" i="32" s="1"/>
  <c r="G296" i="32"/>
  <c r="J296" i="32" s="1"/>
  <c r="J297" i="32"/>
  <c r="G284" i="32"/>
  <c r="J284" i="32" s="1"/>
  <c r="J285" i="32"/>
  <c r="G259" i="32"/>
  <c r="J259" i="32" s="1"/>
  <c r="J260" i="32"/>
  <c r="J289" i="32"/>
  <c r="G288" i="32"/>
  <c r="J288" i="32" s="1"/>
  <c r="G327" i="32"/>
  <c r="G326" i="32" s="1"/>
  <c r="K326" i="32" s="1"/>
  <c r="G193" i="32"/>
  <c r="G192" i="32" s="1"/>
  <c r="G191" i="32" s="1"/>
  <c r="G110" i="32"/>
  <c r="G109" i="32" s="1"/>
  <c r="G108" i="32" s="1"/>
  <c r="G98" i="32" s="1"/>
  <c r="I99" i="32" s="1"/>
  <c r="G479" i="32"/>
  <c r="H193" i="32"/>
  <c r="H192" i="32" s="1"/>
  <c r="H191" i="32" s="1"/>
  <c r="H562" i="32"/>
  <c r="H422" i="32"/>
  <c r="J423" i="32" s="1"/>
  <c r="J477" i="32"/>
  <c r="G478" i="32" l="1"/>
  <c r="I479" i="32" s="1"/>
  <c r="J276" i="32"/>
  <c r="G275" i="32"/>
  <c r="H190" i="32"/>
  <c r="H189" i="32" s="1"/>
  <c r="J192" i="32"/>
  <c r="I192" i="32"/>
  <c r="K191" i="32"/>
  <c r="I108" i="32"/>
  <c r="H478" i="32"/>
  <c r="J479" i="32" s="1"/>
  <c r="G14" i="32" l="1"/>
  <c r="I15" i="32" s="1"/>
  <c r="J190" i="32"/>
  <c r="H14" i="32"/>
  <c r="G254" i="32"/>
  <c r="J275" i="32"/>
  <c r="F659" i="26"/>
  <c r="F658" i="26" s="1"/>
  <c r="F592" i="26"/>
  <c r="F591" i="26"/>
  <c r="G120" i="46"/>
  <c r="G119" i="46" s="1"/>
  <c r="G118" i="46" s="1"/>
  <c r="J15" i="32" l="1"/>
  <c r="I255" i="32"/>
  <c r="K254" i="32"/>
  <c r="G190" i="32"/>
  <c r="G189" i="32" s="1"/>
  <c r="F590" i="26"/>
  <c r="F589" i="26" s="1"/>
  <c r="F588" i="26" s="1"/>
  <c r="F587" i="26" s="1"/>
  <c r="I190" i="32" l="1"/>
  <c r="F718" i="26"/>
  <c r="G95" i="46"/>
  <c r="F742" i="26" l="1"/>
  <c r="G578" i="26"/>
  <c r="F651" i="26"/>
  <c r="F650" i="26" s="1"/>
  <c r="F649" i="26" s="1"/>
  <c r="F648" i="26" s="1"/>
  <c r="F498" i="26"/>
  <c r="F497" i="26" s="1"/>
  <c r="F496" i="26" s="1"/>
  <c r="F495" i="26"/>
  <c r="F494" i="26"/>
  <c r="G462" i="26"/>
  <c r="F528" i="26"/>
  <c r="F527" i="26" s="1"/>
  <c r="F526" i="26" s="1"/>
  <c r="F518" i="26"/>
  <c r="F517" i="26" s="1"/>
  <c r="F516" i="26" s="1"/>
  <c r="F515" i="26" s="1"/>
  <c r="F407" i="26"/>
  <c r="F406" i="26" s="1"/>
  <c r="F405" i="26" s="1"/>
  <c r="F404" i="26" s="1"/>
  <c r="F428" i="26"/>
  <c r="F427" i="26" s="1"/>
  <c r="F426" i="26" s="1"/>
  <c r="F425" i="26" s="1"/>
  <c r="F419" i="26"/>
  <c r="F415" i="26"/>
  <c r="F411" i="26"/>
  <c r="F403" i="26"/>
  <c r="F343" i="26"/>
  <c r="F342" i="26" s="1"/>
  <c r="F341" i="26" s="1"/>
  <c r="F340" i="26"/>
  <c r="F339" i="26" s="1"/>
  <c r="F338" i="26" s="1"/>
  <c r="F356" i="26"/>
  <c r="F353" i="26"/>
  <c r="F352" i="26"/>
  <c r="F108" i="26"/>
  <c r="F107" i="26" s="1"/>
  <c r="F106" i="26" s="1"/>
  <c r="F105" i="26" s="1"/>
  <c r="F104" i="26" s="1"/>
  <c r="F493" i="26" l="1"/>
  <c r="F492" i="26" s="1"/>
  <c r="F491" i="26" s="1"/>
  <c r="F490" i="26" s="1"/>
  <c r="F337" i="26"/>
  <c r="F348" i="26" l="1"/>
  <c r="G650" i="46" l="1"/>
  <c r="H98" i="46"/>
  <c r="H478" i="46"/>
  <c r="G152" i="46" l="1"/>
  <c r="G151" i="46" s="1"/>
  <c r="G150" i="46" s="1"/>
  <c r="G106" i="46" l="1"/>
  <c r="G105" i="46" s="1"/>
  <c r="G102" i="46"/>
  <c r="G101" i="46" s="1"/>
  <c r="G100" i="46" l="1"/>
  <c r="G99" i="46" s="1"/>
  <c r="G512" i="46"/>
  <c r="G511" i="46" s="1"/>
  <c r="G510" i="46" s="1"/>
  <c r="G509" i="46" s="1"/>
  <c r="G299" i="46" l="1"/>
  <c r="G295" i="46"/>
  <c r="G291" i="46"/>
  <c r="G287" i="46"/>
  <c r="G283" i="46"/>
  <c r="G279" i="46"/>
  <c r="G302" i="46" l="1"/>
  <c r="G301" i="46" s="1"/>
  <c r="G300" i="46" s="1"/>
  <c r="G307" i="46"/>
  <c r="G306" i="46" s="1"/>
  <c r="G305" i="46" s="1"/>
  <c r="G304" i="46" s="1"/>
  <c r="G273" i="46" l="1"/>
  <c r="G272" i="46" s="1"/>
  <c r="G271" i="46" s="1"/>
  <c r="G269" i="46"/>
  <c r="G268" i="46" s="1"/>
  <c r="G267" i="46" s="1"/>
  <c r="G265" i="46"/>
  <c r="G264" i="46" s="1"/>
  <c r="G263" i="46" s="1"/>
  <c r="G261" i="46"/>
  <c r="G260" i="46" s="1"/>
  <c r="G259" i="46" s="1"/>
  <c r="G257" i="46"/>
  <c r="G256" i="46" s="1"/>
  <c r="G255" i="46" s="1"/>
  <c r="G229" i="46" l="1"/>
  <c r="G252" i="46" l="1"/>
  <c r="G251" i="46" s="1"/>
  <c r="I57" i="29" l="1"/>
  <c r="I43" i="29"/>
  <c r="H57" i="29"/>
  <c r="H43" i="29"/>
  <c r="G228" i="46" l="1"/>
  <c r="G225" i="46"/>
  <c r="G224" i="46" s="1"/>
  <c r="G221" i="46"/>
  <c r="G220" i="46" s="1"/>
  <c r="G219" i="46" s="1"/>
  <c r="G241" i="46"/>
  <c r="G240" i="46" s="1"/>
  <c r="G244" i="46"/>
  <c r="G243" i="46" s="1"/>
  <c r="G223" i="46" l="1"/>
  <c r="G239" i="46"/>
  <c r="G76" i="46"/>
  <c r="G43" i="46"/>
  <c r="G42" i="46" s="1"/>
  <c r="G41" i="46" s="1"/>
  <c r="G53" i="46"/>
  <c r="G52" i="46" s="1"/>
  <c r="G26" i="46" l="1"/>
  <c r="G25" i="46" s="1"/>
  <c r="G24" i="46" s="1"/>
  <c r="G465" i="46"/>
  <c r="G774" i="46" l="1"/>
  <c r="F741" i="26" l="1"/>
  <c r="F740" i="26" s="1"/>
  <c r="G476" i="46"/>
  <c r="G475" i="46" s="1"/>
  <c r="F719" i="26" l="1"/>
  <c r="F717" i="26" s="1"/>
  <c r="F711" i="26"/>
  <c r="F704" i="26"/>
  <c r="F699" i="26"/>
  <c r="F695" i="26"/>
  <c r="F694" i="26"/>
  <c r="F692" i="26"/>
  <c r="F689" i="26"/>
  <c r="F688" i="26"/>
  <c r="F685" i="26"/>
  <c r="F684" i="26"/>
  <c r="F678" i="26"/>
  <c r="F677" i="26"/>
  <c r="F669" i="26"/>
  <c r="F663" i="26"/>
  <c r="F619" i="26"/>
  <c r="F616" i="26"/>
  <c r="F611" i="26"/>
  <c r="F606" i="26"/>
  <c r="F603" i="26"/>
  <c r="F597" i="26"/>
  <c r="F586" i="26"/>
  <c r="F577" i="26" l="1"/>
  <c r="F573" i="26"/>
  <c r="F566" i="26"/>
  <c r="F562" i="26"/>
  <c r="F561" i="26"/>
  <c r="F560" i="26"/>
  <c r="F555" i="26"/>
  <c r="F551" i="26"/>
  <c r="F550" i="26"/>
  <c r="F546" i="26"/>
  <c r="F545" i="26"/>
  <c r="F540" i="26"/>
  <c r="F535" i="26"/>
  <c r="F531" i="26"/>
  <c r="F523" i="26"/>
  <c r="F506" i="26"/>
  <c r="F503" i="26"/>
  <c r="F502" i="26"/>
  <c r="F489" i="26"/>
  <c r="F487" i="26"/>
  <c r="F483" i="26"/>
  <c r="F482" i="26"/>
  <c r="F481" i="26"/>
  <c r="F478" i="26"/>
  <c r="F477" i="26"/>
  <c r="F476" i="26"/>
  <c r="F473" i="26"/>
  <c r="F472" i="26"/>
  <c r="F468" i="26"/>
  <c r="F467" i="26"/>
  <c r="F461" i="26"/>
  <c r="F456" i="26"/>
  <c r="F449" i="26"/>
  <c r="F444" i="26"/>
  <c r="F438" i="26"/>
  <c r="F433" i="26"/>
  <c r="F424" i="26"/>
  <c r="F399" i="26"/>
  <c r="F395" i="26"/>
  <c r="F391" i="26"/>
  <c r="F387" i="26"/>
  <c r="F383" i="26"/>
  <c r="F379" i="26"/>
  <c r="F372" i="26"/>
  <c r="F369" i="26"/>
  <c r="F364" i="26"/>
  <c r="F361" i="26"/>
  <c r="F360" i="26"/>
  <c r="F336" i="26"/>
  <c r="F335" i="26"/>
  <c r="F332" i="26"/>
  <c r="F331" i="26"/>
  <c r="F330" i="26"/>
  <c r="F326" i="26"/>
  <c r="F325" i="26"/>
  <c r="F322" i="26"/>
  <c r="F321" i="26"/>
  <c r="F320" i="26"/>
  <c r="F316" i="26"/>
  <c r="F308" i="26"/>
  <c r="F289" i="26"/>
  <c r="F285" i="26"/>
  <c r="F281" i="26"/>
  <c r="F277" i="26"/>
  <c r="F273" i="26"/>
  <c r="F268" i="26"/>
  <c r="F262" i="26"/>
  <c r="F258" i="26"/>
  <c r="F253" i="26"/>
  <c r="F249" i="26"/>
  <c r="F245" i="26"/>
  <c r="F241" i="26"/>
  <c r="F237" i="26"/>
  <c r="F230" i="26"/>
  <c r="F220" i="26"/>
  <c r="F219" i="26"/>
  <c r="F218" i="26"/>
  <c r="F216" i="26"/>
  <c r="F213" i="26"/>
  <c r="F212" i="26"/>
  <c r="F209" i="26"/>
  <c r="F206" i="26"/>
  <c r="F205" i="26"/>
  <c r="F200" i="26"/>
  <c r="F194" i="26"/>
  <c r="F190" i="26"/>
  <c r="F184" i="26"/>
  <c r="F180" i="26"/>
  <c r="F176" i="26"/>
  <c r="F171" i="26"/>
  <c r="F170" i="26"/>
  <c r="F167" i="26"/>
  <c r="F166" i="26"/>
  <c r="F160" i="26"/>
  <c r="F158" i="26"/>
  <c r="F155" i="26"/>
  <c r="F154" i="26"/>
  <c r="F147" i="26"/>
  <c r="F143" i="26"/>
  <c r="F142" i="26"/>
  <c r="F138" i="26"/>
  <c r="F136" i="26"/>
  <c r="F132" i="26"/>
  <c r="F128" i="26"/>
  <c r="F127" i="26"/>
  <c r="F123" i="26"/>
  <c r="F119" i="26"/>
  <c r="F113" i="26"/>
  <c r="F103" i="26"/>
  <c r="F102" i="26"/>
  <c r="F98" i="26"/>
  <c r="F95" i="26"/>
  <c r="F92" i="26"/>
  <c r="F91" i="26"/>
  <c r="F87" i="26"/>
  <c r="F86" i="26"/>
  <c r="F85" i="26"/>
  <c r="F82" i="26"/>
  <c r="F75" i="26"/>
  <c r="F74" i="26"/>
  <c r="F67" i="26"/>
  <c r="F62" i="26"/>
  <c r="F61" i="26"/>
  <c r="F60" i="26"/>
  <c r="F57" i="26"/>
  <c r="F55" i="26"/>
  <c r="F52" i="26"/>
  <c r="F43" i="26"/>
  <c r="F42" i="26"/>
  <c r="F37" i="26"/>
  <c r="F36" i="26"/>
  <c r="F33" i="26"/>
  <c r="F32" i="26"/>
  <c r="F29" i="26"/>
  <c r="F26" i="26"/>
  <c r="F25" i="26"/>
  <c r="F20" i="26"/>
  <c r="F19" i="26"/>
  <c r="F647" i="26"/>
  <c r="F643" i="26"/>
  <c r="F639" i="26"/>
  <c r="F628" i="26"/>
  <c r="F624" i="26"/>
  <c r="F303" i="26"/>
  <c r="F635" i="26"/>
  <c r="F631" i="26"/>
  <c r="F739" i="26" l="1"/>
  <c r="F730" i="26"/>
  <c r="F726" i="26" l="1"/>
  <c r="F48" i="26"/>
  <c r="F47" i="26"/>
  <c r="F81" i="26" l="1"/>
  <c r="F101" i="26" l="1"/>
  <c r="F100" i="26" s="1"/>
  <c r="F94" i="26"/>
  <c r="F93" i="26" s="1"/>
  <c r="F90" i="26"/>
  <c r="F89" i="26" s="1"/>
  <c r="F35" i="26"/>
  <c r="F34" i="26" s="1"/>
  <c r="F31" i="26"/>
  <c r="F30" i="26" s="1"/>
  <c r="F28" i="26"/>
  <c r="F27" i="26" s="1"/>
  <c r="F24" i="26"/>
  <c r="F23" i="26" s="1"/>
  <c r="F18" i="26"/>
  <c r="F17" i="26" s="1"/>
  <c r="F16" i="26" s="1"/>
  <c r="F15" i="26" s="1"/>
  <c r="F14" i="26" s="1"/>
  <c r="F710" i="26"/>
  <c r="F709" i="26" s="1"/>
  <c r="F708" i="26" s="1"/>
  <c r="F707" i="26" s="1"/>
  <c r="F706" i="26" s="1"/>
  <c r="F705" i="26" s="1"/>
  <c r="F703" i="26"/>
  <c r="F702" i="26" s="1"/>
  <c r="F701" i="26" s="1"/>
  <c r="F700" i="26" s="1"/>
  <c r="F668" i="26"/>
  <c r="F667" i="26" s="1"/>
  <c r="F666" i="26" s="1"/>
  <c r="F665" i="26" s="1"/>
  <c r="F664" i="26" s="1"/>
  <c r="F646" i="26"/>
  <c r="F645" i="26" s="1"/>
  <c r="F644" i="26" s="1"/>
  <c r="F642" i="26"/>
  <c r="F641" i="26" s="1"/>
  <c r="F640" i="26" s="1"/>
  <c r="F638" i="26"/>
  <c r="F637" i="26" s="1"/>
  <c r="F636" i="26" s="1"/>
  <c r="F634" i="26"/>
  <c r="F633" i="26" s="1"/>
  <c r="F632" i="26" s="1"/>
  <c r="F630" i="26"/>
  <c r="F629" i="26" s="1"/>
  <c r="F627" i="26"/>
  <c r="F626" i="26" s="1"/>
  <c r="F623" i="26"/>
  <c r="F622" i="26" s="1"/>
  <c r="F621" i="26" s="1"/>
  <c r="F576" i="26"/>
  <c r="F575" i="26" s="1"/>
  <c r="F574" i="26" s="1"/>
  <c r="F572" i="26"/>
  <c r="F571" i="26" s="1"/>
  <c r="F570" i="26" s="1"/>
  <c r="F565" i="26"/>
  <c r="F564" i="26" s="1"/>
  <c r="F563" i="26" s="1"/>
  <c r="F505" i="26"/>
  <c r="F504" i="26" s="1"/>
  <c r="F501" i="26"/>
  <c r="F500" i="26" s="1"/>
  <c r="F460" i="26"/>
  <c r="F459" i="26" s="1"/>
  <c r="F458" i="26" s="1"/>
  <c r="F457" i="26" s="1"/>
  <c r="F307" i="26"/>
  <c r="F306" i="26" s="1"/>
  <c r="F305" i="26" s="1"/>
  <c r="F304" i="26" s="1"/>
  <c r="F302" i="26"/>
  <c r="F301" i="26" s="1"/>
  <c r="F300" i="26" s="1"/>
  <c r="F299" i="26" s="1"/>
  <c r="F288" i="26"/>
  <c r="F287" i="26" s="1"/>
  <c r="F286" i="26" s="1"/>
  <c r="F284" i="26"/>
  <c r="F283" i="26" s="1"/>
  <c r="F282" i="26" s="1"/>
  <c r="F280" i="26"/>
  <c r="F279" i="26" s="1"/>
  <c r="F278" i="26" s="1"/>
  <c r="F276" i="26"/>
  <c r="F275" i="26" s="1"/>
  <c r="F274" i="26" s="1"/>
  <c r="F272" i="26"/>
  <c r="F271" i="26" s="1"/>
  <c r="F270" i="26" s="1"/>
  <c r="F267" i="26"/>
  <c r="F266" i="26" s="1"/>
  <c r="F265" i="26" s="1"/>
  <c r="F264" i="26" s="1"/>
  <c r="F229" i="26"/>
  <c r="F228" i="26" s="1"/>
  <c r="F227" i="26" s="1"/>
  <c r="F226" i="26" s="1"/>
  <c r="F225" i="26" s="1"/>
  <c r="F193" i="26"/>
  <c r="F192" i="26" s="1"/>
  <c r="F191" i="26" s="1"/>
  <c r="F189" i="26"/>
  <c r="F188" i="26" s="1"/>
  <c r="F187" i="26" s="1"/>
  <c r="F183" i="26"/>
  <c r="F182" i="26" s="1"/>
  <c r="F181" i="26" s="1"/>
  <c r="F179" i="26"/>
  <c r="F178" i="26" s="1"/>
  <c r="F177" i="26" s="1"/>
  <c r="F175" i="26"/>
  <c r="F174" i="26" s="1"/>
  <c r="F173" i="26" s="1"/>
  <c r="F169" i="26"/>
  <c r="F168" i="26" s="1"/>
  <c r="F165" i="26"/>
  <c r="F164" i="26" s="1"/>
  <c r="F157" i="26"/>
  <c r="F156" i="26" s="1"/>
  <c r="F153" i="26"/>
  <c r="F152" i="26" s="1"/>
  <c r="F141" i="26"/>
  <c r="F140" i="26" s="1"/>
  <c r="F135" i="26"/>
  <c r="F131" i="26"/>
  <c r="F130" i="26" s="1"/>
  <c r="F129" i="26" s="1"/>
  <c r="F126" i="26"/>
  <c r="F125" i="26" s="1"/>
  <c r="F124" i="26" s="1"/>
  <c r="F122" i="26"/>
  <c r="F121" i="26" s="1"/>
  <c r="F120" i="26" s="1"/>
  <c r="F118" i="26"/>
  <c r="F117" i="26" s="1"/>
  <c r="F116" i="26" s="1"/>
  <c r="F112" i="26"/>
  <c r="F111" i="26" s="1"/>
  <c r="F110" i="26" s="1"/>
  <c r="F109" i="26" s="1"/>
  <c r="F66" i="26"/>
  <c r="F65" i="26" s="1"/>
  <c r="F64" i="26" s="1"/>
  <c r="F63" i="26" s="1"/>
  <c r="F59" i="26"/>
  <c r="F58" i="26" s="1"/>
  <c r="F51" i="26"/>
  <c r="F50" i="26" s="1"/>
  <c r="F46" i="26"/>
  <c r="F45" i="26" s="1"/>
  <c r="F41" i="26"/>
  <c r="F40" i="26" s="1"/>
  <c r="F39" i="26" s="1"/>
  <c r="F738" i="26"/>
  <c r="F737" i="26" s="1"/>
  <c r="F736" i="26" s="1"/>
  <c r="F729" i="26"/>
  <c r="F728" i="26" s="1"/>
  <c r="F727" i="26" s="1"/>
  <c r="F725" i="26"/>
  <c r="F724" i="26" s="1"/>
  <c r="F723" i="26" s="1"/>
  <c r="F722" i="26" s="1"/>
  <c r="F721" i="26" s="1"/>
  <c r="F159" i="26"/>
  <c r="F137" i="26"/>
  <c r="F84" i="26"/>
  <c r="F83" i="26" s="1"/>
  <c r="F80" i="26"/>
  <c r="F79" i="26" s="1"/>
  <c r="F73" i="26"/>
  <c r="F72" i="26" s="1"/>
  <c r="F261" i="26"/>
  <c r="F260" i="26" s="1"/>
  <c r="F259" i="26" s="1"/>
  <c r="F257" i="26"/>
  <c r="F256" i="26" s="1"/>
  <c r="F255" i="26" s="1"/>
  <c r="F252" i="26"/>
  <c r="F251" i="26" s="1"/>
  <c r="F250" i="26" s="1"/>
  <c r="F248" i="26"/>
  <c r="F247" i="26" s="1"/>
  <c r="F246" i="26" s="1"/>
  <c r="F244" i="26"/>
  <c r="F243" i="26" s="1"/>
  <c r="F242" i="26" s="1"/>
  <c r="F240" i="26"/>
  <c r="F239" i="26" s="1"/>
  <c r="F238" i="26" s="1"/>
  <c r="F236" i="26"/>
  <c r="F235" i="26" s="1"/>
  <c r="F234" i="26" s="1"/>
  <c r="F217" i="26"/>
  <c r="F215" i="26"/>
  <c r="F211" i="26"/>
  <c r="F210" i="26" s="1"/>
  <c r="F208" i="26"/>
  <c r="F207" i="26" s="1"/>
  <c r="F204" i="26"/>
  <c r="F203" i="26" s="1"/>
  <c r="F199" i="26"/>
  <c r="F198" i="26" s="1"/>
  <c r="F197" i="26" s="1"/>
  <c r="F657" i="26"/>
  <c r="F488" i="26"/>
  <c r="F486" i="26"/>
  <c r="F485" i="26" s="1"/>
  <c r="F480" i="26"/>
  <c r="F479" i="26" s="1"/>
  <c r="F475" i="26"/>
  <c r="F474" i="26" s="1"/>
  <c r="F471" i="26"/>
  <c r="F470" i="26" s="1"/>
  <c r="F466" i="26"/>
  <c r="F465" i="26" s="1"/>
  <c r="F464" i="26" s="1"/>
  <c r="F455" i="26"/>
  <c r="F454" i="26" s="1"/>
  <c r="F453" i="26" s="1"/>
  <c r="F452" i="26" s="1"/>
  <c r="F451" i="26" s="1"/>
  <c r="F437" i="26"/>
  <c r="F436" i="26" s="1"/>
  <c r="F435" i="26" s="1"/>
  <c r="F434" i="26" s="1"/>
  <c r="F432" i="26"/>
  <c r="F431" i="26" s="1"/>
  <c r="F430" i="26" s="1"/>
  <c r="F423" i="26"/>
  <c r="F422" i="26" s="1"/>
  <c r="F421" i="26" s="1"/>
  <c r="F420" i="26" s="1"/>
  <c r="F418" i="26"/>
  <c r="F417" i="26" s="1"/>
  <c r="F416" i="26" s="1"/>
  <c r="F414" i="26"/>
  <c r="F413" i="26" s="1"/>
  <c r="F412" i="26" s="1"/>
  <c r="F410" i="26"/>
  <c r="F409" i="26" s="1"/>
  <c r="F408" i="26" s="1"/>
  <c r="F402" i="26"/>
  <c r="F401" i="26" s="1"/>
  <c r="F400" i="26" s="1"/>
  <c r="F398" i="26"/>
  <c r="F397" i="26" s="1"/>
  <c r="F396" i="26" s="1"/>
  <c r="F394" i="26"/>
  <c r="F393" i="26" s="1"/>
  <c r="F392" i="26" s="1"/>
  <c r="F390" i="26"/>
  <c r="F389" i="26" s="1"/>
  <c r="F388" i="26" s="1"/>
  <c r="F386" i="26"/>
  <c r="F385" i="26" s="1"/>
  <c r="F384" i="26" s="1"/>
  <c r="F382" i="26"/>
  <c r="F381" i="26" s="1"/>
  <c r="F380" i="26" s="1"/>
  <c r="F378" i="26"/>
  <c r="F377" i="26" s="1"/>
  <c r="F376" i="26" s="1"/>
  <c r="F371" i="26"/>
  <c r="F370" i="26" s="1"/>
  <c r="F368" i="26"/>
  <c r="F367" i="26"/>
  <c r="F363" i="26"/>
  <c r="F362" i="26" s="1"/>
  <c r="F359" i="26"/>
  <c r="F358" i="26" s="1"/>
  <c r="F355" i="26"/>
  <c r="F354" i="26" s="1"/>
  <c r="F351" i="26"/>
  <c r="F350" i="26" s="1"/>
  <c r="F347" i="26"/>
  <c r="F346" i="26" s="1"/>
  <c r="F334" i="26"/>
  <c r="F333" i="26" s="1"/>
  <c r="F329" i="26"/>
  <c r="F328" i="26" s="1"/>
  <c r="F324" i="26"/>
  <c r="F323" i="26" s="1"/>
  <c r="F319" i="26"/>
  <c r="F318" i="26" s="1"/>
  <c r="F315" i="26"/>
  <c r="F314" i="26" s="1"/>
  <c r="F698" i="26"/>
  <c r="F697" i="26" s="1"/>
  <c r="F696" i="26" s="1"/>
  <c r="F693" i="26"/>
  <c r="F690" i="26" s="1"/>
  <c r="F687" i="26"/>
  <c r="F686" i="26" s="1"/>
  <c r="F683" i="26"/>
  <c r="F682" i="26" s="1"/>
  <c r="F681" i="26" s="1"/>
  <c r="F676" i="26"/>
  <c r="F675" i="26" s="1"/>
  <c r="F674" i="26" s="1"/>
  <c r="F673" i="26" s="1"/>
  <c r="F672" i="26" s="1"/>
  <c r="F671" i="26" s="1"/>
  <c r="F662" i="26"/>
  <c r="F661" i="26"/>
  <c r="F660" i="26" s="1"/>
  <c r="F618" i="26"/>
  <c r="F617" i="26" s="1"/>
  <c r="F615" i="26"/>
  <c r="F614" i="26" s="1"/>
  <c r="F610" i="26"/>
  <c r="F609" i="26" s="1"/>
  <c r="F608" i="26" s="1"/>
  <c r="F607" i="26" s="1"/>
  <c r="F605" i="26"/>
  <c r="F604" i="26" s="1"/>
  <c r="F602" i="26"/>
  <c r="F601" i="26" s="1"/>
  <c r="F596" i="26"/>
  <c r="F595" i="26" s="1"/>
  <c r="F593" i="26" s="1"/>
  <c r="F585" i="26"/>
  <c r="F584" i="26" s="1"/>
  <c r="F583" i="26" s="1"/>
  <c r="F582" i="26" s="1"/>
  <c r="F716" i="26"/>
  <c r="F715" i="26" s="1"/>
  <c r="F714" i="26" s="1"/>
  <c r="F559" i="26"/>
  <c r="F558" i="26" s="1"/>
  <c r="F549" i="26"/>
  <c r="F548" i="26" s="1"/>
  <c r="F544" i="26"/>
  <c r="F543" i="26" s="1"/>
  <c r="F542" i="26" s="1"/>
  <c r="F539" i="26"/>
  <c r="F538" i="26" s="1"/>
  <c r="F537" i="26" s="1"/>
  <c r="F534" i="26"/>
  <c r="F533" i="26" s="1"/>
  <c r="F532" i="26" s="1"/>
  <c r="F530" i="26"/>
  <c r="F529" i="26" s="1"/>
  <c r="F522" i="26"/>
  <c r="F521" i="26" s="1"/>
  <c r="F520" i="26" s="1"/>
  <c r="F448" i="26"/>
  <c r="F447" i="26"/>
  <c r="F446" i="26" s="1"/>
  <c r="F445" i="26" s="1"/>
  <c r="F443" i="26"/>
  <c r="F442" i="26" s="1"/>
  <c r="F441" i="26" s="1"/>
  <c r="F440" i="26" s="1"/>
  <c r="F732" i="26" l="1"/>
  <c r="F731" i="26" s="1"/>
  <c r="F720" i="26" s="1"/>
  <c r="F233" i="26"/>
  <c r="F581" i="26"/>
  <c r="F525" i="26"/>
  <c r="F524" i="26" s="1"/>
  <c r="F375" i="26"/>
  <c r="F374" i="26" s="1"/>
  <c r="F373" i="26" s="1"/>
  <c r="F450" i="26"/>
  <c r="F133" i="26"/>
  <c r="F357" i="26"/>
  <c r="F439" i="26"/>
  <c r="F298" i="26"/>
  <c r="F366" i="26"/>
  <c r="F365" i="26" s="1"/>
  <c r="F349" i="26"/>
  <c r="F469" i="26"/>
  <c r="F499" i="26"/>
  <c r="F22" i="26"/>
  <c r="F21" i="26" s="1"/>
  <c r="F600" i="26"/>
  <c r="F599" i="26" s="1"/>
  <c r="F317" i="26"/>
  <c r="F594" i="26"/>
  <c r="F214" i="26"/>
  <c r="F202" i="26" s="1"/>
  <c r="F201" i="26" s="1"/>
  <c r="F196" i="26" s="1"/>
  <c r="F269" i="26"/>
  <c r="F172" i="26"/>
  <c r="F680" i="26"/>
  <c r="F679" i="26" s="1"/>
  <c r="F327" i="26"/>
  <c r="F254" i="26"/>
  <c r="F163" i="26"/>
  <c r="F151" i="26"/>
  <c r="F625" i="26"/>
  <c r="F620" i="26" s="1"/>
  <c r="F613" i="26"/>
  <c r="F612" i="26" s="1"/>
  <c r="F519" i="26"/>
  <c r="F115" i="26"/>
  <c r="F134" i="26"/>
  <c r="F186" i="26"/>
  <c r="F656" i="26"/>
  <c r="F655" i="26"/>
  <c r="F654" i="26" s="1"/>
  <c r="F653" i="26" s="1"/>
  <c r="F652" i="26" s="1"/>
  <c r="F484" i="26"/>
  <c r="F569" i="26"/>
  <c r="F568" i="26" s="1"/>
  <c r="F567" i="26" s="1"/>
  <c r="C46" i="4" s="1"/>
  <c r="F232" i="26" l="1"/>
  <c r="F313" i="26"/>
  <c r="F185" i="26"/>
  <c r="H373" i="26"/>
  <c r="F670" i="26"/>
  <c r="F297" i="26"/>
  <c r="F296" i="26" s="1"/>
  <c r="F263" i="26"/>
  <c r="F345" i="26"/>
  <c r="F344" i="26" s="1"/>
  <c r="F150" i="26"/>
  <c r="F149" i="26" s="1"/>
  <c r="F148" i="26" s="1"/>
  <c r="F598" i="26"/>
  <c r="F162" i="26"/>
  <c r="F463" i="26"/>
  <c r="F462" i="26" s="1"/>
  <c r="F713" i="26"/>
  <c r="F712" i="26" s="1"/>
  <c r="F312" i="26" l="1"/>
  <c r="F161" i="26"/>
  <c r="F295" i="26"/>
  <c r="F580" i="26"/>
  <c r="F579" i="26" s="1"/>
  <c r="F311" i="26" l="1"/>
  <c r="F310" i="26" s="1"/>
  <c r="F578" i="26"/>
  <c r="H578" i="26" s="1"/>
  <c r="G675" i="46"/>
  <c r="G674" i="46" s="1"/>
  <c r="G673" i="46" s="1"/>
  <c r="G672" i="46" s="1"/>
  <c r="F99" i="26"/>
  <c r="F97" i="26" s="1"/>
  <c r="F96" i="26" s="1"/>
  <c r="F88" i="26" s="1"/>
  <c r="F56" i="26"/>
  <c r="F54" i="26" s="1"/>
  <c r="F53" i="26" s="1"/>
  <c r="F44" i="26" s="1"/>
  <c r="F38" i="26" s="1"/>
  <c r="G649" i="46"/>
  <c r="G648" i="46" s="1"/>
  <c r="G647" i="46" s="1"/>
  <c r="G646" i="46" s="1"/>
  <c r="G556" i="46"/>
  <c r="F146" i="26"/>
  <c r="F145" i="26" s="1"/>
  <c r="F309" i="26" l="1"/>
  <c r="H310" i="26"/>
  <c r="F144" i="26"/>
  <c r="F139" i="26"/>
  <c r="F114" i="26" s="1"/>
  <c r="F195" i="26" l="1"/>
  <c r="F78" i="26"/>
  <c r="F77" i="26" s="1"/>
  <c r="F76" i="26" s="1"/>
  <c r="F71" i="26" s="1"/>
  <c r="F70" i="26" s="1"/>
  <c r="F69" i="26" l="1"/>
  <c r="F68" i="26" s="1"/>
  <c r="F13" i="26" s="1"/>
  <c r="C44" i="4"/>
  <c r="C41" i="4" s="1"/>
  <c r="F554" i="26"/>
  <c r="F556" i="26"/>
  <c r="F514" i="26"/>
  <c r="F513" i="26" s="1"/>
  <c r="F512" i="26" s="1"/>
  <c r="F511" i="26" s="1"/>
  <c r="F510" i="26" s="1"/>
  <c r="F553" i="26" l="1"/>
  <c r="F552" i="26" s="1"/>
  <c r="F547" i="26" s="1"/>
  <c r="F541" i="26" s="1"/>
  <c r="F509" i="26"/>
  <c r="F508" i="26" s="1"/>
  <c r="H508" i="26" s="1"/>
  <c r="F536" i="26" l="1"/>
  <c r="G780" i="46"/>
  <c r="G779" i="46" s="1"/>
  <c r="G776" i="46"/>
  <c r="G775" i="46" s="1"/>
  <c r="G773" i="46"/>
  <c r="G772" i="46" s="1"/>
  <c r="G769" i="46"/>
  <c r="G768" i="46" s="1"/>
  <c r="G761" i="46"/>
  <c r="G760" i="46" s="1"/>
  <c r="G757" i="46"/>
  <c r="G756" i="46" s="1"/>
  <c r="G754" i="46"/>
  <c r="G753" i="46" s="1"/>
  <c r="G750" i="46"/>
  <c r="G749" i="46" s="1"/>
  <c r="G744" i="46"/>
  <c r="G743" i="46" s="1"/>
  <c r="G742" i="46" s="1"/>
  <c r="G741" i="46" s="1"/>
  <c r="G736" i="46"/>
  <c r="G735" i="46" s="1"/>
  <c r="G734" i="46" s="1"/>
  <c r="G733" i="46" s="1"/>
  <c r="G732" i="46" s="1"/>
  <c r="G731" i="46" s="1"/>
  <c r="G729" i="46"/>
  <c r="G728" i="46" s="1"/>
  <c r="G727" i="46" s="1"/>
  <c r="G726" i="46" s="1"/>
  <c r="G725" i="46" s="1"/>
  <c r="G723" i="46"/>
  <c r="G722" i="46" s="1"/>
  <c r="G721" i="46" s="1"/>
  <c r="G720" i="46" s="1"/>
  <c r="G719" i="46" s="1"/>
  <c r="G718" i="46" s="1"/>
  <c r="G716" i="46"/>
  <c r="G715" i="46" s="1"/>
  <c r="G714" i="46" s="1"/>
  <c r="G712" i="46"/>
  <c r="G711" i="46" s="1"/>
  <c r="G710" i="46" s="1"/>
  <c r="G708" i="46"/>
  <c r="G707" i="46" s="1"/>
  <c r="G706" i="46" s="1"/>
  <c r="G704" i="46"/>
  <c r="G703" i="46" s="1"/>
  <c r="G702" i="46" s="1"/>
  <c r="G700" i="46"/>
  <c r="G699" i="46" s="1"/>
  <c r="G697" i="46"/>
  <c r="G696" i="46" s="1"/>
  <c r="G693" i="46"/>
  <c r="G692" i="46" s="1"/>
  <c r="G686" i="46"/>
  <c r="G685" i="46" s="1"/>
  <c r="G684" i="46" s="1"/>
  <c r="G682" i="46"/>
  <c r="G681" i="46" s="1"/>
  <c r="G680" i="46" s="1"/>
  <c r="G670" i="46"/>
  <c r="G669" i="46" s="1"/>
  <c r="G666" i="46"/>
  <c r="G665" i="46" s="1"/>
  <c r="G661" i="46"/>
  <c r="G660" i="46" s="1"/>
  <c r="G659" i="46" s="1"/>
  <c r="G658" i="46" s="1"/>
  <c r="G657" i="46" s="1"/>
  <c r="G654" i="46"/>
  <c r="G653" i="46" s="1"/>
  <c r="G652" i="46" s="1"/>
  <c r="G651" i="46" s="1"/>
  <c r="G635" i="46"/>
  <c r="G634" i="46" s="1"/>
  <c r="G633" i="46" s="1"/>
  <c r="G632" i="46" s="1"/>
  <c r="G630" i="46"/>
  <c r="G629" i="46" s="1"/>
  <c r="G628" i="46" s="1"/>
  <c r="G626" i="46"/>
  <c r="G625" i="46" s="1"/>
  <c r="G624" i="46" s="1"/>
  <c r="G622" i="46"/>
  <c r="G621" i="46" s="1"/>
  <c r="G620" i="46" s="1"/>
  <c r="G618" i="46"/>
  <c r="G617" i="46" s="1"/>
  <c r="G616" i="46" s="1"/>
  <c r="G613" i="46"/>
  <c r="G612" i="46" s="1"/>
  <c r="G611" i="46" s="1"/>
  <c r="G610" i="46" s="1"/>
  <c r="G606" i="46"/>
  <c r="G605" i="46" s="1"/>
  <c r="G604" i="46" s="1"/>
  <c r="G603" i="46" s="1"/>
  <c r="G602" i="46" s="1"/>
  <c r="G594" i="46"/>
  <c r="G593" i="46" s="1"/>
  <c r="G592" i="46" s="1"/>
  <c r="G590" i="46"/>
  <c r="G589" i="46" s="1"/>
  <c r="G588" i="46" s="1"/>
  <c r="G584" i="46"/>
  <c r="G583" i="46" s="1"/>
  <c r="G582" i="46" s="1"/>
  <c r="G580" i="46"/>
  <c r="G579" i="46" s="1"/>
  <c r="G578" i="46" s="1"/>
  <c r="G576" i="46"/>
  <c r="G575" i="46" s="1"/>
  <c r="G574" i="46" s="1"/>
  <c r="G570" i="46"/>
  <c r="G569" i="46" s="1"/>
  <c r="G566" i="46"/>
  <c r="G565" i="46" s="1"/>
  <c r="G560" i="46"/>
  <c r="G559" i="46" s="1"/>
  <c r="G555" i="46"/>
  <c r="G548" i="46"/>
  <c r="G547" i="46" s="1"/>
  <c r="G544" i="46"/>
  <c r="G543" i="46" s="1"/>
  <c r="G540" i="46"/>
  <c r="G536" i="46"/>
  <c r="G535" i="46" s="1"/>
  <c r="G534" i="46" s="1"/>
  <c r="G531" i="46"/>
  <c r="G530" i="46" s="1"/>
  <c r="G529" i="46" s="1"/>
  <c r="G527" i="46"/>
  <c r="G526" i="46" s="1"/>
  <c r="G525" i="46" s="1"/>
  <c r="G523" i="46"/>
  <c r="G522" i="46" s="1"/>
  <c r="G521" i="46" s="1"/>
  <c r="G517" i="46"/>
  <c r="G516" i="46" s="1"/>
  <c r="G515" i="46" s="1"/>
  <c r="G514" i="46" s="1"/>
  <c r="G507" i="46"/>
  <c r="G506" i="46" s="1"/>
  <c r="G505" i="46" s="1"/>
  <c r="G504" i="46" s="1"/>
  <c r="G500" i="46"/>
  <c r="G499" i="46" s="1"/>
  <c r="G495" i="46"/>
  <c r="G494" i="46" s="1"/>
  <c r="G492" i="46"/>
  <c r="G491" i="46" s="1"/>
  <c r="G488" i="46"/>
  <c r="G487" i="46" s="1"/>
  <c r="G483" i="46"/>
  <c r="G482" i="46" s="1"/>
  <c r="G481" i="46" s="1"/>
  <c r="G473" i="46"/>
  <c r="G472" i="46" s="1"/>
  <c r="G471" i="46" s="1"/>
  <c r="G467" i="46" s="1"/>
  <c r="G466" i="46" s="1"/>
  <c r="G460" i="46"/>
  <c r="G459" i="46" s="1"/>
  <c r="G458" i="46" s="1"/>
  <c r="G457" i="46" s="1"/>
  <c r="G456" i="46" s="1"/>
  <c r="G453" i="46"/>
  <c r="G452" i="46" s="1"/>
  <c r="G451" i="46" s="1"/>
  <c r="G450" i="46" s="1"/>
  <c r="G449" i="46" s="1"/>
  <c r="G447" i="46"/>
  <c r="G446" i="46" s="1"/>
  <c r="G445" i="46" s="1"/>
  <c r="G444" i="46" s="1"/>
  <c r="G440" i="46"/>
  <c r="G439" i="46" s="1"/>
  <c r="G436" i="46"/>
  <c r="G435" i="46" s="1"/>
  <c r="G433" i="46"/>
  <c r="G432" i="46" s="1"/>
  <c r="G429" i="46"/>
  <c r="G428" i="46" s="1"/>
  <c r="G420" i="46"/>
  <c r="G419" i="46" s="1"/>
  <c r="G418" i="46" s="1"/>
  <c r="G416" i="46"/>
  <c r="G415" i="46" s="1"/>
  <c r="G414" i="46" s="1"/>
  <c r="G411" i="46"/>
  <c r="G410" i="46" s="1"/>
  <c r="G409" i="46" s="1"/>
  <c r="G407" i="46"/>
  <c r="G406" i="46" s="1"/>
  <c r="G405" i="46" s="1"/>
  <c r="G403" i="46"/>
  <c r="G402" i="46" s="1"/>
  <c r="G401" i="46" s="1"/>
  <c r="G399" i="46"/>
  <c r="G398" i="46" s="1"/>
  <c r="G397" i="46" s="1"/>
  <c r="G395" i="46"/>
  <c r="G394" i="46" s="1"/>
  <c r="G393" i="46" s="1"/>
  <c r="G386" i="46"/>
  <c r="G384" i="46"/>
  <c r="G380" i="46"/>
  <c r="G379" i="46" s="1"/>
  <c r="G377" i="46"/>
  <c r="G376" i="46" s="1"/>
  <c r="G373" i="46"/>
  <c r="G372" i="46" s="1"/>
  <c r="G368" i="46"/>
  <c r="G367" i="46" s="1"/>
  <c r="G366" i="46" s="1"/>
  <c r="G360" i="46"/>
  <c r="G359" i="46" s="1"/>
  <c r="G352" i="46"/>
  <c r="G350" i="46"/>
  <c r="G349" i="46" s="1"/>
  <c r="G344" i="46"/>
  <c r="G343" i="46" s="1"/>
  <c r="G339" i="46"/>
  <c r="G338" i="46" s="1"/>
  <c r="G335" i="46"/>
  <c r="G334" i="46" s="1"/>
  <c r="G330" i="46"/>
  <c r="G329" i="46" s="1"/>
  <c r="G328" i="46" s="1"/>
  <c r="G324" i="46"/>
  <c r="G323" i="46" s="1"/>
  <c r="G322" i="46" s="1"/>
  <c r="G317" i="46"/>
  <c r="G316" i="46" s="1"/>
  <c r="G315" i="46" s="1"/>
  <c r="G314" i="46" s="1"/>
  <c r="G312" i="46"/>
  <c r="G311" i="46" s="1"/>
  <c r="G310" i="46" s="1"/>
  <c r="G298" i="46"/>
  <c r="G297" i="46" s="1"/>
  <c r="G296" i="46" s="1"/>
  <c r="G294" i="46"/>
  <c r="G293" i="46" s="1"/>
  <c r="G292" i="46" s="1"/>
  <c r="G290" i="46"/>
  <c r="G289" i="46" s="1"/>
  <c r="G288" i="46" s="1"/>
  <c r="G286" i="46"/>
  <c r="G285" i="46" s="1"/>
  <c r="G284" i="46" s="1"/>
  <c r="G282" i="46"/>
  <c r="G281" i="46" s="1"/>
  <c r="G280" i="46" s="1"/>
  <c r="G278" i="46"/>
  <c r="G277" i="46" s="1"/>
  <c r="G276" i="46" s="1"/>
  <c r="G249" i="46"/>
  <c r="G248" i="46"/>
  <c r="G237" i="46"/>
  <c r="G236" i="46" s="1"/>
  <c r="G233" i="46"/>
  <c r="G232" i="46" s="1"/>
  <c r="G215" i="46"/>
  <c r="G214" i="46" s="1"/>
  <c r="G210" i="46"/>
  <c r="G209" i="46" s="1"/>
  <c r="G205" i="46"/>
  <c r="G204" i="46" s="1"/>
  <c r="G200" i="46"/>
  <c r="G199" i="46" s="1"/>
  <c r="G196" i="46"/>
  <c r="G195" i="46" s="1"/>
  <c r="G187" i="46"/>
  <c r="G186" i="46" s="1"/>
  <c r="G185" i="46" s="1"/>
  <c r="G182" i="46"/>
  <c r="G179" i="46" s="1"/>
  <c r="G176" i="46"/>
  <c r="G175" i="46" s="1"/>
  <c r="G172" i="46"/>
  <c r="G171" i="46" s="1"/>
  <c r="G170" i="46" s="1"/>
  <c r="G165" i="46"/>
  <c r="G164" i="46" s="1"/>
  <c r="G163" i="46" s="1"/>
  <c r="G162" i="46" s="1"/>
  <c r="G161" i="46" s="1"/>
  <c r="G160" i="46" s="1"/>
  <c r="G157" i="46"/>
  <c r="G156" i="46"/>
  <c r="G155" i="46" s="1"/>
  <c r="G154" i="46" s="1"/>
  <c r="G148" i="46"/>
  <c r="G147" i="46" s="1"/>
  <c r="G145" i="46"/>
  <c r="G144" i="46" s="1"/>
  <c r="G140" i="46"/>
  <c r="G139" i="46" s="1"/>
  <c r="G138" i="46" s="1"/>
  <c r="G137" i="46" s="1"/>
  <c r="G135" i="46"/>
  <c r="G134" i="46" s="1"/>
  <c r="G132" i="46"/>
  <c r="G131" i="46" s="1"/>
  <c r="G126" i="46"/>
  <c r="G125" i="46" s="1"/>
  <c r="G115" i="46"/>
  <c r="G114" i="46" s="1"/>
  <c r="G113" i="46" s="1"/>
  <c r="G112" i="46" s="1"/>
  <c r="G94" i="46"/>
  <c r="G93" i="46" s="1"/>
  <c r="G92" i="46" s="1"/>
  <c r="G82" i="46"/>
  <c r="G81" i="46" s="1"/>
  <c r="G75" i="46"/>
  <c r="G72" i="46"/>
  <c r="G71" i="46" s="1"/>
  <c r="G67" i="46"/>
  <c r="G66" i="46" s="1"/>
  <c r="G65" i="46" s="1"/>
  <c r="G88" i="46"/>
  <c r="G87" i="46" s="1"/>
  <c r="G86" i="46" s="1"/>
  <c r="C31" i="4" s="1"/>
  <c r="G61" i="46"/>
  <c r="G60" i="46" s="1"/>
  <c r="G59" i="46" s="1"/>
  <c r="G58" i="46" s="1"/>
  <c r="G56" i="46"/>
  <c r="G55" i="46" s="1"/>
  <c r="G51" i="46" s="1"/>
  <c r="G50" i="46" s="1"/>
  <c r="G48" i="46"/>
  <c r="G47" i="46" s="1"/>
  <c r="G46" i="46" s="1"/>
  <c r="G39" i="46"/>
  <c r="G38" i="46" s="1"/>
  <c r="G37" i="46" s="1"/>
  <c r="G36" i="46" s="1"/>
  <c r="C25" i="4" s="1"/>
  <c r="G31" i="46"/>
  <c r="G30" i="46"/>
  <c r="G29" i="46" s="1"/>
  <c r="G28" i="46" s="1"/>
  <c r="C29" i="4" s="1"/>
  <c r="G22" i="46"/>
  <c r="G21" i="46" s="1"/>
  <c r="G20" i="46" s="1"/>
  <c r="G19" i="46" s="1"/>
  <c r="C27" i="4" s="1"/>
  <c r="G392" i="46" l="1"/>
  <c r="C33" i="4" s="1"/>
  <c r="G123" i="46"/>
  <c r="G124" i="46"/>
  <c r="F507" i="26"/>
  <c r="F12" i="26" s="1"/>
  <c r="H536" i="26"/>
  <c r="G275" i="46"/>
  <c r="G375" i="26" s="1"/>
  <c r="G208" i="46"/>
  <c r="G231" i="46"/>
  <c r="G218" i="46" s="1"/>
  <c r="G18" i="46"/>
  <c r="G17" i="46" s="1"/>
  <c r="G767" i="46"/>
  <c r="G766" i="46" s="1"/>
  <c r="G765" i="46" s="1"/>
  <c r="G764" i="46" s="1"/>
  <c r="I764" i="46" s="1"/>
  <c r="G691" i="46"/>
  <c r="G748" i="46"/>
  <c r="G747" i="46" s="1"/>
  <c r="G486" i="46"/>
  <c r="G480" i="46" s="1"/>
  <c r="G427" i="46"/>
  <c r="G426" i="46" s="1"/>
  <c r="G425" i="46" s="1"/>
  <c r="G424" i="46" s="1"/>
  <c r="G423" i="46" s="1"/>
  <c r="G198" i="46"/>
  <c r="G169" i="46"/>
  <c r="G168" i="46" s="1"/>
  <c r="C40" i="4" s="1"/>
  <c r="G695" i="46"/>
  <c r="G564" i="46"/>
  <c r="G554" i="46"/>
  <c r="G553" i="46" s="1"/>
  <c r="G552" i="46" s="1"/>
  <c r="G551" i="46" s="1"/>
  <c r="G520" i="46"/>
  <c r="G321" i="46"/>
  <c r="G320" i="46" s="1"/>
  <c r="G319" i="46" s="1"/>
  <c r="C21" i="4" s="1"/>
  <c r="G70" i="46"/>
  <c r="G64" i="46" s="1"/>
  <c r="G63" i="46" s="1"/>
  <c r="G357" i="46"/>
  <c r="G356" i="46" s="1"/>
  <c r="G355" i="46" s="1"/>
  <c r="G354" i="46" s="1"/>
  <c r="J354" i="46" s="1"/>
  <c r="G358" i="46"/>
  <c r="G91" i="46"/>
  <c r="G90" i="46" s="1"/>
  <c r="C30" i="4" s="1"/>
  <c r="G247" i="46"/>
  <c r="G246" i="46" s="1"/>
  <c r="C22" i="4" s="1"/>
  <c r="G664" i="46"/>
  <c r="G663" i="46" s="1"/>
  <c r="G656" i="46" s="1"/>
  <c r="G143" i="46"/>
  <c r="G142" i="46" s="1"/>
  <c r="G542" i="46"/>
  <c r="G130" i="46"/>
  <c r="G129" i="46" s="1"/>
  <c r="G117" i="46"/>
  <c r="G383" i="46"/>
  <c r="G740" i="46"/>
  <c r="G309" i="46"/>
  <c r="C20" i="4" s="1"/>
  <c r="G615" i="46"/>
  <c r="G679" i="46"/>
  <c r="G678" i="46" s="1"/>
  <c r="G677" i="46" s="1"/>
  <c r="G539" i="46"/>
  <c r="G538" i="46"/>
  <c r="G413" i="46"/>
  <c r="G645" i="46"/>
  <c r="G644" i="46" s="1"/>
  <c r="G643" i="46" s="1"/>
  <c r="G642" i="46" s="1"/>
  <c r="G348" i="46"/>
  <c r="G333" i="46"/>
  <c r="G573" i="46"/>
  <c r="G587" i="46"/>
  <c r="G586" i="46" s="1"/>
  <c r="G464" i="46"/>
  <c r="G463" i="46" s="1"/>
  <c r="G462" i="46" s="1"/>
  <c r="G455" i="46" s="1"/>
  <c r="G609" i="46" l="1"/>
  <c r="G608" i="46" s="1"/>
  <c r="C49" i="4"/>
  <c r="C28" i="4"/>
  <c r="G111" i="46"/>
  <c r="C38" i="4" s="1"/>
  <c r="G391" i="46"/>
  <c r="G390" i="46" s="1"/>
  <c r="G422" i="46"/>
  <c r="J319" i="46"/>
  <c r="G254" i="46"/>
  <c r="J309" i="46"/>
  <c r="G194" i="46"/>
  <c r="G193" i="46" s="1"/>
  <c r="C18" i="4" s="1"/>
  <c r="G16" i="46"/>
  <c r="G690" i="46"/>
  <c r="G689" i="46" s="1"/>
  <c r="G688" i="46" s="1"/>
  <c r="G519" i="46"/>
  <c r="G479" i="46" s="1"/>
  <c r="G563" i="46"/>
  <c r="G562" i="46" s="1"/>
  <c r="G371" i="46"/>
  <c r="G370" i="46" s="1"/>
  <c r="G327" i="46"/>
  <c r="G45" i="46"/>
  <c r="G739" i="46"/>
  <c r="G738" i="46" s="1"/>
  <c r="I738" i="46" s="1"/>
  <c r="G596" i="46"/>
  <c r="G128" i="46"/>
  <c r="C39" i="4" s="1"/>
  <c r="G159" i="46"/>
  <c r="G35" i="46" l="1"/>
  <c r="G34" i="46" s="1"/>
  <c r="G33" i="46" s="1"/>
  <c r="G15" i="46" s="1"/>
  <c r="C26" i="4"/>
  <c r="C24" i="4" s="1"/>
  <c r="J254" i="46"/>
  <c r="C19" i="4"/>
  <c r="G364" i="46"/>
  <c r="G363" i="46" s="1"/>
  <c r="G362" i="46" s="1"/>
  <c r="I362" i="46" s="1"/>
  <c r="C36" i="4"/>
  <c r="G110" i="46"/>
  <c r="G109" i="46" s="1"/>
  <c r="G108" i="46" s="1"/>
  <c r="G326" i="46"/>
  <c r="J326" i="46" s="1"/>
  <c r="C23" i="4"/>
  <c r="G192" i="46"/>
  <c r="G191" i="46" s="1"/>
  <c r="I422" i="46"/>
  <c r="C17" i="4" l="1"/>
  <c r="G98" i="46"/>
  <c r="I98" i="46" s="1"/>
  <c r="H108" i="46"/>
  <c r="J191" i="46"/>
  <c r="H192" i="46"/>
  <c r="G190" i="46"/>
  <c r="G189" i="46" s="1"/>
  <c r="I189" i="46" s="1"/>
  <c r="I15" i="46"/>
  <c r="G478" i="46"/>
  <c r="I478" i="46" s="1"/>
  <c r="D17" i="4" l="1"/>
  <c r="G14" i="46"/>
  <c r="G12" i="26" s="1"/>
  <c r="I14" i="46" l="1"/>
  <c r="D39" i="1" l="1"/>
  <c r="C93" i="1" l="1"/>
  <c r="C47" i="4" l="1"/>
  <c r="C32" i="4" l="1"/>
  <c r="C37" i="4" l="1"/>
  <c r="C16" i="4" s="1"/>
  <c r="D16" i="4" s="1"/>
</calcChain>
</file>

<file path=xl/sharedStrings.xml><?xml version="1.0" encoding="utf-8"?>
<sst xmlns="http://schemas.openxmlformats.org/spreadsheetml/2006/main" count="15379" uniqueCount="979">
  <si>
    <t xml:space="preserve">                                                       муниципального района </t>
  </si>
  <si>
    <t xml:space="preserve">       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</si>
  <si>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        "Бай-Тайгинский кожуун Республики Тыва"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</si>
  <si>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</si>
  <si>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</si>
  <si>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</si>
  <si>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</si>
  <si>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</si>
  <si>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</si>
  <si>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</si>
  <si>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</si>
  <si>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</si>
  <si>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1 03 00000 00 0000 000</t>
  </si>
  <si>
    <t>Налог на товары (работы,услуги), реализуемые на территории Российской Федерации</t>
  </si>
  <si>
    <t xml:space="preserve"> 1 05 00000 00 0000 000</t>
  </si>
  <si>
    <t>НАЛОГИ НА СОВОКУПНЫЙ ДОХОД</t>
  </si>
  <si>
    <t>1 05 03000 02 0000 110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</si>
  <si>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</si>
  <si>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</si>
  <si>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</si>
  <si>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1 06 00000 00 0000 110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</si>
  <si>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</si>
  <si>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</si>
  <si>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</si>
  <si>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</si>
  <si>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</si>
  <si>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</si>
  <si>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</si>
  <si>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</si>
  <si>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</si>
  <si>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</si>
  <si>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</si>
  <si>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</si>
  <si>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</si>
  <si>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</si>
  <si>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</si>
  <si>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</si>
  <si>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</si>
  <si>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</si>
  <si>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</si>
  <si>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(РАБОТ) И КОМПЕНСАЦИИ ЗАТРАТ ГОСУДАРСТВА 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</si>
  <si>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</si>
  <si>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</si>
  <si>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</si>
  <si>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</si>
  <si>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</si>
  <si>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</si>
  <si>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</si>
  <si>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</si>
  <si>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1 16 00000 00 0000 000</t>
  </si>
  <si>
    <t>ШТРАФЫ, САНКЦИИ, ВОЗМЕЩЕНИЕ УЩЕРБА</t>
  </si>
  <si>
    <t xml:space="preserve">117 00000 00 0000 000 </t>
  </si>
  <si>
    <t>ПРОЧИЕ  НЕНАЛОГОВЫЕ ДОХОДЫ</t>
  </si>
  <si>
    <t>117 01050 05 0000 180</t>
  </si>
  <si>
    <t>Невыясненные поступления в бюджеты муниципальных районов</t>
  </si>
  <si>
    <t xml:space="preserve">117 05050 05 0000 180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</si>
  <si>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</si>
  <si>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</si>
  <si>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</si>
  <si>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</si>
  <si>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</si>
  <si>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</si>
  <si>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</si>
  <si>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Субвенции на оплату жилищно-коммунальных услуг отдельным категориям граждан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</si>
  <si>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</si>
  <si>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</si>
  <si>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предоставление гражданам субсидий на оплату жилого помещения и коммунальных услуг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</si>
  <si>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</si>
  <si>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Субвенции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</si>
  <si>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</si>
  <si>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реализацию Закона Республики Тыва "О погребении и похоронном деле в Республике Тыва"</t>
  </si>
  <si>
    <t>Субвенция на реализацию Закона РТ "О мерах социальной поддержки ветеранов труда и тружеников тыла"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</si>
  <si>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</si>
  <si>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</si>
  <si>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Субвенция на обеспечение равной доступности услуг общественного транспорта для отдельных категорий граждан</t>
  </si>
  <si>
    <t>Иные межбюджетные трансферты</t>
  </si>
  <si>
    <t>2 02 04041 05 0000 151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</si>
  <si>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</si>
  <si>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</si>
  <si>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</si>
  <si>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</si>
  <si>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</si>
  <si>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 xml:space="preserve">ИТОГО ДОХОДОВ </t>
  </si>
  <si>
    <t xml:space="preserve">                           муниципального района </t>
  </si>
  <si>
    <t xml:space="preserve">                          "Бай-Тайгинский кожуун Республики Тыва"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</si>
  <si>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</si>
  <si>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</si>
  <si>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</si>
  <si>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</si>
  <si>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</si>
  <si>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</si>
  <si>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</si>
  <si>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В С Е Г О</t>
  </si>
  <si>
    <t>001</t>
  </si>
  <si>
    <t>КУЛЬТУРА, КИНЕМАТОГРАФИЯ</t>
  </si>
  <si>
    <t>08</t>
  </si>
  <si>
    <t>Культура</t>
  </si>
  <si>
    <t>01</t>
  </si>
  <si>
    <t>02 0 00 00000</t>
  </si>
  <si>
    <t>Подпрограмма "Библиотечное обслуживание населения"</t>
  </si>
  <si>
    <t>02 1 00 00000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</si>
  <si>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</si>
  <si>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</si>
  <si>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</si>
  <si>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</si>
  <si>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</si>
  <si>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</si>
  <si>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"Организация досуга и предоставление услуг организаций культуры"</t>
  </si>
  <si>
    <t>02 2 00 00000</t>
  </si>
  <si>
    <t>02 2 01 00590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</si>
  <si>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</si>
  <si>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</si>
  <si>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</si>
  <si>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</si>
  <si>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</si>
  <si>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Подпрограмма "Создание условий для реализации муниципальной программы"</t>
  </si>
  <si>
    <t>02 5 00 00000</t>
  </si>
  <si>
    <t>Реализация мероприятий в сфере культуры, не отнесенных к другим подпрограммам муниципальной программы</t>
  </si>
  <si>
    <t>02 5 02 70200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</si>
  <si>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</si>
  <si>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</si>
  <si>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</si>
  <si>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</si>
  <si>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</si>
  <si>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</si>
  <si>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Льготы ЖКУ сельским специалистам учреждений культуры</t>
  </si>
  <si>
    <t>Другие вопросы в области культуры, кинематографии</t>
  </si>
  <si>
    <t>04</t>
  </si>
  <si>
    <t>Обеспечение деятельности Управления культуры администрации Бай-Тайгинского кожууна</t>
  </si>
  <si>
    <t>02 5 01 00000</t>
  </si>
  <si>
    <t>02 5 01 00110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</si>
  <si>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</si>
  <si>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</si>
  <si>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</si>
  <si>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</si>
  <si>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</si>
  <si>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 xml:space="preserve"> 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</si>
  <si>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</si>
  <si>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</si>
  <si>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</si>
  <si>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02 5 02 00000</t>
  </si>
  <si>
    <t>02 5 02 00110</t>
  </si>
  <si>
    <t>02 5 02 00190</t>
  </si>
  <si>
    <t>Управление труда и социального развития администрации муниципального района "Бай-Тайгинский кожуун Республики Тыва"</t>
  </si>
  <si>
    <t>002</t>
  </si>
  <si>
    <t xml:space="preserve">  </t>
  </si>
  <si>
    <t xml:space="preserve">         </t>
  </si>
  <si>
    <t xml:space="preserve">   </t>
  </si>
  <si>
    <t>Социальная политика</t>
  </si>
  <si>
    <t>10</t>
  </si>
  <si>
    <t>Социальное обеспечение населения</t>
  </si>
  <si>
    <t>03</t>
  </si>
  <si>
    <t>04 0 00 00000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</si>
  <si>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</si>
  <si>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04 1 00 00000</t>
  </si>
  <si>
    <t>Обеспечение реализации Закона РТ "О порядке назначения и выплаты ежемесячного пособия на ребенка"</t>
  </si>
  <si>
    <t>04 1 01 00000</t>
  </si>
  <si>
    <t>Ежемесячное пособие на ребенка</t>
  </si>
  <si>
    <t>04 1 01 76070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</si>
  <si>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</si>
  <si>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</si>
  <si>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</si>
  <si>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</si>
  <si>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04 1 02 53800</t>
  </si>
  <si>
    <t>Предоставление гражданам субсидий на оплату жилого помещения и коммунальных услуг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</si>
  <si>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</si>
  <si>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</si>
  <si>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</si>
  <si>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</si>
  <si>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</si>
  <si>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</si>
  <si>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</si>
  <si>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</si>
  <si>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</si>
  <si>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04 2 01 76060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</si>
  <si>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</si>
  <si>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</si>
  <si>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</si>
  <si>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</si>
  <si>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</si>
  <si>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</si>
  <si>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Другие вопросы в области социальной политики</t>
  </si>
  <si>
    <t>06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</si>
  <si>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</si>
  <si>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04 1 03 00000</t>
  </si>
  <si>
    <t>04 1 03 76040</t>
  </si>
  <si>
    <t>Подпрограмма "Обеспечение реализации муниципальной программы"</t>
  </si>
  <si>
    <t>04 4 00 00000</t>
  </si>
  <si>
    <t>Обеспечение деятельности Управления труда и социального развития администрации Бай-Тайгинского кожууна</t>
  </si>
  <si>
    <t>04 4 01 00000</t>
  </si>
  <si>
    <t>Расходы на выплаты по оплате труда работников органов местного самоуправления</t>
  </si>
  <si>
    <t>04 4 01 00110</t>
  </si>
  <si>
    <t>120</t>
  </si>
  <si>
    <t>121</t>
  </si>
  <si>
    <t>04 4 01 00190</t>
  </si>
  <si>
    <t>800</t>
  </si>
  <si>
    <t>Уплата прочих налогов, сборов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</si>
  <si>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</si>
  <si>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</si>
  <si>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</si>
  <si>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004</t>
  </si>
  <si>
    <t>ОБРАЗОВАНИЕ</t>
  </si>
  <si>
    <t>07</t>
  </si>
  <si>
    <t>Дошкольное образование</t>
  </si>
  <si>
    <t>01 0 00 00000</t>
  </si>
  <si>
    <t>Подпрограмма "Развитие дошкольного образования"</t>
  </si>
  <si>
    <t>01 1 00 00000</t>
  </si>
  <si>
    <t>01 1 00 00590</t>
  </si>
  <si>
    <t>01 1 00 76020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</si>
  <si>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</si>
  <si>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01 8 00 00000</t>
  </si>
  <si>
    <t>01 8 00 76140</t>
  </si>
  <si>
    <t>Общее образование</t>
  </si>
  <si>
    <t>02</t>
  </si>
  <si>
    <t>Подпрограмма "Развитие общего образования"</t>
  </si>
  <si>
    <t>01 2 00 00000</t>
  </si>
  <si>
    <t>852</t>
  </si>
  <si>
    <t>Другие вопросы в области образования</t>
  </si>
  <si>
    <t>09</t>
  </si>
  <si>
    <t>01 9 00 00000</t>
  </si>
  <si>
    <t>Обеспечение деятельности Управления образования муниципального района "Бай-Тайгинский кожуун РТ"</t>
  </si>
  <si>
    <t>01 9 01 00110</t>
  </si>
  <si>
    <t>Организация деятельности централизованной бухгалтерии</t>
  </si>
  <si>
    <t>01 9 02 00000</t>
  </si>
  <si>
    <t>01 9 02 00110</t>
  </si>
  <si>
    <t>01 9 02 00190</t>
  </si>
  <si>
    <t>Реализация мероприятий в сфере образования и воспитания, не отнесенных к другим подпрограммам муниципальной программы</t>
  </si>
  <si>
    <t>01 9 03 72900</t>
  </si>
  <si>
    <t>Премии и гранты</t>
  </si>
  <si>
    <t>Охрана семьи и детства</t>
  </si>
  <si>
    <t xml:space="preserve">04 </t>
  </si>
  <si>
    <t>01 1 07 00000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</si>
  <si>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</si>
  <si>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01 1 07 76090</t>
  </si>
  <si>
    <t>МУНИЦИПАЛЬНОЕ УЧРЕЖДЕНИЕ УПРАВЛЕНИЕ СЕЛЬСКОГО ХОЗЯЙСТВА БАЙ-ТАЙГИНСКОГО КОЖУУНА</t>
  </si>
  <si>
    <t>006</t>
  </si>
  <si>
    <t>НАЦИОНАЛЬНАЯ ЭКОНОМИКА</t>
  </si>
  <si>
    <t>Сельское хозяйство и рыболовство</t>
  </si>
  <si>
    <t>05</t>
  </si>
  <si>
    <t>03 0 00 00000</t>
  </si>
  <si>
    <t>03 5 00 00000</t>
  </si>
  <si>
    <t>Обеспечение деятельности Управления сельского хозяйства администрации Бай-Тайгинского кожууна</t>
  </si>
  <si>
    <t>03 5 01 00000</t>
  </si>
  <si>
    <t>03 5 01 00110</t>
  </si>
  <si>
    <t>Иные выплаты персоналу государственных (муниципальных) органов, за исключением фонда оплаты труда</t>
  </si>
  <si>
    <t>03 5 01 00190</t>
  </si>
  <si>
    <t>122</t>
  </si>
  <si>
    <t>Другие вопросы в области национальной экономики</t>
  </si>
  <si>
    <t>12</t>
  </si>
  <si>
    <t>Подпрограмма "Развитие отраслей сельского хозяйства"</t>
  </si>
  <si>
    <t>03 1 00 00000</t>
  </si>
  <si>
    <t>Развитие отрасли растениеводства, переработки и реализации продукции растениеводства</t>
  </si>
  <si>
    <t>03 1 01 70200</t>
  </si>
  <si>
    <t>03 1 06 70200</t>
  </si>
  <si>
    <t>03 1 07 70200</t>
  </si>
  <si>
    <t>03 3 00 00000</t>
  </si>
  <si>
    <t>ФИНАНСОВОЕ УПРАВЛЕНИЕ АДМИНИСТРАЦИИ МУНИЦИПАЛЬНОГО РАЙОНА "БАЙ-ТАЙГИНСКИЙ КОЖУУН РЕСПУБЛИКИ ТЫВА"</t>
  </si>
  <si>
    <t>007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</si>
  <si>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</si>
  <si>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</si>
  <si>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05 0 00 00000</t>
  </si>
  <si>
    <t>05 3 00 00000</t>
  </si>
  <si>
    <t>Обеспечение деятельности Финансового управления администрации Бай-Тайгинского кожууна</t>
  </si>
  <si>
    <t>05 3 01 00000</t>
  </si>
  <si>
    <t>05 3 01 00100</t>
  </si>
  <si>
    <t>05 3 01 00110</t>
  </si>
  <si>
    <t>05 3 01 00190</t>
  </si>
  <si>
    <t>Другие общегосударственные вопросы</t>
  </si>
  <si>
    <t>13</t>
  </si>
  <si>
    <t>97 0 00 00000</t>
  </si>
  <si>
    <t>97 0 00 76050</t>
  </si>
  <si>
    <t>Межбюджетные трансферты</t>
  </si>
  <si>
    <t>Субвенции</t>
  </si>
  <si>
    <t>НАЦИОНАЛЬНАЯ ОБОРОНА</t>
  </si>
  <si>
    <t>Мобилизационная и вневойсковая подготовка</t>
  </si>
  <si>
    <t>97 0 00 51180</t>
  </si>
  <si>
    <t>500</t>
  </si>
  <si>
    <t>530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</si>
  <si>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</si>
  <si>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</si>
  <si>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</si>
  <si>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</si>
  <si>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78 7 00 00000</t>
  </si>
  <si>
    <t>Выравнивание бюджетной обеспеченности сельских (городских ) поселений из районного фонда финансовой поддержки</t>
  </si>
  <si>
    <t>78 7 00 70010</t>
  </si>
  <si>
    <t>Дотации</t>
  </si>
  <si>
    <t>510</t>
  </si>
  <si>
    <t xml:space="preserve"> Дотации на выравнивание бюджетной обеспеченности</t>
  </si>
  <si>
    <t>511</t>
  </si>
  <si>
    <t>Иные дотации</t>
  </si>
  <si>
    <t>78 7 00 70020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</si>
  <si>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</si>
  <si>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</si>
  <si>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78 7 00 75060</t>
  </si>
  <si>
    <t>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</si>
  <si>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</si>
  <si>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администрации муниципального образования</t>
  </si>
  <si>
    <t>78 5 00 00000</t>
  </si>
  <si>
    <t>78 5 00 00110</t>
  </si>
  <si>
    <t>Руководство и управление в сфере установленных функций органов местного самоуправления</t>
  </si>
  <si>
    <t>78 6 00 00000</t>
  </si>
  <si>
    <t>78 6 00 00110</t>
  </si>
  <si>
    <t>78 6 00 00190</t>
  </si>
  <si>
    <t>17 0 00 00000</t>
  </si>
  <si>
    <t>Членский взнос Ассоциации "Совет муниципальных образований"</t>
  </si>
  <si>
    <t>78 8 00 70200</t>
  </si>
  <si>
    <t>97 0 00 76130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</si>
  <si>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</si>
  <si>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</si>
  <si>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</si>
  <si>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</t>
  </si>
  <si>
    <t>77 7 00 70160</t>
  </si>
  <si>
    <t>08 0 00 00000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</si>
  <si>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</si>
  <si>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08 0 02 70080</t>
  </si>
  <si>
    <t>Другие вопросы в области национальной безопасности и правоохранительной деятельности</t>
  </si>
  <si>
    <t>09 0 00 00000</t>
  </si>
  <si>
    <t>Профилактика безнадзорности и правонарушений несовершеннолетних в Бай-Тайгинском кожууне</t>
  </si>
  <si>
    <t>09 0 02 70200</t>
  </si>
  <si>
    <t>Национальная экономика</t>
  </si>
  <si>
    <t>Дорожное хозяйство (дорожные фонды)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</si>
  <si>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</si>
  <si>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07 0 00 00000</t>
  </si>
  <si>
    <t>Подпрограмма "Развитие инвестиционной привлекательности и улучшения инвестиционного климата Бай-Тайгинского кожууна"</t>
  </si>
  <si>
    <t>07 1 00 00000</t>
  </si>
  <si>
    <t>Подпрограмма "Развитие малого и среднего предпринимательства в Бай-Тайгинском кожууне"</t>
  </si>
  <si>
    <t>07 2 00 00000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</si>
  <si>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</si>
  <si>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07 2 02 70200</t>
  </si>
  <si>
    <t>10 0 00 00000</t>
  </si>
  <si>
    <t>Жилищно-коммунальное хозяйство</t>
  </si>
  <si>
    <t>Благоустройство</t>
  </si>
  <si>
    <t>15 0 00 00000</t>
  </si>
  <si>
    <t>97 0 00 76100</t>
  </si>
  <si>
    <t>Дополнительное образование детей</t>
  </si>
  <si>
    <t>Подпрограмма "Развитие дополнительного образования детей"</t>
  </si>
  <si>
    <t>01 3 00 00590</t>
  </si>
  <si>
    <t>11 0 00 00000</t>
  </si>
  <si>
    <t>Подпрограмма "Поддержка молодой семьи и организация досуговой деятельности молодожи"</t>
  </si>
  <si>
    <t>11 0 02 70200</t>
  </si>
  <si>
    <t>Здравоохранение</t>
  </si>
  <si>
    <t>Другие вопросы в области здравоохранения</t>
  </si>
  <si>
    <t>06 0 00 00000</t>
  </si>
  <si>
    <t>Социальное обеспечение  населения</t>
  </si>
  <si>
    <t>Субсидии гражданам на приобретение жилья</t>
  </si>
  <si>
    <t>Физическая культура и спорт</t>
  </si>
  <si>
    <t>11</t>
  </si>
  <si>
    <t>Другие вопросы в области физической культуры и спорта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</si>
  <si>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</si>
  <si>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</si>
  <si>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</si>
  <si>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Средства массовой информации</t>
  </si>
  <si>
    <t xml:space="preserve"> Периодическая печать и издательства</t>
  </si>
  <si>
    <t>13 0 00 00000</t>
  </si>
  <si>
    <t>13 0 03 70200</t>
  </si>
  <si>
    <t>025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</si>
  <si>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</si>
  <si>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</si>
  <si>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мунициального образования</t>
  </si>
  <si>
    <t>79 6 00 00000</t>
  </si>
  <si>
    <t>79 6 00 00110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</si>
  <si>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</si>
  <si>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79 7 00 00000</t>
  </si>
  <si>
    <t>79 7 00 00110</t>
  </si>
  <si>
    <t>79 7 00 00190</t>
  </si>
  <si>
    <t>026</t>
  </si>
  <si>
    <t>Контрольно-счетный орган</t>
  </si>
  <si>
    <t>79 8 00 00000</t>
  </si>
  <si>
    <t>79 8 00 00110</t>
  </si>
  <si>
    <t>79 8 00 00190</t>
  </si>
  <si>
    <t>Молодежная политика</t>
  </si>
  <si>
    <t>Заместитель Хурала Представителей</t>
  </si>
  <si>
    <t>Подпрограмма "Отдых и оздоровление  детей"</t>
  </si>
  <si>
    <t>01 5 00 00000</t>
  </si>
  <si>
    <t>Организация отдыха детей в каникулярное время</t>
  </si>
  <si>
    <t>01 5 01 00000</t>
  </si>
  <si>
    <t>01 5 01 75040</t>
  </si>
  <si>
    <t>РАСПРЕДЕЛЕНИЕ</t>
  </si>
  <si>
    <t>Разработчики</t>
  </si>
  <si>
    <t>Наименование программ</t>
  </si>
  <si>
    <t>Утвержденный план на 2017 год</t>
  </si>
  <si>
    <t>1.1. Подпрограмма "Развитие дошкольного образования"</t>
  </si>
  <si>
    <t>1.2. Подпрограмма "Развитие общего образования"</t>
  </si>
  <si>
    <t>1.5. Подпрограмма "Отдых и оздоровление  детей"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</si>
  <si>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</si>
  <si>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</si>
  <si>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</si>
  <si>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2.5. Подпрограмма "Создание условий для реализации муниципальной программы"</t>
  </si>
  <si>
    <t>Муниципальное учреждение Управление сельского хозяйства Бай-Тайгинского кожууна</t>
  </si>
  <si>
    <t>3.1. Подпрограмма "Развитие отраслей сельского хозяйства"</t>
  </si>
  <si>
    <t>3.5. Подпрограмма "Обеспечение реализации муниципальной программы"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</si>
  <si>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</si>
  <si>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</si>
  <si>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</si>
  <si>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Финансовое управление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</si>
  <si>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</si>
  <si>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Уплата иных платежей</t>
  </si>
  <si>
    <t>Иные выплаты персоналу учреждений, за исключением фонда оплаты труда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</si>
  <si>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</si>
  <si>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Судебная система</t>
  </si>
  <si>
    <t>97 0 00 51200</t>
  </si>
  <si>
    <t xml:space="preserve">Социальные выплаты гражданам, кроме публичных нормативных
социальных выплат
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</si>
  <si>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</si>
  <si>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</si>
  <si>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</si>
  <si>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</si>
  <si>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</si>
  <si>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Субвенции на реализацию дошкольных образовательных учреждений</t>
  </si>
  <si>
    <t>Субвенции на составление (изменение)списков кандидатов в присяжные заседатели федеральных судов общей юрисдикции в Республике Тыва на 2018 год</t>
  </si>
  <si>
    <t>Субвенции на обеспечение предоставления гражданам субсидий на оплату жилого помещения и коммунальных услуг</t>
  </si>
  <si>
    <t>Субвенции на осуществление государственных полномочий по созданию, организации и обеспечению деятельности административных комиссий в Республике Тыва</t>
  </si>
  <si>
    <t>Субвенции на осуществление переданных полномочий по комиссии по делам несовершеннолетних и защите их прав</t>
  </si>
  <si>
    <t xml:space="preserve">Субвенции на компенсацию расходов на оплату жилых помещений, отопления и освещения педагогическим работникам, проживающими и работающим в сельской местности </t>
  </si>
  <si>
    <t>Субсидии на организацию отдыха и оздоровления детей</t>
  </si>
  <si>
    <t>78 9 00 70200</t>
  </si>
  <si>
    <t>Резервные средства администации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</si>
  <si>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</si>
  <si>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</si>
  <si>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Дотации бюджетам муниципальных районов на  поддержку мер по обеспечению сбалансированности бюджетов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</si>
  <si>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</si>
  <si>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</si>
  <si>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</si>
  <si>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Прочая закупка товаров, работ и услуг</t>
  </si>
  <si>
    <t>1.3. Подпрограмма "Развитие дополнительного образования детей"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</si>
  <si>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</si>
  <si>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3.2. Подпрограмма "Поддержка малых форм хозяйствования"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</si>
  <si>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</t>
  </si>
  <si>
    <t xml:space="preserve">Организация предоставления дополнительного образования детей в муниципальных образовательных организациях </t>
  </si>
  <si>
    <t xml:space="preserve">Организация библиотечного обслуживания населения, комплектование и обеспечение сохранности библиотечных фондов межпоселенческих библиотек 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</si>
  <si>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</si>
  <si>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</si>
  <si>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14 0 00 00000</t>
  </si>
  <si>
    <t>Предоставление компенсации расходов на оплату жилых помещений, отопления и освещения  работникам культуры, проживающими и работающим в сельской местности</t>
  </si>
  <si>
    <t>02 6 00 00000</t>
  </si>
  <si>
    <t>02 6 00 76240</t>
  </si>
  <si>
    <t>Подпрограмма "Средства массовой информации"</t>
  </si>
  <si>
    <t xml:space="preserve"> Иные бюджетные ассигнования</t>
  </si>
  <si>
    <t xml:space="preserve">Субсидии юридическим лицам </t>
  </si>
  <si>
    <t>04 1 07 56110</t>
  </si>
  <si>
    <t>02 7 01 70200</t>
  </si>
  <si>
    <t>08 0 01 70080</t>
  </si>
  <si>
    <t>Участие в предупреждении и ликвидации последствий чрезвычайных ситуаций на территории муниципального района</t>
  </si>
  <si>
    <t>08 0 03 70080</t>
  </si>
  <si>
    <t>07 1 04 70200</t>
  </si>
  <si>
    <t>07 2 04 70200</t>
  </si>
  <si>
    <t>07 2 05 70200</t>
  </si>
  <si>
    <t>13 0 01 70200</t>
  </si>
  <si>
    <t>Создание комплексной работы по социальной реабилитации семей, находящихся в социально опасном положении и трудной жизненной ситуации.</t>
  </si>
  <si>
    <t>Социальная поддержка семей с детьми и детей, находящихся в трудной жизненной ситуации.</t>
  </si>
  <si>
    <t>13 0 02 70200</t>
  </si>
  <si>
    <t>Создание благоприятных условий для комплексного развития и жизнедеятельности детей</t>
  </si>
  <si>
    <t>13 0 05 70200</t>
  </si>
  <si>
    <t>Обеспечение безопасного материнства и рождения здоровых детей, охрана здоровья детей и подростков, в т.ч. Репродуктивного здоровья</t>
  </si>
  <si>
    <t>13 0 06 70200</t>
  </si>
  <si>
    <t>Развитие и пропаганда семейных ценностей и традиций, семейных отношений</t>
  </si>
  <si>
    <t>2 02 10000 00 0000 150</t>
  </si>
  <si>
    <t>2 02 15001 05 0000 150</t>
  </si>
  <si>
    <t>2 02 15002 05 0000 150</t>
  </si>
  <si>
    <t>2 02 20000 00 0000 150</t>
  </si>
  <si>
    <t>2 02 29999 05 0000 150</t>
  </si>
  <si>
    <t>2 02 30000 00 0000 150</t>
  </si>
  <si>
    <t>2 02 30013 05 0000 150</t>
  </si>
  <si>
    <t>2 02 30022 05 0000 150</t>
  </si>
  <si>
    <t>2 02 30024 05 0000 150</t>
  </si>
  <si>
    <t>2 02 35118 05 0000 150</t>
  </si>
  <si>
    <t>2 02 35120 05 0000 150</t>
  </si>
  <si>
    <t>2 02 35250 05 0000 150</t>
  </si>
  <si>
    <t>Субвенции на оплату части затрат на транспортировку угля граждан, проживающих в труднодоступных населенных пунктах</t>
  </si>
  <si>
    <t>2 02 40000 00 0000 150</t>
  </si>
  <si>
    <t>2 02 40014 05 0000 150</t>
  </si>
  <si>
    <t>2 02 40025 02 0000 150</t>
  </si>
  <si>
    <t>7.1.Развитие инвестиционной привлекательности и улучшения инвестиционного климата Бай-Тайгинскогокожууна</t>
  </si>
  <si>
    <t>7.2.Развитие малого и среднего предпринимательства в Бай-Тайгинскомкожууне </t>
  </si>
  <si>
    <t>02 1 01 00590</t>
  </si>
  <si>
    <t>01 2 00 00590</t>
  </si>
  <si>
    <t>01 2 00 76020</t>
  </si>
  <si>
    <t>Осуществление мероприятий по обеспечению безопасности людей на водных объектах, охране их жизни и здоровья.</t>
  </si>
  <si>
    <t>Совершенствование информационно-консультационной поддержки субъектов малого и среднего предпринимательства</t>
  </si>
  <si>
    <t>Формирование положительного имиджа предпринимательства и пропаганда его социальной значимости</t>
  </si>
  <si>
    <t xml:space="preserve"> Формирование инфраструктуры инвестиционной деятельности;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</si>
  <si>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</si>
  <si>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 на иные цели</t>
  </si>
  <si>
    <t>Социальные выплаты гражданам, кроме публичных нормативных социальных выплат</t>
  </si>
  <si>
    <t>2 02 25497 05 0000 150</t>
  </si>
  <si>
    <t>Субсидии на реализацию мероприятий по обеспечению жильем молодых семей</t>
  </si>
  <si>
    <t>2 02 25555 05 0000 150</t>
  </si>
  <si>
    <t>17 0 05 70200</t>
  </si>
  <si>
    <t>Создание оптимальных условий для развития и совершенствования муниципального управления</t>
  </si>
  <si>
    <t xml:space="preserve">                                                                                к Решению Хурала Представителей</t>
  </si>
  <si>
    <t xml:space="preserve">                           к Решению Хурала Представителей</t>
  </si>
  <si>
    <t>Расходы на обеспечение функций органов местного самоуправления</t>
  </si>
  <si>
    <t xml:space="preserve">Субсидии (гранты в форме субсидий)
на финансовое обеспечение затрат в связи с производством
(реализацией) товаров, выполнением работ, оказанием услуг,
порядком (правилами) предоставления которых не установлены
требования о последующем подтверждении их использования
в соответствии с условиями и (или) целями предоставления
</t>
  </si>
  <si>
    <t>04 1 Р1 55730</t>
  </si>
  <si>
    <t>Субвенции на реализацию полномочий по  назначению и  выплате ежемесячного пособия на ребенка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</si>
  <si>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гражданам субсидий на оплату жилого помещения и коммунальных услуг</t>
  </si>
  <si>
    <t>Субвенции на осуществление переданных полномочий по образованию и организации деятельности   комиссий по делам несовершеннолетних</t>
  </si>
  <si>
    <t>Субвенции  на предоставление гражданам субсидий на оплату жилого помещения и коммунальных услуг</t>
  </si>
  <si>
    <t>Субвенции  на реализацию Закона Республики Тыва "О мерах  социальной поддержки реабилитированных лиц и лиц  признанных пострадавшими от политических репрессий</t>
  </si>
  <si>
    <t>Дотации  на выравнивание бюджетной обеспеченности  муниципальных районов (городских округов) Республики Тыва</t>
  </si>
  <si>
    <t>Субвенции на реализацию полномочий по назначению и выплате  компенсации части родительской за содержание ребенка в государственных, муниципальных образовательных организациях, реализующих основную общеобразовательную программу дошкольного образования</t>
  </si>
  <si>
    <t>Субвенции  на осуществление полномочий  первичному воинскому учету на территориях, где отсутствуют военные комиссариаты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</si>
  <si>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</si>
  <si>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 на оплату жилищно-коммунальных услуг отдельным категориям граждан</t>
  </si>
  <si>
    <t>Субсидии на проведение комплексных кадастровых работ</t>
  </si>
  <si>
    <t xml:space="preserve">                                         Приложение № 1</t>
  </si>
  <si>
    <t xml:space="preserve">                                                                         к Решению хурала представителей</t>
  </si>
  <si>
    <t xml:space="preserve">                                                                                          "О бюджете муниципального района</t>
  </si>
  <si>
    <t xml:space="preserve"> НОРМАТИВЫ РАСПРЕДЕЛЕНИЯ ДОХОДОВ МЕЖДУ БЮДЖЕТОМ И БЮДЖЕТАМИ МУНИЦИПАЛЬНЫХ ОБРАЗОВАНИЙ</t>
  </si>
  <si>
    <t>(в процентах)</t>
  </si>
  <si>
    <t>НАИМЕНОВАНИЕ ДОХОДА</t>
  </si>
  <si>
    <t xml:space="preserve">  бюджеты муниципальных районов</t>
  </si>
  <si>
    <t>бюджеты поселений</t>
  </si>
  <si>
    <t>В ЧАСТИ ПОГАШЕНИЯ ЗАДОЛЖЕННОСТИ И ПЕРЕРАСЧЕТОВ ПО ОТМЕНЕННЫМ НАЛОГАМ, СБОРАМ И ИНЫМ ОБЯЗАТЕЛЬНЫМ ПЛАТЕЖАМ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</si>
  <si>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</si>
  <si>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</si>
  <si>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мобилизуемый на территориях муниципальных районов</t>
  </si>
  <si>
    <t xml:space="preserve">ПРОЧИЕ ДОХОДЫ ОТ ОКАЗАНИЯ ПЛАТНЫХ УСЛУГ (РАБОТ) ПОЛУЧАТЕЛЯМИ СРЕДСТВ БЮДЖЕТОВ МУНИЦПАЛЬНЫХ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</si>
  <si>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</si>
  <si>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</si>
  <si>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</si>
  <si>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В ЧАСТИ ШТРАФОВ, САНКЦИЙ, ВОЗМЕЩЕНИЯ УЩЕРБА</t>
  </si>
  <si>
    <t>В ЧАСТИ ПРОЧИХ НЕНАЛОГОВЫХ ДОХОДОВ</t>
  </si>
  <si>
    <t>Невыясненные поступления, зачисляемые в  бюджеты муниципальных районов</t>
  </si>
  <si>
    <t xml:space="preserve">Невыясненные поступления, зачисляемые в  бюджеты сельских поселений </t>
  </si>
  <si>
    <t>Прочие  неналоговые   доходы   бюджетов муниципальных районов</t>
  </si>
  <si>
    <t>Прочие  неналоговые   доходы   бюджетов сельских поселений</t>
  </si>
  <si>
    <t>к Решению хурала представителей</t>
  </si>
  <si>
    <t>"Бай-Тайгинский кожуун Республики Тыва"</t>
  </si>
  <si>
    <t>"О бюджете муниципального района</t>
  </si>
  <si>
    <t xml:space="preserve"> муниципального района </t>
  </si>
  <si>
    <t>Распределение</t>
  </si>
  <si>
    <t>(тыс.руб.)</t>
  </si>
  <si>
    <t>№ п/п</t>
  </si>
  <si>
    <t>Наименование сельских поселений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</si>
  <si>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</si>
  <si>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</si>
  <si>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</si>
  <si>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</si>
  <si>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</si>
  <si>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</si>
  <si>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</si>
  <si>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>Приложение №12</t>
  </si>
  <si>
    <t>плановый период</t>
  </si>
  <si>
    <t>1.</t>
  </si>
  <si>
    <t>сумон Тээли</t>
  </si>
  <si>
    <t>Приложение №13</t>
  </si>
  <si>
    <t xml:space="preserve">                         </t>
  </si>
  <si>
    <t xml:space="preserve">     Распределение</t>
  </si>
  <si>
    <t>Рапределение</t>
  </si>
  <si>
    <t xml:space="preserve">                                      </t>
  </si>
  <si>
    <t xml:space="preserve">                                                  от "     " ___________ 2014 года № </t>
  </si>
  <si>
    <t xml:space="preserve">                                                              на 2015 год и на плановый период 2016 и 2017 годов"</t>
  </si>
  <si>
    <t xml:space="preserve">В С Е Г О </t>
  </si>
  <si>
    <t>Приложение №18</t>
  </si>
  <si>
    <t>Приложение №19</t>
  </si>
  <si>
    <t>Приложение №20</t>
  </si>
  <si>
    <t>Бай-Тайгинский кожуун Республики Тыва"</t>
  </si>
  <si>
    <t>Приложение №21</t>
  </si>
  <si>
    <t xml:space="preserve">Верхний предел муниципального долга муниципального района </t>
  </si>
  <si>
    <t>Величина внутрен-него муници-пального долга на 01.01.2014 г.</t>
  </si>
  <si>
    <t>в том числе</t>
  </si>
  <si>
    <t>Величина внутрен-него муници-пального долга на 01.01.2015г.</t>
  </si>
  <si>
    <t>основ-ной долг</t>
  </si>
  <si>
    <t>процен-ты</t>
  </si>
  <si>
    <t>Муниципальный долг по финансовым обязательствам муниципального района</t>
  </si>
  <si>
    <t>Кредитные соглашения и договоры, заключенные от имени муниципального образования</t>
  </si>
  <si>
    <t>Итого</t>
  </si>
  <si>
    <t>Всего</t>
  </si>
  <si>
    <t xml:space="preserve"> к Решению хурала представителей</t>
  </si>
  <si>
    <t>Перечень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</si>
  <si>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</si>
  <si>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</si>
  <si>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</si>
  <si>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Дата втупления в силу</t>
  </si>
  <si>
    <t>Код расходов по БК</t>
  </si>
  <si>
    <t>Сумма</t>
  </si>
  <si>
    <t>вид</t>
  </si>
  <si>
    <t>дата</t>
  </si>
  <si>
    <t>номер</t>
  </si>
  <si>
    <t>название</t>
  </si>
  <si>
    <t>раздел</t>
  </si>
  <si>
    <t>подраздел</t>
  </si>
  <si>
    <t>целевая статья</t>
  </si>
  <si>
    <t>вид расходов</t>
  </si>
  <si>
    <t>Материальная поддержка материнства, отцовства и детства</t>
  </si>
  <si>
    <t>Закон Республики Тыва</t>
  </si>
  <si>
    <t>1049 ВХ-1</t>
  </si>
  <si>
    <t>"О порядке назначения и выплаты ежемесячного пособия на ребенка"</t>
  </si>
  <si>
    <t>313</t>
  </si>
  <si>
    <t>Меры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</t>
  </si>
  <si>
    <t>003</t>
  </si>
  <si>
    <t>1159 ВХ-1</t>
  </si>
  <si>
    <t>"О мерах социальной поддержки ветеранов труда и Великой Отечественной Войны, проработавших в тылу в период с 22 июня 1941 года по май 1945 года не менее шести месяцев, исключая период раброты на временно оккупированных территориях СССР, либо лиц, награжденных орденами и медалями СССР за самоотверженный труд в период Великой Отечественной Войны"</t>
  </si>
  <si>
    <t>Меры социальной поддержки реабилитированных лиц и лиц, признанных пострадавшими от политических репрессий</t>
  </si>
  <si>
    <t>1147 ВХ-1</t>
  </si>
  <si>
    <t>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</si>
  <si>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отдельных категорий граждан</t>
  </si>
  <si>
    <t>005</t>
  </si>
  <si>
    <t>1560 ВХ-1</t>
  </si>
  <si>
    <t>"О наделении органов местного самоуправления  муниципальных образований отдельными государственными полномочиями РТ в области социальной поддержки отдельных категорий граждан"</t>
  </si>
  <si>
    <t>Предоставление субсидий на оплату жилого помещения и коммунальных услуг</t>
  </si>
  <si>
    <t>Федеральный закон, Постановление Правительства Российской Федерации</t>
  </si>
  <si>
    <t>29.12.2004, 14.12.2005</t>
  </si>
  <si>
    <t>188-ФЗ;   761</t>
  </si>
  <si>
    <t>"Жилищный кодекс РФ", "О предоставлении субсидий на оплату жилого помещения и коммунальных услуг""</t>
  </si>
  <si>
    <t>01.03.2005 , 19.12.2005</t>
  </si>
  <si>
    <t>Социальная поддержка отдельных категорий граждан</t>
  </si>
  <si>
    <t>Постановление Правительства Республики Тыва</t>
  </si>
  <si>
    <t>175</t>
  </si>
  <si>
    <t>"О порядке обеспечения равной доступности услуг общественного транспорта для отдельных категорий граждан на территории Республики Тыва, оказание мер социальной поддержке которых относится к ведению Российской Федерации"</t>
  </si>
  <si>
    <t>10 дней со дня официального опубликования</t>
  </si>
  <si>
    <t xml:space="preserve">10 </t>
  </si>
  <si>
    <t>Социальная поддержка неработающим гражданам</t>
  </si>
  <si>
    <t>Федеральный Закон</t>
  </si>
  <si>
    <t>8</t>
  </si>
  <si>
    <t>"О погребении и похоронном деле"</t>
  </si>
  <si>
    <t>01.01.1997</t>
  </si>
  <si>
    <t>Ежемесячные выплаты компенсации в части родительской платы за содержание ребенка в муниципальных учреждениях</t>
  </si>
  <si>
    <t>009</t>
  </si>
  <si>
    <t>92-ЗХ-2</t>
  </si>
  <si>
    <t>"О порядке предоставления финансовой помощи из бюджета Республики Тыва местным бюджетам в виде субвенции на выплату  компенсации в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образования"</t>
  </si>
  <si>
    <t>17.05.2007</t>
  </si>
  <si>
    <t xml:space="preserve">Предоставление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</si>
  <si>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010</t>
  </si>
  <si>
    <t>19.05.1995г</t>
  </si>
  <si>
    <t>81-ФЗ</t>
  </si>
  <si>
    <t>"О государственных пособиях, гражданам имеющих детей"</t>
  </si>
  <si>
    <t>Выпуск газеты "Бай-Тайга"</t>
  </si>
  <si>
    <t>321</t>
  </si>
  <si>
    <t>Подпрограмма "Дополнительного образования детей"</t>
  </si>
  <si>
    <t>02 4 00 00000</t>
  </si>
  <si>
    <t>02 4 01 00590</t>
  </si>
  <si>
    <t>Организация предоставления дополнительного образования детей в учреждениях культуры и досуга</t>
  </si>
  <si>
    <t>2.4 Подпрограмма "Организация предоставления дополнительного образования детей в учреждениях культуры и досуга"</t>
  </si>
  <si>
    <t>Средства самообложения граждан, зачисляемые в бюджеты сельских поселений</t>
  </si>
  <si>
    <t>2 02 45160 05 0000 150</t>
  </si>
  <si>
    <t>2 02 49999 05 0000 150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</si>
  <si>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</si>
  <si>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</si>
  <si>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к Решению Хурала представителей муниципального</t>
  </si>
  <si>
    <t xml:space="preserve">                                                       района "Бай-Тайгинский кожуун Республики Тыва"</t>
  </si>
  <si>
    <t>2 02 25304 05 0000 150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</si>
  <si>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</si>
  <si>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</si>
  <si>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2 02 35084 05 0000 150</t>
  </si>
  <si>
    <t>Субвенции на ежемесячную денежную выплату, назначенную в случае рождения третьего ребенка или последующих детей до достижения ребенком возраста трех лет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</si>
  <si>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на 2020 год</t>
  </si>
  <si>
    <t xml:space="preserve"> межбюджетныq трансферт на поощрение муниципальных образований за результаты огородничества 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</si>
  <si>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</si>
  <si>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</si>
  <si>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</si>
  <si>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</si>
  <si>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Субвенции  на организацию отдыха и  оздоровления  детей</t>
  </si>
  <si>
    <t>Упрощенная система налогообложения</t>
  </si>
  <si>
    <t>011</t>
  </si>
  <si>
    <t>Предоставление ежемесячной выплаты в связи с рождением (усыновлением) первого ребенка.</t>
  </si>
  <si>
    <t>418-ФЗ</t>
  </si>
  <si>
    <t>"О ежемесячных выплатах семьям, имеющим детей"</t>
  </si>
  <si>
    <t>Предоставление ежемесячной денежной  выплаты в связи с рождением (усыновлением) третьего ребенка или последующих детей до достижения ребенком возраста трех лет</t>
  </si>
  <si>
    <t>496</t>
  </si>
  <si>
    <t>"О ежемесячной денежной  выплаты в связи с рождением (усыновлением) третьего ребенка или последующих детей до достижения ребенком возраста трех лет"</t>
  </si>
  <si>
    <t>04 1 Р1 50840</t>
  </si>
  <si>
    <t>04 1 09 L3020</t>
  </si>
  <si>
    <t>012</t>
  </si>
  <si>
    <t>Предоставление ежемесячной денежной  выплаты на ребенка в возрасте от 3 до 7 лет включительно</t>
  </si>
  <si>
    <t>Постановление Правительства РФ</t>
  </si>
  <si>
    <t>384</t>
  </si>
  <si>
    <t>"Об утверждении основных требований к порядку назначения и осуществления ежемесячной денежной выплаты на ребенка в возрасте от 3 до 7 лет включительно, примерного перечня документов (сведений), необходимых для назначения указанной ежемесячной выплаты, и типовой формы заявления о ее назначения</t>
  </si>
  <si>
    <t>2.7. Развитие информационного общества и средств массовой информации</t>
  </si>
  <si>
    <t>3.3. Подпрограмма "Обеспечение эпизоотического и ветеринарно-санитарного благополучия"</t>
  </si>
  <si>
    <t>2.6.Предоставление компенсации расходов на оплату жилых помещений, отопления и освещения  работникам культуры и педагогическим работникам, проживающим и работающим в сельской местности</t>
  </si>
  <si>
    <t xml:space="preserve">                          к Решению Хурала представителей муниципального</t>
  </si>
  <si>
    <t>Закупка товаров, работ, услуг в целях капитального ремонта государственного (муниципального) имущеста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</si>
  <si>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</si>
  <si>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</si>
  <si>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Субвенции на осуществление переданных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</si>
  <si>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программ формирования современной городской среды</t>
  </si>
  <si>
    <t>Подпрограмма "Предоставление компенсации расходов на оплату жилых помещений, отопления и освещения  работникам культуры и педагогическим работникам, проживающим и работающим в сельской местности"</t>
  </si>
  <si>
    <t>02 6 00 76140</t>
  </si>
  <si>
    <t>16 0 01 70200</t>
  </si>
  <si>
    <t>Создание и развитие МБУ "Дом ремесел и туризма Бай-Тайгинского кожууна", как центра развития народных промыслов, ремесел и этнокультурного туризма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</si>
  <si>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МКДОУ детский сад "Чечек")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</si>
  <si>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 МКДОУ детский сад "Чаптанчыгбай")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</si>
  <si>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(МКДОУ детский сад "Чечек"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</si>
  <si>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(МКДОУ детский сад "Чаптанчыгбай"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</si>
  <si>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</si>
  <si>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Тээлинская СОШ им В.Б.Кара-Сала)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</si>
  <si>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Хемчикская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</si>
  <si>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Шуйская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</si>
  <si>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СОШ им.Н.С.Конгара с.Бай-Тал)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</si>
  <si>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Кызыл-Дагская СОШ)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</si>
  <si>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(МБОУ  Кара-Хольская СОШ им.К.С.Шойгу)</t>
  </si>
  <si>
    <t>03 1 03 70200</t>
  </si>
  <si>
    <t xml:space="preserve"> Организация мероприятий проведения дня работников сельского хозяйства «Урожай - 2021»;</t>
  </si>
  <si>
    <t>Техническая и технологическая модернизация, инновационное развитие АПК</t>
  </si>
  <si>
    <t>03 1 04 70200</t>
  </si>
  <si>
    <t xml:space="preserve"> Организация мероприятий проведения праздника животноводов «Наадым"</t>
  </si>
  <si>
    <t>Субсидирование части затрат на уничтожение посевов наркосодержащих растений путем скашивания механизированным способом</t>
  </si>
  <si>
    <t>Подпрограмма "Обеспечение эпизоотического и ветеринарно-санитарного благополучия"</t>
  </si>
  <si>
    <t>Проведение противоэпизоотических мероприятий</t>
  </si>
  <si>
    <t>03 3 01 70200</t>
  </si>
  <si>
    <t>03 3 02 76140</t>
  </si>
  <si>
    <t>03 3 05 70200</t>
  </si>
  <si>
    <t>Регулирование численности волков на территории кожууна;</t>
  </si>
  <si>
    <t>Подпрограмма "Содержание Управления сельского хозяйства"</t>
  </si>
  <si>
    <t>01 2 01 00590</t>
  </si>
  <si>
    <t>01 2 02 00590</t>
  </si>
  <si>
    <t>01 2 03 00590</t>
  </si>
  <si>
    <t>01 2 04 00590</t>
  </si>
  <si>
    <t>01 2 05 00590</t>
  </si>
  <si>
    <t>01 2 07 00590</t>
  </si>
  <si>
    <t>01 1 01 00590</t>
  </si>
  <si>
    <t>01 1 02 00590</t>
  </si>
  <si>
    <t>01 1 01 76020</t>
  </si>
  <si>
    <t>01 1 02 76020</t>
  </si>
  <si>
    <t>17 0 01 70200</t>
  </si>
  <si>
    <t>Совершенствование системы управления муниципальной службы в Бай-Тайгинском кожууне и повышение эффективности</t>
  </si>
  <si>
    <t>17 0 03 70200</t>
  </si>
  <si>
    <t>Обеспечение мер, способствующих взаимосвязи государственной гражданской и муниципальной службы, проведению единой кадровой политики на территории Бай-Тайгинского кожууна;</t>
  </si>
  <si>
    <t>09 0 05 70200</t>
  </si>
  <si>
    <t>Создание условий для деятельности добровольных формирований населения по охране общественного порядка</t>
  </si>
  <si>
    <t>14 0 02 70140</t>
  </si>
  <si>
    <t>10 1 00 00000</t>
  </si>
  <si>
    <t>Подпргорамма "Создание условий для обеспечения доступным и комфортным жильем сельского населения"</t>
  </si>
  <si>
    <t>Муниципальная программа "Комплексное развитие сельских территорий в муниципальном районе «Бай-Тайгинский кожуун Республики Тыва» на 2021-2023 годы"</t>
  </si>
  <si>
    <t>10 2 00 00000</t>
  </si>
  <si>
    <t>Подпрограмма Благоустройство сельских территорий"</t>
  </si>
  <si>
    <t>10 2 01 00000</t>
  </si>
  <si>
    <t>Благоустройство сельских территорий</t>
  </si>
  <si>
    <t>10 2 01 70120</t>
  </si>
  <si>
    <t>Cовершенствование методов выявления, диагностики, лечения туберкулеза, реабилитация больных туберкулезом</t>
  </si>
  <si>
    <t>06  0 01 70200</t>
  </si>
  <si>
    <t>Профилактика и противодействие распространению новой коронавирусной инфекции</t>
  </si>
  <si>
    <t>06  0 03 70200</t>
  </si>
  <si>
    <t>10 1 01 L4970</t>
  </si>
  <si>
    <t>13 0 08 70200</t>
  </si>
  <si>
    <t xml:space="preserve">Повышение статуса семьи, формирование позитивного имиджа семьи </t>
  </si>
  <si>
    <t>Обеспечение информационной, консультационной и образовательной  поддержки представителей социально ориентированных некоммерческих организаций</t>
  </si>
  <si>
    <t>15 0 05 70200</t>
  </si>
  <si>
    <t>07 2 01 70200</t>
  </si>
  <si>
    <t>Правовое, организационное и аналитическое обеспечение деятельности субъектов малого и среднего предпринимательства</t>
  </si>
  <si>
    <t>Подпрограмма "Земельно-имущественные отношения"</t>
  </si>
  <si>
    <t>10 3 00 00000</t>
  </si>
  <si>
    <t>10 3 03 70200</t>
  </si>
  <si>
    <t>Обеспечение градостроительной деятельности на территории Бай-Тайгинского кожууна</t>
  </si>
  <si>
    <t>10 3 02 L5110</t>
  </si>
  <si>
    <t xml:space="preserve">                       "О бюджете муниципального района</t>
  </si>
  <si>
    <t xml:space="preserve">                             "О бюджете муниципального района</t>
  </si>
  <si>
    <t>Субсидии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</si>
  <si>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Иные межбюджетные трансферты на резервный фонд высшего исполнительного органа государственной власти Республики Тыва</t>
  </si>
  <si>
    <t>Иные межбюджетные трансферты на организацию бесплатного питания отдельным категориям учащихся государственных и муниципальных образовательных учреждениях Республики Тыва</t>
  </si>
  <si>
    <t>Иные межбюджетные трансферты на 2021 год из республиканского бюджета на поощрение муниципальных управленческих команд за содействие достижению показателей деятельности органов исполнительной власти Республики Тыва</t>
  </si>
  <si>
    <t>Иные межбюджетные трансферты на поощрение муниципальных образований за результаты огородничества</t>
  </si>
  <si>
    <t>Иные межбюджетные трансферты на обеспечение дорожной деятельности в рамках релизации национального проекта  "Безопасные и качественные автомобильные дороги"</t>
  </si>
  <si>
    <t>Сумма на 2024 год</t>
  </si>
  <si>
    <t xml:space="preserve">на 2024 г. </t>
  </si>
  <si>
    <t>на 2024 г.</t>
  </si>
  <si>
    <t>2024г.</t>
  </si>
  <si>
    <t>1 05 01000 01 0000 110</t>
  </si>
  <si>
    <t>Закупка энергетических ресурсов</t>
  </si>
  <si>
    <t>01 2 00 L3030</t>
  </si>
  <si>
    <t>01 2 00 L3040</t>
  </si>
  <si>
    <t>01 2 00 75150</t>
  </si>
  <si>
    <t>1.9. Подпрограмма "Обеспечение реализации муниципальной программы "Развитие образования на 2020-2022 годы муниципального района "Бай-Тайгинский кожуун РТ"</t>
  </si>
  <si>
    <t>2.8 Сохранение и развитие народных художественных промыслов и ремесел</t>
  </si>
  <si>
    <t>5.1  Управление бюджетным процессом и его совершенствование</t>
  </si>
  <si>
    <t>5.2 Управление муниципальным долгом</t>
  </si>
  <si>
    <t>5.4 Содействие развитию доходного потенциала муниципального образования. Поддержка самооблажения граждан в сельских поселениях Бай-Тайгинского кожууна на 2020-2022гг</t>
  </si>
  <si>
    <t>9. Обеспечение общественного порядка и противодействие преступности на территории муниципального района "Бай-Тайгинский кожуун республики Тыва" на 2022-2024гг.</t>
  </si>
  <si>
    <t xml:space="preserve">10.1. Создание условий для обеспечения доступным и комфортным жильем сельского населения </t>
  </si>
  <si>
    <t>10.2. Благоустройство сельских территорий</t>
  </si>
  <si>
    <t>10.3. земельно-имущественные отношения</t>
  </si>
  <si>
    <t>11. Реализация молодежной политики  муниципального района "Бай-Тайгинский кожуун РТ" на 2022-2024 гг</t>
  </si>
  <si>
    <t>12. Развитие физической культуры и спорта в муниципальном районе "Бай-Тайгинский кожуун Республики Тыва на 2022-2024 годы"</t>
  </si>
  <si>
    <t xml:space="preserve">13. Социальная защита семьи и детей в Бай-Тайгинском кожууне на 2022-2024 годы </t>
  </si>
  <si>
    <t>14. Развитие и функционирование дорожно-транспортного хозяйства муниципального района "Бай-Тайгинский кожуун РТ" на 2022-2024 годы</t>
  </si>
  <si>
    <t>17. Муниципальное управление  муниципального района «Бай-Тайгинский кожуун Республики Тыва» на 2022 – 2024 годы</t>
  </si>
  <si>
    <t>19.  Формирование современной комфортной городской  среды  в Бай-Тайгинском кожууне на 2022 -2024 годы</t>
  </si>
  <si>
    <t xml:space="preserve">18.  Энергосбережение и повышение энергетической эффективности на 2022 – 2024 годы </t>
  </si>
  <si>
    <t>02 8 00 00590</t>
  </si>
  <si>
    <t>19  0 F2 55550</t>
  </si>
  <si>
    <t>19 0 00 00000</t>
  </si>
  <si>
    <t xml:space="preserve"> Формирование современной комфортной городской  среды  в Бай-Тайгинском кожууне на 2022 -2024 годы</t>
  </si>
  <si>
    <t xml:space="preserve">                           Приложение № 7</t>
  </si>
  <si>
    <t>Муниципальная программа "Социальная поддержка граждан в Бай-Тайгинском кожууне на 2022-2024 годы"</t>
  </si>
  <si>
    <t>Муниципальная программа "Развитие образования на 2021-2023 годы муниципального района "Бай-Тайгинский кожуун РТ""</t>
  </si>
  <si>
    <t xml:space="preserve"> Организация мероприятий проведения дня работников сельского хозяйства «Урожай - 2022»;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</si>
  <si>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2020-2022 годы""</t>
  </si>
  <si>
    <t>Муниципальная программа "Муниципальное управление  муниципального района Бай-Тайгинский кожуун Республики Тыва " на 2022-2024 годы"</t>
  </si>
  <si>
    <t>Муниципальная программа "Обеспечение общественного порядка и противодействие преступности в Бай-Тайгинском кожууне на 2022-2024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</si>
  <si>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2022-2024 годы"</t>
  </si>
  <si>
    <t>Муниципальная программа "Реализация молодежной политики муниципального района "Бай-Тайгинский кожуун Республики Тыва" на 2022-2024 годы</t>
  </si>
  <si>
    <t>Муниципальная программа "Социальная защита семьи и детей  в Бай-Тайгинском кожууне на 2022-2024 годы"</t>
  </si>
  <si>
    <t>Муниципальная программа "Развитие физической культуры и спорта в муниципальном районе "Бай-Тайгинский кожуун Республики Тыва" на 2022-2024 годы"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</si>
  <si>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 учреждений (с учетом доставки и услуг поставщика)сельским поселениям</t>
  </si>
  <si>
    <t>79 9 00 75060</t>
  </si>
  <si>
    <t xml:space="preserve">                          "О  бюджете муниципального района</t>
  </si>
  <si>
    <t xml:space="preserve">                                                                                      "О  бюджете муниципального района</t>
  </si>
  <si>
    <t xml:space="preserve">                                                                                         "О  бюджете муниципального района</t>
  </si>
  <si>
    <t xml:space="preserve">                                                                                   "О  бюджете муниципального района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</si>
  <si>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</si>
  <si>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иных межбюджетных трансфертов на создание модельных муниципальных библиотек в целях реализации национального проекта "Культура"</t>
  </si>
  <si>
    <t xml:space="preserve"> МУНИЦИПАЛЬНОГО РАЙОНА НА 2024 ГОД И ПЛАНОВЫЙ ПЕРИОД 2025-2026 ГОДОВ</t>
  </si>
  <si>
    <t xml:space="preserve">                                                                                              на 2024 год и плановый приод 2025-2026 годов"</t>
  </si>
  <si>
    <t xml:space="preserve">                                                      от "     " ___________ 2023 года № ____</t>
  </si>
  <si>
    <t>ПОСТУПЛЕНИЯ ДОХОДОВ, В ТОМ ЧИСЛЕ БЕЗВОЗМЕЗДНЫЕ ПОСТУПЛЕНИЯ, ПОЛУЧАЕМЫЕ ИЗ РЕСПУБЛИКАНСКОГО БЮДЖЕТА НА 2024 ГОД</t>
  </si>
  <si>
    <t>Сумма на 2025 год</t>
  </si>
  <si>
    <t>Сумма на 2026 год</t>
  </si>
  <si>
    <t>ПОСТУПЛЕНИЯ ДОХОДОВ, В ТОМ ЧИСЛЕ БЕЗВОЗМЕЗДНЫЕ ПОСТУПЛЕНИЯ, ПОЛУЧАЕМЫЕ ИЗ РЕСПУБЛИКАНСКОГО БЮДЖЕТА НА ПЛАНОВЫЙ ПЕРИОД 2025 И 2026 ГОДОВ</t>
  </si>
  <si>
    <t xml:space="preserve">                                                                                               на 2024 год и плановый приод 2025-2026 годов"</t>
  </si>
  <si>
    <t xml:space="preserve">                                                      от "___"___________ 2023 года №___</t>
  </si>
  <si>
    <t xml:space="preserve">                                                                                   на 2024 год и плановый приод 2025-2026 годов."</t>
  </si>
  <si>
    <t xml:space="preserve"> СТАТЬЯМ И ВИДАМ РАСХОДОВ КЛАССИФИКАЦИИ РАСХОДОВ БЮДЖЕТА НА 2024 ГОД </t>
  </si>
  <si>
    <t>ВЕДОМСТВЕННАЯ СТРУКТУРА РАСХОДОВ БЮДЖЕТА НА 2024 ГОД</t>
  </si>
  <si>
    <t xml:space="preserve">                              на 2024 год и плановый приод 2025-2026 годов"</t>
  </si>
  <si>
    <t xml:space="preserve">                           от "__"___________  2023 года №____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</si>
  <si>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</si>
  <si>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</si>
  <si>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</si>
  <si>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Образование</t>
  </si>
  <si>
    <t>02 4 01 75200</t>
  </si>
  <si>
    <t>Субсидии местным бюджетам на содержание расходов по содержаанию расходов по содержанию имущества образовательных учреждений</t>
  </si>
  <si>
    <t>02 1 01 70080</t>
  </si>
  <si>
    <t>Субсидии местным бюджетам на оплату услуг доступа к сети "Интернет"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</si>
  <si>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</si>
  <si>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УПРАВЛЕНИЕ ТРУДА И СОЦИАЛЬНОГО РАЗВИТИЯ АДМИНИСТРАЦИИ МУНИЦИПАЛЬНОГО РАЙОНА "БАЙ-ТАЙГИНСКИЙ КОЖУУН РЕСПУБЛИКИ ТЫВА"</t>
  </si>
  <si>
    <t>МУНИЦИПАЛЬНОЕ КАЗЕННОЕ УЧРЕЖДЕНИЕ УПРАВЛЕНИЕ ОБРАЗОВАНИЯ АДМИНИСТРАЦИИ МУНИЦИПАЛЬНОГО РАЙОНА "БАЙ-ТАЙГИНСКИЙ КОЖУУН РЕСПУБЛИКИ ТЫВА"</t>
  </si>
  <si>
    <t>АДМИНИСТРАЦИЯ МУНИЦИПАЛЬНОГО РАЙОНА "БАЙ-ТАЙГИНСКИЙ КОЖУУН РЕСПУБЛИКИ ТЫВА"</t>
  </si>
  <si>
    <t>ХУРАЛ ПРЕДСТАВИТЕЛЕЙ МУНИЦИПАЛЬНОГО РАЙОНА "БАЙ-ТАЙГИНСКИЙ КОЖУУН РЕСПУБЛИКИ ТЫВА"</t>
  </si>
  <si>
    <t>КОНТРОЛЬНО-СЧЕТНАЯ ПАЛАТА МУНИЦИПАЛЬНОГО РАЙОНА "БАЙ-ТАЙГИНСКИЙ КОЖУУН РЕСПУБЛИКИ ТЫВА"</t>
  </si>
  <si>
    <t>01 1 00 75200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</si>
  <si>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</si>
  <si>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2 02 25179 05 0000 150</t>
  </si>
  <si>
    <t>2 02 20041 05 0000 150</t>
  </si>
  <si>
    <t>Субсидии бюдетам муниципальных районов на поддержку отрасли культуры</t>
  </si>
  <si>
    <t>2 02 25519 05 0000 150</t>
  </si>
  <si>
    <t>Субсидии на подготовку проектов межевания земельных участклв и на проведение кадастровых работ</t>
  </si>
  <si>
    <t>2 02 25599 05 0000 150</t>
  </si>
  <si>
    <t>Субсидии органам местного самоуправления Республикик Тыва на обеспечение доступа к сети Интернет социально-значимых объектов, подключенных в рамках национальной программы "Цифровая экономика Российской Федерации" на 2024 год</t>
  </si>
  <si>
    <t>Субсидии местным бюджетамна мероприятия по проведению комплексных кадастровых работ</t>
  </si>
  <si>
    <t>Субсидии метсным бюджетам на софинансирование расходов по содержанию имущества образовательных учреждений</t>
  </si>
  <si>
    <t>Субвенции для предоставления льготы сельским специалистам по жилищно-коммунальным услугам</t>
  </si>
  <si>
    <t>Субвенции местным бюджетам на содержание специалистов, осуществляющих переданные полномочия Республики Тыва по опеке и попечительству на 2024 год</t>
  </si>
  <si>
    <t>Субвенции местным бюджетам на выплаты дененжных средств на содержание детей в семьях опекунов (попечителей), в приемных семьях и вознограждения, причитающегося приемным родителям, на 2024 год</t>
  </si>
  <si>
    <t xml:space="preserve"> 2025 г.</t>
  </si>
  <si>
    <t>2026 г.</t>
  </si>
  <si>
    <t>от "    "  ___________2023 года № ____</t>
  </si>
  <si>
    <t xml:space="preserve">   на 2024 год и плановый приод 2025-2026 годов"</t>
  </si>
  <si>
    <t>от "    "  ___________2023 года № _____</t>
  </si>
  <si>
    <t>субвенции на осуществление государственных полномочий по установлению запрета на розничную продажу алкогольной продукции в РТ на 2024 год.</t>
  </si>
  <si>
    <t xml:space="preserve">   на 2024 год и плановый приод 2024-2025 годов"</t>
  </si>
  <si>
    <t>на 2025 г.</t>
  </si>
  <si>
    <t>на 2026 г.</t>
  </si>
  <si>
    <t>субвенции на осуществление государственных полномочий по установлению запрета на розничную продажу алкогольной продукции в РТ на плановый период 2025-2026 годов.</t>
  </si>
  <si>
    <t xml:space="preserve">на 2025 г. </t>
  </si>
  <si>
    <t xml:space="preserve">на 2026 г. </t>
  </si>
  <si>
    <t>межбюджетных трансфертов бюджетам сельских поселений в виде дотаций на выравнивание бюджетной обеспеченности на плановый период 2025-2026  годов.</t>
  </si>
  <si>
    <t>межбюджетных трансфертов бюджетам сельских поселений в виде дотаций на выравнивание бюджетной обеспеченности на 2024 год</t>
  </si>
  <si>
    <t>на 2024 год</t>
  </si>
  <si>
    <t>Дотации бюджетам  муниципальных образований на поддержку мер по обеспечению сбалансированности бюджетов на 2024 год</t>
  </si>
  <si>
    <t>Дотации бюджетам  муниципальных образований на поддержку мер по обеспечению сбалансированности бюджетов на плановый период 2025-2026 годов.</t>
  </si>
  <si>
    <t xml:space="preserve">   на 2024 год и на плановый период 2025-2026 годов"</t>
  </si>
  <si>
    <t>от "    "  ___________2023 года № ___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</si>
  <si>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2024 год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</si>
  <si>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на плановый период 2025-2026 годов.</t>
  </si>
  <si>
    <t>2025г.</t>
  </si>
  <si>
    <t>2026г.</t>
  </si>
  <si>
    <t>публичных нормативных обязательств муниципального района "Бай-Тайгинского кожууна Республики Тыва" на 2024 год и на плановый период 2025-2026 годов</t>
  </si>
  <si>
    <t>от "     "  ____________  2023 года № ____</t>
  </si>
  <si>
    <t>"Бай-Тайгинский кожуун Республики Тыва" на 01.01.2024 г.</t>
  </si>
  <si>
    <t xml:space="preserve">от "     "  ____________  2023 года № </t>
  </si>
  <si>
    <t>01 2 00 75200</t>
  </si>
  <si>
    <t>01 2 ЕВ 51790</t>
  </si>
  <si>
    <t>Обеспечение проведения выборов и референдумов</t>
  </si>
  <si>
    <t>Проведение выборов и референдумов</t>
  </si>
  <si>
    <t>89 7 00 70200</t>
  </si>
  <si>
    <t>Специальные расходы</t>
  </si>
  <si>
    <t>06  0 04 70200</t>
  </si>
  <si>
    <t>Материальная помрщь (выплаты врачам) "Земский доктор" на муниципальном уровне</t>
  </si>
  <si>
    <t xml:space="preserve">                             на 2024 год и плановый приод 2025-2026 годов"</t>
  </si>
  <si>
    <t xml:space="preserve">                           от "___" __________ 2023 года № __</t>
  </si>
  <si>
    <t>1. Муниципальная программа "Развитие образования муниципального района "Бай-Тайгинский кожуун Республики Тыва""</t>
  </si>
  <si>
    <t>79 3 00 76170</t>
  </si>
  <si>
    <t>79 4 00 76180</t>
  </si>
  <si>
    <t>Субвенции на выплаты денежных средств на содержание детей в семьях опекунов (попечителей), в приемных семьях и вознаграждения, причитающегося приемным родителеям, на 2024 год</t>
  </si>
  <si>
    <t>Приобретение товаров, работ и услуг в пользу граждан в целях их социального обеспечения</t>
  </si>
  <si>
    <t>01 8 00 76150</t>
  </si>
  <si>
    <t>Субсидии местным бюджетам на оплату услуг доступа к сети "Интернет" социально значимых объектов</t>
  </si>
  <si>
    <t>78 7 00 70080</t>
  </si>
  <si>
    <t>Селское хозяйство и рыбаловство</t>
  </si>
  <si>
    <t>Субсидия на подготовку проектов межевания земельных участков и на проведение кадастровых работ</t>
  </si>
  <si>
    <t>10 2 02 L5990</t>
  </si>
  <si>
    <t>Энергосбережение и повышение энергетической эффективности на 2022 – 2024 годы</t>
  </si>
  <si>
    <t>18 0 00 00000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</si>
  <si>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9"/>
        <color rgb="FF000000"/>
        <rFont val="Times New Roman"/>
        <family val="1"/>
        <charset val="204"/>
      </rPr>
      <t xml:space="preserve">Создание экономических, технических организационных условий для эффективного использования энергетических ресурсов, стимулирование проведения энергосберегающей политики исполнителями настоящей программы. </t>
    </r>
  </si>
  <si>
    <t>18 0 0 70200</t>
  </si>
  <si>
    <t>ВЕДОМСТВЕННАЯ СТРУКТУРА РАСХОДОВ БЮДЖЕТА НА  ПЛАНОВЫЙ ПЕРИОД 2025 И 2026 ГОДОВ</t>
  </si>
  <si>
    <t>Муниципальная программа "Развитие культуры на 2023-2025 годы"</t>
  </si>
  <si>
    <t>2. Развитие культуры на 2023-2025 годы</t>
  </si>
  <si>
    <t>Муниципальная программа "Социальная поддержка граждан в Бай-Тайгинском кожууне на 2024-2026 годы"</t>
  </si>
  <si>
    <t xml:space="preserve">Субвенции местным бюджетам на содержание специалистов, осуществляющих переданные полномочия Республики Тыва по опеке и попечительству </t>
  </si>
  <si>
    <t>Субвенции местным бюджетам на содержание специалистов, осуществляющих переданные полномочия Республики Тыва по опеке и попечительству</t>
  </si>
  <si>
    <t xml:space="preserve">Субвенции на реализацию Закона Республики Тыва «О погребении и похоронном деле в Республике Тыва» </t>
  </si>
  <si>
    <t>Субвенции на реализацию Закона Республики Тыва «О погребении и похоронном деле в Республике Тыва»</t>
  </si>
  <si>
    <t>Муниципальная программа "Развитие образования на 2024-2026 годы муниципального района "Бай-Тайгинский кожуун Республики Тыва""</t>
  </si>
  <si>
    <t xml:space="preserve">Развитие сельского хозяйства и регулирование рынков сельскохозяйственной продукции в Бай-Тайгинском кожууне на 2024-2026годы </t>
  </si>
  <si>
    <t>3. Развитие сельского хозяйства и регулирование рынков сельскохозяйственной продукции в Бай-Тайгинском кожууне на 2024-2026 годы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</si>
  <si>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2024-2026 годы"</t>
  </si>
  <si>
    <t>Муниципальная программа "Управление муниципальными финансами муниципального района "Бай-Тайгинский кожуун РТ" на 2023-2025гг"</t>
  </si>
  <si>
    <t>4.Социальная поддержка граждан в Бай-Тайгинском кожууне на 2024-2026 годы</t>
  </si>
  <si>
    <t>5. Управление муниципальными финансами муниципального района "Бай-Тайгинский кожуун РТ" на 2023-2025 годы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</si>
  <si>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2023-2025 годы""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</si>
  <si>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2024-2026 годы"</t>
  </si>
  <si>
    <t>8.  Предупреждение и ликвидация последствий чрезвычайных ситуаций, реализация мер пожарной безопасности  на территории Бай-Тайгинского кожууна на 2024-2026 годы</t>
  </si>
  <si>
    <t>Муниципальная программа "Создание благоприятных условий  для ведения бизнеса в Бай-Тайгинском кожууне на 2022 – 2024 годы"</t>
  </si>
  <si>
    <t>7. Создание благоприятных условий для ведения бизнеса в Бай-Тайгинском кожууне  на 2022-2024 годы</t>
  </si>
  <si>
    <t xml:space="preserve"> Муниципальная программа "Развитие туризма в Бай-Тайгинском кожууне на 2024-2026 годы"</t>
  </si>
  <si>
    <t>16. Развитие туризма в Бай-Тайгинском кожууне на 2024-2026 годы</t>
  </si>
  <si>
    <t>Муниципальная программа "Сохранение здоровья  и формирование здорового образа жизни населения в Бай-Тайгинском кожууне на 2024-2026гг"</t>
  </si>
  <si>
    <t>6. Сохранение и формирование здорового образа жизни населения в Бай-Тайгинском кожууне на 2024-2026 гг</t>
  </si>
  <si>
    <t>Муниципальная программа "Комплексное развитие сельских территорий в муниципальном районе «Бай-Тайгинский кожуун Республики Тыва» на 2024-2026 годы</t>
  </si>
  <si>
    <t>10. Комплексное развитие сельских территорий в муниципальном районе «Бай-Тайгинский кожуун Республики Тыва» на 2024-2026 годы</t>
  </si>
  <si>
    <t xml:space="preserve">Муниципальная программа«Реализация муниципальной национальной политики в Бай-Тайгинском кожууне на 2024-2026 годы»
</t>
  </si>
  <si>
    <t xml:space="preserve">Муниципальная программа«Реализация муниципальной национальной политики
в Бай-Тайгинском кожууне на 2024-2026 годы»
</t>
  </si>
  <si>
    <t xml:space="preserve">15. «Реализация муниципальной национальной политики
в Бай-Тайгинском кожууне на 2024-2026 годы»
</t>
  </si>
  <si>
    <t xml:space="preserve"> СТАТЬЯМ И ВИДАМ РАСХОДОВ КЛАССИФИКАЦИИ РАСХОДОВ БЮДЖЕТА НА  ПЛАНОВЫЙ ПЕРИОД 2025 И 2026 ГОДОВ</t>
  </si>
  <si>
    <t>Условно утвержденные расходы</t>
  </si>
  <si>
    <t xml:space="preserve">бюджетных ассигнований на реализацию муниципальных программ НА 2024 ГОД </t>
  </si>
  <si>
    <t>бюджетных ассигнований на реализацию муниципальных программ НА ПЛАНОВЫЙ ПЕРИОД 2025 И 2026 ГОДОВ</t>
  </si>
  <si>
    <t>Налог, взимаемый в связи с применением упрощенной системы налогообложения</t>
  </si>
  <si>
    <t>1 14 06013 05 0000 430</t>
  </si>
  <si>
    <t>2 02 25511 05 0000 150</t>
  </si>
  <si>
    <t>2 02 45303 05 0000 150</t>
  </si>
  <si>
    <t xml:space="preserve">                                                                                                                             от "___" ____________ 2023 года № __</t>
  </si>
  <si>
    <t xml:space="preserve">                            на 2022 год и плановый приод 2025-2026 годов"</t>
  </si>
  <si>
    <t>Величина внутрен-него муници-пального долга на 01.01.2024 г.</t>
  </si>
  <si>
    <t>Величина внутрен-него муници-пального долга на 01.01.2023 г.</t>
  </si>
  <si>
    <t>Величина внутрен-него муници-пального долга на 01.01.2022 г.</t>
  </si>
  <si>
    <t>Источники</t>
  </si>
  <si>
    <t>финансирования дефицита кожуунного  бюджета  муниципального района</t>
  </si>
  <si>
    <t>Бай-Тайгинского кожууна Республики Тыва" на  2024  год</t>
  </si>
  <si>
    <t>тыс. руб.</t>
  </si>
  <si>
    <t>код</t>
  </si>
  <si>
    <t>сумма</t>
  </si>
  <si>
    <t xml:space="preserve">Всего источников финансирования дефицита бюджета </t>
  </si>
  <si>
    <t>-</t>
  </si>
  <si>
    <t>Получение  бюджетных  кредитов  от  других  бюджетов  бюджетной  системы  Российской  Федерации    в  валюте  Российской  Федерации</t>
  </si>
  <si>
    <t>Получение  кредитов  от  других  бюджетов  бюджетной  системы  Российской  Федерации   бюджетами  муниципальных  районов в  валюте  Российской  Федерации</t>
  </si>
  <si>
    <t>Погашение  бюджетных  кредитов, полученных  от других  бюджетов  бюджетной  системы  Российской  Федерации  в  валюте  Российской  Федерации</t>
  </si>
  <si>
    <t>Погашение  бюджетами  муниципальных  районов  кредитов  от других  бюджетов  бюджетной  системы  Российской  Федерации  в  валюте  Российской  Федерации</t>
  </si>
  <si>
    <t>Бай-Тайгинского кожууна Республики Тыва" на  плановый период 2025 и 20262024  годов</t>
  </si>
  <si>
    <t>Сумма на плановый период</t>
  </si>
  <si>
    <t>2024 г.</t>
  </si>
  <si>
    <t>2025 г.</t>
  </si>
  <si>
    <t xml:space="preserve">                                         Приложение № 2</t>
  </si>
  <si>
    <t xml:space="preserve">                                         Приложение № 3</t>
  </si>
  <si>
    <t xml:space="preserve">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</si>
  <si>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</si>
  <si>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Приложение № 6</t>
  </si>
  <si>
    <t>6                                                                                   Приложение № 8</t>
  </si>
  <si>
    <t xml:space="preserve">                           Приложение № 9</t>
  </si>
  <si>
    <t xml:space="preserve">                           Приложение № 10</t>
  </si>
  <si>
    <t xml:space="preserve">                           Приложение №11</t>
  </si>
  <si>
    <t>Приложение №14</t>
  </si>
  <si>
    <t>Приложение №15</t>
  </si>
  <si>
    <t>Приложение № 16</t>
  </si>
  <si>
    <t>Приложение № 17</t>
  </si>
  <si>
    <t>Приложение №22</t>
  </si>
  <si>
    <t>000 01 03 01 00 00 0000 700</t>
  </si>
  <si>
    <t>000 01 03 01 00 05 0000 710</t>
  </si>
  <si>
    <t>000 01 03 01 00 00 0000 800</t>
  </si>
  <si>
    <t>000 01 03 01 00 05 0000 810</t>
  </si>
  <si>
    <t>Подпрограмма "Обеспечение реализации муниципальной программы "Развитие образования на 2023-2026 годы муниципального района "Бай-Тайгинский кожуун Республика Тыва"</t>
  </si>
  <si>
    <t>Приложение № 22</t>
  </si>
  <si>
    <t>Предоставление денежных средств на содержание детей в семьях опекунов (попечителей), в приемных семьях и вознаграждения, причитающегося приемным родителям, на 2024 год</t>
  </si>
  <si>
    <t>013</t>
  </si>
  <si>
    <t>933-ЗРТ</t>
  </si>
  <si>
    <t>"О наделении органов местного самоуправления муниципальных районов и городских округов Республики Тыва отдельными государственными полномочиями по опеке и попечительству в отношении несовершеннолетних, а также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помещениями"</t>
  </si>
  <si>
    <t>79 5 00 76180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</si>
</sst>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F800]dddd\,\ mmmm\ dd\,\ yyyy"/>
    <numFmt numFmtId="165" formatCode="#,##0.0"/>
    <numFmt numFmtId="166" formatCode="_(* #,##0.00_);_(* \(#,##0.00\);_(* &quot;-&quot;??_);_(@_)"/>
    <numFmt numFmtId="167" formatCode="0.0"/>
    <numFmt numFmtId="168" formatCode="#,##0.00000"/>
    <numFmt numFmtId="169" formatCode="#,##0.000"/>
    <numFmt numFmtId="170" formatCode="0.00000"/>
    <numFmt numFmtId="171" formatCode="#,##0.0000"/>
    <numFmt numFmtId="172" formatCode="0.000"/>
  </numFmts>
  <fonts count="45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i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ourier New"/>
      <family val="3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8" fillId="0" borderId="0" applyNumberFormat="0" applyFill="0" applyBorder="0" applyAlignment="0" applyProtection="0"/>
    <xf numFmtId="0" fontId="4" fillId="0" borderId="0"/>
    <xf numFmtId="0" fontId="1" fillId="0" borderId="0"/>
  </cellStyleXfs>
  <cellXfs count="521">
    <xf numFmtId="0" fontId="0" fillId="0" borderId="0" xfId="0"/>
    <xf numFmtId="0" fontId="3" fillId="0" borderId="0" xfId="0" applyFont="1"/>
    <xf numFmtId="0" fontId="3" fillId="2" borderId="1" xfId="2" applyFont="1" applyFill="1" applyBorder="1" applyAlignment="1">
      <alignment horizontal="center" vertical="top" wrapText="1"/>
    </xf>
    <xf numFmtId="0" fontId="3" fillId="2" borderId="0" xfId="0" applyFont="1" applyFill="1"/>
    <xf numFmtId="0" fontId="19" fillId="2" borderId="0" xfId="0" applyFont="1" applyFill="1" applyAlignment="1"/>
    <xf numFmtId="0" fontId="18" fillId="2" borderId="0" xfId="0" applyFont="1" applyFill="1"/>
    <xf numFmtId="49" fontId="19" fillId="2" borderId="0" xfId="0" applyNumberFormat="1" applyFont="1" applyFill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19" fillId="2" borderId="1" xfId="4" applyNumberFormat="1" applyFont="1" applyFill="1" applyBorder="1" applyAlignment="1">
      <alignment horizontal="center" wrapText="1"/>
    </xf>
    <xf numFmtId="49" fontId="19" fillId="2" borderId="1" xfId="4" applyNumberFormat="1" applyFont="1" applyFill="1" applyBorder="1" applyAlignment="1">
      <alignment horizontal="center" wrapText="1"/>
    </xf>
    <xf numFmtId="0" fontId="3" fillId="2" borderId="0" xfId="4" applyFont="1" applyFill="1"/>
    <xf numFmtId="3" fontId="19" fillId="2" borderId="1" xfId="4" applyNumberFormat="1" applyFont="1" applyFill="1" applyBorder="1" applyAlignment="1">
      <alignment horizontal="center" wrapText="1"/>
    </xf>
    <xf numFmtId="0" fontId="19" fillId="2" borderId="0" xfId="4" applyFont="1" applyFill="1"/>
    <xf numFmtId="0" fontId="21" fillId="2" borderId="0" xfId="4" applyFont="1" applyFill="1"/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5" applyFont="1" applyFill="1" applyBorder="1" applyAlignment="1">
      <alignment vertical="top" wrapText="1"/>
    </xf>
    <xf numFmtId="0" fontId="22" fillId="2" borderId="0" xfId="4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9" fillId="2" borderId="1" xfId="4" applyNumberFormat="1" applyFont="1" applyFill="1" applyBorder="1" applyAlignment="1">
      <alignment horizontal="center" vertical="center" wrapText="1"/>
    </xf>
    <xf numFmtId="0" fontId="23" fillId="2" borderId="0" xfId="4" applyFont="1" applyFill="1"/>
    <xf numFmtId="49" fontId="20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9" fontId="19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19" fillId="0" borderId="1" xfId="7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165" fontId="17" fillId="0" borderId="0" xfId="0" applyNumberFormat="1" applyFont="1" applyFill="1" applyAlignment="1">
      <alignment horizontal="center" wrapText="1"/>
    </xf>
    <xf numFmtId="49" fontId="20" fillId="2" borderId="1" xfId="4" applyNumberFormat="1" applyFont="1" applyFill="1" applyBorder="1" applyAlignment="1">
      <alignment horizontal="center" wrapText="1"/>
    </xf>
    <xf numFmtId="3" fontId="20" fillId="2" borderId="1" xfId="4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7" fillId="2" borderId="0" xfId="0" applyFont="1" applyFill="1"/>
    <xf numFmtId="0" fontId="26" fillId="0" borderId="1" xfId="0" applyFont="1" applyBorder="1" applyAlignment="1">
      <alignment vertical="center" wrapText="1"/>
    </xf>
    <xf numFmtId="16" fontId="19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/>
    <xf numFmtId="0" fontId="29" fillId="0" borderId="1" xfId="0" applyFont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31" fillId="0" borderId="1" xfId="0" applyNumberFormat="1" applyFont="1" applyFill="1" applyBorder="1" applyAlignment="1">
      <alignment horizontal="left" vertical="center" wrapText="1"/>
    </xf>
    <xf numFmtId="0" fontId="32" fillId="0" borderId="1" xfId="0" applyNumberFormat="1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0" fontId="3" fillId="2" borderId="0" xfId="0" applyFont="1" applyFill="1" applyAlignment="1">
      <alignment vertical="center"/>
    </xf>
    <xf numFmtId="165" fontId="24" fillId="2" borderId="1" xfId="7" applyNumberFormat="1" applyFont="1" applyFill="1" applyBorder="1" applyAlignment="1">
      <alignment horizontal="center" vertical="center" wrapText="1"/>
    </xf>
    <xf numFmtId="165" fontId="30" fillId="2" borderId="1" xfId="7" applyNumberFormat="1" applyFont="1" applyFill="1" applyBorder="1" applyAlignment="1">
      <alignment horizontal="center" vertical="center" wrapText="1"/>
    </xf>
    <xf numFmtId="165" fontId="17" fillId="2" borderId="1" xfId="7" applyNumberFormat="1" applyFont="1" applyFill="1" applyBorder="1" applyAlignment="1">
      <alignment horizontal="center" vertical="center" wrapText="1"/>
    </xf>
    <xf numFmtId="4" fontId="30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wrapText="1"/>
    </xf>
    <xf numFmtId="4" fontId="17" fillId="2" borderId="1" xfId="0" applyNumberFormat="1" applyFont="1" applyFill="1" applyBorder="1" applyAlignment="1">
      <alignment horizontal="center" wrapText="1"/>
    </xf>
    <xf numFmtId="4" fontId="24" fillId="2" borderId="1" xfId="0" applyNumberFormat="1" applyFont="1" applyFill="1" applyBorder="1" applyAlignment="1">
      <alignment horizont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5" fontId="17" fillId="2" borderId="0" xfId="0" applyNumberFormat="1" applyFont="1" applyFill="1" applyAlignment="1">
      <alignment horizontal="center" wrapText="1"/>
    </xf>
    <xf numFmtId="0" fontId="19" fillId="2" borderId="1" xfId="8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9" fontId="17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4" fillId="0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" fillId="0" borderId="0" xfId="3" applyFont="1"/>
    <xf numFmtId="0" fontId="3" fillId="0" borderId="0" xfId="0" applyFont="1" applyFill="1" applyAlignment="1"/>
    <xf numFmtId="0" fontId="3" fillId="0" borderId="0" xfId="3" applyFont="1" applyAlignment="1">
      <alignment horizontal="left"/>
    </xf>
    <xf numFmtId="0" fontId="3" fillId="0" borderId="0" xfId="3" applyFont="1" applyAlignment="1">
      <alignment wrapText="1"/>
    </xf>
    <xf numFmtId="0" fontId="6" fillId="0" borderId="0" xfId="3" applyFont="1"/>
    <xf numFmtId="0" fontId="2" fillId="0" borderId="1" xfId="3" applyFont="1" applyBorder="1" applyAlignment="1">
      <alignment horizontal="center"/>
    </xf>
    <xf numFmtId="0" fontId="7" fillId="0" borderId="1" xfId="3" applyFont="1" applyBorder="1"/>
    <xf numFmtId="167" fontId="3" fillId="0" borderId="0" xfId="3" applyNumberFormat="1" applyFont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/>
    </xf>
    <xf numFmtId="165" fontId="3" fillId="0" borderId="1" xfId="3" applyNumberFormat="1" applyFont="1" applyBorder="1" applyAlignment="1"/>
    <xf numFmtId="0" fontId="6" fillId="0" borderId="1" xfId="3" applyFont="1" applyBorder="1"/>
    <xf numFmtId="0" fontId="3" fillId="0" borderId="0" xfId="3" applyFont="1" applyAlignment="1"/>
    <xf numFmtId="0" fontId="35" fillId="0" borderId="0" xfId="0" applyFont="1" applyAlignment="1"/>
    <xf numFmtId="0" fontId="35" fillId="0" borderId="0" xfId="0" applyFont="1" applyAlignment="1">
      <alignment wrapText="1"/>
    </xf>
    <xf numFmtId="0" fontId="35" fillId="0" borderId="1" xfId="3" applyFont="1" applyBorder="1"/>
    <xf numFmtId="0" fontId="35" fillId="0" borderId="10" xfId="3" applyFont="1" applyBorder="1" applyAlignment="1">
      <alignment horizontal="center" vertical="center" wrapText="1"/>
    </xf>
    <xf numFmtId="167" fontId="36" fillId="0" borderId="1" xfId="0" applyNumberFormat="1" applyFont="1" applyBorder="1" applyAlignment="1">
      <alignment horizontal="center"/>
    </xf>
    <xf numFmtId="0" fontId="1" fillId="0" borderId="0" xfId="0" applyFont="1"/>
    <xf numFmtId="167" fontId="37" fillId="0" borderId="1" xfId="0" applyNumberFormat="1" applyFont="1" applyBorder="1" applyAlignment="1">
      <alignment horizontal="center"/>
    </xf>
    <xf numFmtId="167" fontId="0" fillId="0" borderId="0" xfId="0" applyNumberFormat="1"/>
    <xf numFmtId="0" fontId="6" fillId="0" borderId="0" xfId="3" applyFont="1" applyAlignment="1">
      <alignment wrapText="1"/>
    </xf>
    <xf numFmtId="49" fontId="3" fillId="0" borderId="0" xfId="0" applyNumberFormat="1" applyFont="1" applyFill="1" applyAlignment="1"/>
    <xf numFmtId="0" fontId="5" fillId="0" borderId="0" xfId="9" applyFont="1"/>
    <xf numFmtId="0" fontId="5" fillId="0" borderId="0" xfId="9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0" xfId="9" applyFont="1"/>
    <xf numFmtId="0" fontId="3" fillId="0" borderId="0" xfId="9" applyFont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4" fillId="0" borderId="0" xfId="7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wrapText="1"/>
    </xf>
    <xf numFmtId="165" fontId="17" fillId="0" borderId="0" xfId="0" applyNumberFormat="1" applyFont="1" applyFill="1" applyAlignment="1">
      <alignment wrapText="1"/>
    </xf>
    <xf numFmtId="0" fontId="3" fillId="2" borderId="3" xfId="0" applyNumberFormat="1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/>
    <xf numFmtId="0" fontId="26" fillId="0" borderId="1" xfId="0" applyFont="1" applyBorder="1" applyAlignment="1">
      <alignment wrapText="1"/>
    </xf>
    <xf numFmtId="165" fontId="24" fillId="0" borderId="0" xfId="0" applyNumberFormat="1" applyFont="1" applyFill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39" fillId="0" borderId="1" xfId="0" applyFont="1" applyBorder="1" applyAlignment="1">
      <alignment wrapText="1"/>
    </xf>
    <xf numFmtId="0" fontId="18" fillId="2" borderId="1" xfId="0" applyFont="1" applyFill="1" applyBorder="1"/>
    <xf numFmtId="168" fontId="2" fillId="2" borderId="1" xfId="0" applyNumberFormat="1" applyFont="1" applyFill="1" applyBorder="1" applyAlignment="1">
      <alignment horizontal="center" vertical="center"/>
    </xf>
    <xf numFmtId="168" fontId="13" fillId="2" borderId="1" xfId="0" applyNumberFormat="1" applyFont="1" applyFill="1" applyBorder="1" applyAlignment="1">
      <alignment horizontal="center" vertical="center"/>
    </xf>
    <xf numFmtId="168" fontId="38" fillId="2" borderId="1" xfId="0" applyNumberFormat="1" applyFont="1" applyFill="1" applyBorder="1" applyAlignment="1">
      <alignment vertical="center" wrapText="1"/>
    </xf>
    <xf numFmtId="10" fontId="3" fillId="2" borderId="0" xfId="0" applyNumberFormat="1" applyFont="1" applyFill="1"/>
    <xf numFmtId="172" fontId="3" fillId="2" borderId="0" xfId="0" applyNumberFormat="1" applyFont="1" applyFill="1"/>
    <xf numFmtId="168" fontId="20" fillId="2" borderId="1" xfId="0" applyNumberFormat="1" applyFont="1" applyFill="1" applyBorder="1" applyAlignment="1">
      <alignment horizontal="center" vertical="center" wrapText="1"/>
    </xf>
    <xf numFmtId="0" fontId="22" fillId="2" borderId="0" xfId="4" applyFont="1" applyFill="1" applyAlignment="1">
      <alignment vertical="center"/>
    </xf>
    <xf numFmtId="10" fontId="1" fillId="2" borderId="0" xfId="0" applyNumberFormat="1" applyFont="1" applyFill="1"/>
    <xf numFmtId="4" fontId="3" fillId="2" borderId="0" xfId="0" applyNumberFormat="1" applyFont="1" applyFill="1" applyBorder="1"/>
    <xf numFmtId="165" fontId="20" fillId="2" borderId="1" xfId="0" applyNumberFormat="1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vertical="center"/>
    </xf>
    <xf numFmtId="165" fontId="19" fillId="2" borderId="1" xfId="0" applyNumberFormat="1" applyFont="1" applyFill="1" applyBorder="1" applyAlignment="1">
      <alignment vertical="center" wrapText="1"/>
    </xf>
    <xf numFmtId="0" fontId="19" fillId="2" borderId="1" xfId="4" applyNumberFormat="1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wrapText="1"/>
    </xf>
    <xf numFmtId="165" fontId="20" fillId="2" borderId="1" xfId="0" applyNumberFormat="1" applyFont="1" applyFill="1" applyBorder="1" applyAlignment="1">
      <alignment wrapText="1"/>
    </xf>
    <xf numFmtId="0" fontId="19" fillId="0" borderId="1" xfId="0" applyFont="1" applyBorder="1" applyAlignment="1"/>
    <xf numFmtId="0" fontId="19" fillId="0" borderId="0" xfId="0" applyFont="1" applyAlignment="1"/>
    <xf numFmtId="0" fontId="20" fillId="2" borderId="1" xfId="0" applyFont="1" applyFill="1" applyBorder="1" applyAlignment="1">
      <alignment vertical="center"/>
    </xf>
    <xf numFmtId="0" fontId="19" fillId="2" borderId="1" xfId="6" applyNumberFormat="1" applyFont="1" applyFill="1" applyBorder="1" applyAlignment="1">
      <alignment vertical="center" wrapText="1"/>
    </xf>
    <xf numFmtId="0" fontId="21" fillId="2" borderId="1" xfId="5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/>
    <xf numFmtId="0" fontId="21" fillId="2" borderId="1" xfId="7" applyFont="1" applyFill="1" applyBorder="1" applyAlignment="1">
      <alignment vertical="center" wrapText="1"/>
    </xf>
    <xf numFmtId="0" fontId="20" fillId="2" borderId="1" xfId="5" applyFont="1" applyFill="1" applyBorder="1" applyAlignment="1">
      <alignment vertical="top" wrapText="1"/>
    </xf>
    <xf numFmtId="16" fontId="25" fillId="0" borderId="1" xfId="0" applyNumberFormat="1" applyFont="1" applyFill="1" applyBorder="1" applyAlignment="1">
      <alignment horizontal="left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center" wrapText="1"/>
    </xf>
    <xf numFmtId="169" fontId="19" fillId="2" borderId="1" xfId="0" applyNumberFormat="1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left" vertical="top" wrapText="1"/>
    </xf>
    <xf numFmtId="165" fontId="19" fillId="2" borderId="1" xfId="0" applyNumberFormat="1" applyFont="1" applyFill="1" applyBorder="1" applyAlignment="1">
      <alignment horizontal="left" vertical="top" wrapText="1"/>
    </xf>
    <xf numFmtId="168" fontId="20" fillId="2" borderId="0" xfId="0" applyNumberFormat="1" applyFont="1" applyFill="1" applyBorder="1" applyAlignment="1">
      <alignment horizontal="center" vertical="center" wrapText="1"/>
    </xf>
    <xf numFmtId="169" fontId="19" fillId="2" borderId="0" xfId="0" applyNumberFormat="1" applyFont="1" applyFill="1" applyBorder="1" applyAlignment="1">
      <alignment horizontal="center" wrapText="1"/>
    </xf>
    <xf numFmtId="169" fontId="19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wrapText="1"/>
    </xf>
    <xf numFmtId="169" fontId="20" fillId="2" borderId="1" xfId="0" applyNumberFormat="1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169" fontId="20" fillId="2" borderId="1" xfId="0" applyNumberFormat="1" applyFont="1" applyFill="1" applyBorder="1" applyAlignment="1">
      <alignment horizontal="center" vertical="center"/>
    </xf>
    <xf numFmtId="169" fontId="21" fillId="2" borderId="1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>
      <alignment horizontal="center" vertical="center"/>
    </xf>
    <xf numFmtId="169" fontId="19" fillId="2" borderId="1" xfId="4" applyNumberFormat="1" applyFont="1" applyFill="1" applyBorder="1" applyAlignment="1">
      <alignment horizontal="center" wrapText="1"/>
    </xf>
    <xf numFmtId="169" fontId="20" fillId="2" borderId="1" xfId="4" applyNumberFormat="1" applyFont="1" applyFill="1" applyBorder="1" applyAlignment="1">
      <alignment horizontal="center" wrapText="1"/>
    </xf>
    <xf numFmtId="169" fontId="21" fillId="2" borderId="1" xfId="0" applyNumberFormat="1" applyFont="1" applyFill="1" applyBorder="1" applyAlignment="1">
      <alignment horizontal="center" wrapText="1"/>
    </xf>
    <xf numFmtId="169" fontId="19" fillId="2" borderId="1" xfId="0" applyNumberFormat="1" applyFont="1" applyFill="1" applyBorder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0" xfId="0" applyNumberFormat="1" applyFont="1" applyFill="1"/>
    <xf numFmtId="169" fontId="1" fillId="2" borderId="0" xfId="0" applyNumberFormat="1" applyFont="1" applyFill="1"/>
    <xf numFmtId="169" fontId="19" fillId="3" borderId="1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wrapText="1"/>
    </xf>
    <xf numFmtId="168" fontId="19" fillId="2" borderId="1" xfId="0" applyNumberFormat="1" applyFont="1" applyFill="1" applyBorder="1" applyAlignment="1">
      <alignment horizontal="center" vertical="center" wrapText="1"/>
    </xf>
    <xf numFmtId="170" fontId="6" fillId="0" borderId="1" xfId="3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19" fillId="2" borderId="0" xfId="0" applyNumberFormat="1" applyFont="1" applyFill="1" applyBorder="1" applyAlignment="1">
      <alignment horizontal="center" vertical="center" wrapText="1"/>
    </xf>
    <xf numFmtId="169" fontId="19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3" fontId="19" fillId="2" borderId="1" xfId="4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68" fontId="3" fillId="2" borderId="0" xfId="0" applyNumberFormat="1" applyFont="1" applyFill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169" fontId="3" fillId="2" borderId="0" xfId="0" applyNumberFormat="1" applyFont="1" applyFill="1" applyAlignment="1">
      <alignment horizontal="center" vertical="center"/>
    </xf>
    <xf numFmtId="0" fontId="23" fillId="2" borderId="0" xfId="4" applyFont="1" applyFill="1" applyAlignment="1">
      <alignment horizontal="center" vertical="center"/>
    </xf>
    <xf numFmtId="169" fontId="19" fillId="2" borderId="0" xfId="0" applyNumberFormat="1" applyFont="1" applyFill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1" xfId="4" applyNumberFormat="1" applyFont="1" applyFill="1" applyBorder="1" applyAlignment="1">
      <alignment horizontal="left" vertical="center" wrapText="1"/>
    </xf>
    <xf numFmtId="0" fontId="19" fillId="2" borderId="1" xfId="5" applyFont="1" applyFill="1" applyBorder="1" applyAlignment="1">
      <alignment horizontal="left" vertical="center" wrapText="1"/>
    </xf>
    <xf numFmtId="0" fontId="19" fillId="2" borderId="1" xfId="8" applyFont="1" applyFill="1" applyBorder="1" applyAlignment="1">
      <alignment horizontal="left" vertical="center" wrapText="1"/>
    </xf>
    <xf numFmtId="0" fontId="19" fillId="2" borderId="1" xfId="6" applyNumberFormat="1" applyFont="1" applyFill="1" applyBorder="1" applyAlignment="1">
      <alignment horizontal="left" vertical="center" wrapText="1"/>
    </xf>
    <xf numFmtId="168" fontId="19" fillId="2" borderId="1" xfId="4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168" fontId="20" fillId="4" borderId="1" xfId="0" applyNumberFormat="1" applyFont="1" applyFill="1" applyBorder="1" applyAlignment="1">
      <alignment horizontal="center" vertical="center" wrapText="1"/>
    </xf>
    <xf numFmtId="168" fontId="3" fillId="2" borderId="0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168" fontId="32" fillId="2" borderId="1" xfId="0" applyNumberFormat="1" applyFont="1" applyFill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32" fillId="2" borderId="1" xfId="4" applyFont="1" applyFill="1" applyBorder="1" applyAlignment="1">
      <alignment horizontal="left" vertical="center" wrapText="1"/>
    </xf>
    <xf numFmtId="0" fontId="32" fillId="2" borderId="1" xfId="4" applyNumberFormat="1" applyFont="1" applyFill="1" applyBorder="1" applyAlignment="1">
      <alignment horizontal="center" vertical="center" wrapText="1"/>
    </xf>
    <xf numFmtId="49" fontId="32" fillId="2" borderId="1" xfId="4" applyNumberFormat="1" applyFont="1" applyFill="1" applyBorder="1" applyAlignment="1">
      <alignment horizontal="center" vertical="center" wrapText="1"/>
    </xf>
    <xf numFmtId="168" fontId="32" fillId="2" borderId="1" xfId="4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165" fontId="32" fillId="2" borderId="1" xfId="0" applyNumberFormat="1" applyFont="1" applyFill="1" applyBorder="1" applyAlignment="1">
      <alignment horizontal="left" vertical="center" wrapText="1"/>
    </xf>
    <xf numFmtId="3" fontId="32" fillId="2" borderId="1" xfId="4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/>
    </xf>
    <xf numFmtId="0" fontId="2" fillId="2" borderId="0" xfId="2" applyFont="1" applyFill="1"/>
    <xf numFmtId="164" fontId="2" fillId="2" borderId="0" xfId="2" applyNumberFormat="1" applyFont="1" applyFill="1"/>
    <xf numFmtId="0" fontId="3" fillId="2" borderId="0" xfId="2" applyFont="1" applyFill="1"/>
    <xf numFmtId="168" fontId="5" fillId="2" borderId="0" xfId="0" applyNumberFormat="1" applyFont="1" applyFill="1" applyAlignment="1">
      <alignment horizontal="center"/>
    </xf>
    <xf numFmtId="0" fontId="7" fillId="2" borderId="0" xfId="2" applyFont="1" applyFill="1"/>
    <xf numFmtId="0" fontId="6" fillId="2" borderId="0" xfId="2" applyFont="1" applyFill="1"/>
    <xf numFmtId="168" fontId="3" fillId="2" borderId="0" xfId="2" applyNumberFormat="1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168" fontId="6" fillId="2" borderId="1" xfId="3" applyNumberFormat="1" applyFont="1" applyFill="1" applyBorder="1" applyAlignment="1">
      <alignment horizontal="center" vertical="center" wrapText="1"/>
    </xf>
    <xf numFmtId="0" fontId="8" fillId="2" borderId="0" xfId="2" applyFont="1" applyFill="1"/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vertical="top" wrapText="1"/>
    </xf>
    <xf numFmtId="168" fontId="7" fillId="2" borderId="1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top" wrapText="1"/>
    </xf>
    <xf numFmtId="168" fontId="2" fillId="2" borderId="1" xfId="1" applyNumberFormat="1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vertical="top" wrapText="1"/>
    </xf>
    <xf numFmtId="168" fontId="10" fillId="2" borderId="1" xfId="1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top" wrapText="1"/>
    </xf>
    <xf numFmtId="168" fontId="12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2" fillId="2" borderId="0" xfId="0" applyFont="1" applyFill="1"/>
    <xf numFmtId="0" fontId="13" fillId="2" borderId="0" xfId="0" applyFont="1" applyFill="1"/>
    <xf numFmtId="0" fontId="9" fillId="2" borderId="1" xfId="0" applyFont="1" applyFill="1" applyBorder="1" applyAlignment="1">
      <alignment horizontal="justify" vertical="top" wrapText="1"/>
    </xf>
    <xf numFmtId="168" fontId="7" fillId="2" borderId="1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/>
    <xf numFmtId="168" fontId="2" fillId="2" borderId="0" xfId="0" applyNumberFormat="1" applyFont="1" applyFill="1"/>
    <xf numFmtId="0" fontId="9" fillId="2" borderId="1" xfId="0" applyFont="1" applyFill="1" applyBorder="1" applyAlignment="1">
      <alignment vertical="top" wrapText="1"/>
    </xf>
    <xf numFmtId="0" fontId="14" fillId="2" borderId="1" xfId="2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3" fillId="2" borderId="1" xfId="5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justify"/>
    </xf>
    <xf numFmtId="0" fontId="11" fillId="2" borderId="1" xfId="4" applyFont="1" applyFill="1" applyBorder="1" applyAlignment="1">
      <alignment wrapText="1"/>
    </xf>
    <xf numFmtId="0" fontId="27" fillId="2" borderId="1" xfId="2" applyFont="1" applyFill="1" applyBorder="1" applyAlignment="1">
      <alignment horizontal="center" vertical="top" wrapText="1"/>
    </xf>
    <xf numFmtId="0" fontId="27" fillId="2" borderId="1" xfId="5" applyFont="1" applyFill="1" applyBorder="1" applyAlignment="1">
      <alignment vertical="top" wrapText="1"/>
    </xf>
    <xf numFmtId="168" fontId="2" fillId="2" borderId="0" xfId="2" applyNumberFormat="1" applyFont="1" applyFill="1"/>
    <xf numFmtId="168" fontId="3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vertical="center" wrapText="1"/>
    </xf>
    <xf numFmtId="168" fontId="1" fillId="2" borderId="1" xfId="0" applyNumberFormat="1" applyFont="1" applyFill="1" applyBorder="1" applyAlignment="1">
      <alignment vertical="center"/>
    </xf>
    <xf numFmtId="0" fontId="7" fillId="2" borderId="1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justify" vertical="top" wrapText="1"/>
    </xf>
    <xf numFmtId="0" fontId="3" fillId="2" borderId="0" xfId="2" applyFont="1" applyFill="1" applyAlignment="1">
      <alignment horizontal="justify"/>
    </xf>
    <xf numFmtId="168" fontId="2" fillId="2" borderId="0" xfId="2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0" fontId="14" fillId="2" borderId="1" xfId="5" applyFont="1" applyFill="1" applyBorder="1" applyAlignment="1">
      <alignment vertical="top" wrapText="1"/>
    </xf>
    <xf numFmtId="0" fontId="18" fillId="0" borderId="0" xfId="0" applyFont="1"/>
    <xf numFmtId="49" fontId="40" fillId="0" borderId="0" xfId="0" applyNumberFormat="1" applyFont="1" applyAlignment="1">
      <alignment horizontal="center"/>
    </xf>
    <xf numFmtId="0" fontId="19" fillId="0" borderId="0" xfId="0" applyFont="1"/>
    <xf numFmtId="0" fontId="41" fillId="0" borderId="0" xfId="0" applyFont="1"/>
    <xf numFmtId="49" fontId="19" fillId="0" borderId="0" xfId="0" applyNumberFormat="1" applyFont="1"/>
    <xf numFmtId="167" fontId="19" fillId="0" borderId="0" xfId="0" applyNumberFormat="1" applyFont="1"/>
    <xf numFmtId="49" fontId="18" fillId="0" borderId="1" xfId="0" applyNumberFormat="1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wrapText="1"/>
    </xf>
    <xf numFmtId="167" fontId="3" fillId="0" borderId="0" xfId="0" applyNumberFormat="1" applyFont="1"/>
    <xf numFmtId="165" fontId="3" fillId="0" borderId="1" xfId="3" applyNumberFormat="1" applyFont="1" applyBorder="1" applyAlignment="1">
      <alignment horizontal="center"/>
    </xf>
    <xf numFmtId="165" fontId="6" fillId="0" borderId="1" xfId="3" applyNumberFormat="1" applyFont="1" applyBorder="1" applyAlignment="1">
      <alignment horizontal="center"/>
    </xf>
    <xf numFmtId="170" fontId="3" fillId="0" borderId="0" xfId="3" applyNumberFormat="1" applyFont="1"/>
    <xf numFmtId="168" fontId="35" fillId="0" borderId="1" xfId="3" applyNumberFormat="1" applyFont="1" applyBorder="1" applyAlignment="1">
      <alignment horizontal="center"/>
    </xf>
    <xf numFmtId="168" fontId="2" fillId="0" borderId="1" xfId="3" applyNumberFormat="1" applyFont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68" fontId="19" fillId="5" borderId="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39" fillId="0" borderId="1" xfId="0" applyFont="1" applyBorder="1" applyAlignment="1">
      <alignment vertical="center" wrapText="1"/>
    </xf>
    <xf numFmtId="169" fontId="17" fillId="0" borderId="0" xfId="0" applyNumberFormat="1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169" fontId="6" fillId="2" borderId="0" xfId="0" applyNumberFormat="1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49" fontId="19" fillId="2" borderId="1" xfId="0" applyNumberFormat="1" applyFont="1" applyFill="1" applyBorder="1" applyAlignment="1">
      <alignment horizontal="center" vertical="center" wrapText="1"/>
    </xf>
    <xf numFmtId="168" fontId="19" fillId="6" borderId="1" xfId="0" applyNumberFormat="1" applyFont="1" applyFill="1" applyBorder="1" applyAlignment="1">
      <alignment horizontal="center" vertical="center" wrapText="1"/>
    </xf>
    <xf numFmtId="168" fontId="32" fillId="3" borderId="1" xfId="0" applyNumberFormat="1" applyFont="1" applyFill="1" applyBorder="1" applyAlignment="1">
      <alignment horizontal="center" vertical="center" wrapText="1"/>
    </xf>
    <xf numFmtId="168" fontId="20" fillId="3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0" fontId="2" fillId="0" borderId="9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5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/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9" fontId="19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 horizontal="center" wrapText="1"/>
    </xf>
    <xf numFmtId="169" fontId="20" fillId="2" borderId="0" xfId="0" applyNumberFormat="1" applyFont="1" applyFill="1" applyBorder="1" applyAlignment="1">
      <alignment horizontal="center" vertical="center" wrapText="1"/>
    </xf>
    <xf numFmtId="169" fontId="21" fillId="2" borderId="0" xfId="0" applyNumberFormat="1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center" vertical="center" wrapText="1"/>
    </xf>
    <xf numFmtId="169" fontId="19" fillId="3" borderId="0" xfId="0" applyNumberFormat="1" applyFont="1" applyFill="1" applyBorder="1" applyAlignment="1">
      <alignment horizontal="center" vertical="center" wrapText="1"/>
    </xf>
    <xf numFmtId="169" fontId="21" fillId="2" borderId="0" xfId="0" applyNumberFormat="1" applyFont="1" applyFill="1" applyBorder="1" applyAlignment="1">
      <alignment horizontal="center" wrapText="1"/>
    </xf>
    <xf numFmtId="168" fontId="32" fillId="2" borderId="0" xfId="0" applyNumberFormat="1" applyFont="1" applyFill="1" applyBorder="1" applyAlignment="1">
      <alignment horizontal="center" vertical="center" wrapText="1"/>
    </xf>
    <xf numFmtId="169" fontId="19" fillId="2" borderId="0" xfId="4" applyNumberFormat="1" applyFont="1" applyFill="1" applyBorder="1" applyAlignment="1">
      <alignment horizontal="center" wrapText="1"/>
    </xf>
    <xf numFmtId="169" fontId="19" fillId="2" borderId="0" xfId="0" applyNumberFormat="1" applyFont="1" applyFill="1" applyBorder="1" applyAlignment="1">
      <alignment horizontal="center" vertical="center"/>
    </xf>
    <xf numFmtId="168" fontId="19" fillId="5" borderId="0" xfId="0" applyNumberFormat="1" applyFont="1" applyFill="1" applyBorder="1" applyAlignment="1">
      <alignment horizontal="center" vertical="center" wrapText="1"/>
    </xf>
    <xf numFmtId="169" fontId="20" fillId="2" borderId="0" xfId="4" applyNumberFormat="1" applyFont="1" applyFill="1" applyBorder="1" applyAlignment="1">
      <alignment horizontal="center" wrapText="1"/>
    </xf>
    <xf numFmtId="169" fontId="20" fillId="2" borderId="0" xfId="0" applyNumberFormat="1" applyFont="1" applyFill="1" applyBorder="1" applyAlignment="1">
      <alignment horizontal="center" vertical="center"/>
    </xf>
    <xf numFmtId="169" fontId="21" fillId="2" borderId="0" xfId="0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70" fontId="3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4" fontId="41" fillId="2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167" fontId="3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6" fillId="0" borderId="1" xfId="1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6" fillId="2" borderId="0" xfId="2" applyFont="1" applyFill="1" applyAlignment="1">
      <alignment horizontal="center" wrapText="1"/>
    </xf>
    <xf numFmtId="0" fontId="3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6" xfId="0" applyNumberFormat="1" applyFont="1" applyFill="1" applyBorder="1" applyAlignment="1">
      <alignment horizontal="center" wrapText="1"/>
    </xf>
    <xf numFmtId="0" fontId="20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/>
    </xf>
    <xf numFmtId="0" fontId="19" fillId="0" borderId="1" xfId="7" applyFont="1" applyFill="1" applyBorder="1" applyAlignment="1">
      <alignment horizontal="center" vertical="center" wrapText="1"/>
    </xf>
    <xf numFmtId="0" fontId="24" fillId="0" borderId="0" xfId="7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4" fillId="0" borderId="1" xfId="7" applyFont="1" applyFill="1" applyBorder="1" applyAlignment="1">
      <alignment horizontal="right" vertical="top" wrapText="1"/>
    </xf>
    <xf numFmtId="0" fontId="19" fillId="0" borderId="3" xfId="7" applyFont="1" applyFill="1" applyBorder="1" applyAlignment="1">
      <alignment horizontal="center" vertical="center" wrapText="1"/>
    </xf>
    <xf numFmtId="0" fontId="19" fillId="0" borderId="5" xfId="7" applyFont="1" applyFill="1" applyBorder="1" applyAlignment="1">
      <alignment horizontal="center" vertical="center" wrapText="1"/>
    </xf>
    <xf numFmtId="0" fontId="19" fillId="0" borderId="4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24" fillId="0" borderId="1" xfId="7" applyFont="1" applyFill="1" applyBorder="1" applyAlignment="1">
      <alignment horizontal="center" vertical="center" wrapText="1"/>
    </xf>
    <xf numFmtId="165" fontId="24" fillId="2" borderId="1" xfId="1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171" fontId="7" fillId="0" borderId="1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171" fontId="2" fillId="0" borderId="9" xfId="3" applyNumberFormat="1" applyFont="1" applyBorder="1" applyAlignment="1">
      <alignment horizontal="center"/>
    </xf>
    <xf numFmtId="171" fontId="2" fillId="0" borderId="2" xfId="3" applyNumberFormat="1" applyFont="1" applyBorder="1" applyAlignment="1">
      <alignment horizontal="center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0" xfId="3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 wrapText="1"/>
    </xf>
    <xf numFmtId="0" fontId="3" fillId="0" borderId="6" xfId="3" applyFont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center" wrapText="1"/>
    </xf>
    <xf numFmtId="0" fontId="35" fillId="0" borderId="9" xfId="3" applyFont="1" applyBorder="1" applyAlignment="1">
      <alignment horizontal="center"/>
    </xf>
    <xf numFmtId="0" fontId="35" fillId="0" borderId="2" xfId="3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0" fontId="35" fillId="0" borderId="8" xfId="3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1" xfId="3" applyFont="1" applyBorder="1" applyAlignment="1">
      <alignment horizontal="center" vertical="center" wrapText="1"/>
    </xf>
    <xf numFmtId="0" fontId="17" fillId="0" borderId="0" xfId="6" applyFont="1" applyFill="1" applyAlignment="1">
      <alignment horizontal="right"/>
    </xf>
    <xf numFmtId="0" fontId="3" fillId="0" borderId="0" xfId="6" applyFont="1" applyFill="1" applyAlignment="1">
      <alignment horizontal="right"/>
    </xf>
    <xf numFmtId="0" fontId="7" fillId="0" borderId="9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6" fillId="0" borderId="3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0" fontId="3" fillId="0" borderId="0" xfId="3" applyFont="1" applyBorder="1" applyAlignment="1">
      <alignment horizontal="right"/>
    </xf>
    <xf numFmtId="0" fontId="6" fillId="0" borderId="15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9" applyFont="1" applyAlignment="1">
      <alignment horizontal="right"/>
    </xf>
    <xf numFmtId="167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41" fillId="2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41" fillId="2" borderId="1" xfId="0" applyNumberFormat="1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</cellXfs>
  <cellStyles count="11">
    <cellStyle name="Гиперссылка" xfId="8" builtinId="8"/>
    <cellStyle name="Обычный" xfId="0" builtinId="0"/>
    <cellStyle name="Обычный 2" xfId="6"/>
    <cellStyle name="Обычный 2 2" xfId="10"/>
    <cellStyle name="Обычный 3" xfId="4"/>
    <cellStyle name="Обычный_Взаимные Москв 9мес2006" xfId="5"/>
    <cellStyle name="Обычный_Инвестиц.программа на 2005г. для Минфина по новой структк" xfId="7"/>
    <cellStyle name="Обычный_прил.финпом" xfId="9"/>
    <cellStyle name="Обычный_Проект бюджета на 2012,2013,2014гг.кож.Приложения" xfId="3"/>
    <cellStyle name="Обычный_республиканский  2005 г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h\d\&#1087;&#1088;&#1086;&#1077;&#1082;&#1090;%20&#1082;&#1086;&#1078;&#1091;&#1091;&#1085;&#1085;&#1086;&#1075;&#1086;%20&#1073;&#1102;&#1076;&#1078;&#1077;&#1090;&#1072;%2014.11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норматив"/>
      <sheetName val="Пр 2 доход на 2024г"/>
      <sheetName val="прил 3 доход 2025-2026"/>
      <sheetName val="Пр 4 функ"/>
      <sheetName val="Пр 5 вед"/>
      <sheetName val="Пр 6 функ 25-26"/>
      <sheetName val="Пр7 ведм 25-26"/>
      <sheetName val="Пр 8 КЦП"/>
      <sheetName val="Пр 9 КЦП 23-24"/>
      <sheetName val="Пр10 райФП"/>
      <sheetName val="Пр11 рай ФП 25-26"/>
      <sheetName val="Пр 12 сбал"/>
      <sheetName val="Пр13 сбал 25-26"/>
      <sheetName val="Пр 14 алк"/>
      <sheetName val="Пр15алк25-26"/>
      <sheetName val="Пр16 вус"/>
      <sheetName val="Пр17 вус 25-26"/>
      <sheetName val="Пр18ком"/>
      <sheetName val="Пр19 ком 25-26"/>
      <sheetName val=" ПР 20"/>
      <sheetName val="Пр 25-26"/>
      <sheetName val="Пр21 вмд"/>
      <sheetName val="Пр22о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987.29739000000006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8"/>
  <sheetViews>
    <sheetView workbookViewId="0">
      <selection activeCell="B19" sqref="B19:B22"/>
    </sheetView>
  </sheetViews>
  <sheetFormatPr defaultRowHeight="12.75" x14ac:dyDescent="0.2"/>
  <cols>
    <col min="1" max="1" width="54" style="94" customWidth="1"/>
    <col min="2" max="2" width="24.42578125" style="98" customWidth="1"/>
    <col min="3" max="3" width="16" style="98" customWidth="1"/>
    <col min="4" max="256" width="9.140625" style="1"/>
    <col min="257" max="257" width="75.140625" style="1" customWidth="1"/>
    <col min="258" max="258" width="14.85546875" style="1" customWidth="1"/>
    <col min="259" max="259" width="16" style="1" customWidth="1"/>
    <col min="260" max="512" width="9.140625" style="1"/>
    <col min="513" max="513" width="75.140625" style="1" customWidth="1"/>
    <col min="514" max="514" width="14.85546875" style="1" customWidth="1"/>
    <col min="515" max="515" width="16" style="1" customWidth="1"/>
    <col min="516" max="768" width="9.140625" style="1"/>
    <col min="769" max="769" width="75.140625" style="1" customWidth="1"/>
    <col min="770" max="770" width="14.85546875" style="1" customWidth="1"/>
    <col min="771" max="771" width="16" style="1" customWidth="1"/>
    <col min="772" max="1024" width="9.140625" style="1"/>
    <col min="1025" max="1025" width="75.140625" style="1" customWidth="1"/>
    <col min="1026" max="1026" width="14.85546875" style="1" customWidth="1"/>
    <col min="1027" max="1027" width="16" style="1" customWidth="1"/>
    <col min="1028" max="1280" width="9.140625" style="1"/>
    <col min="1281" max="1281" width="75.140625" style="1" customWidth="1"/>
    <col min="1282" max="1282" width="14.85546875" style="1" customWidth="1"/>
    <col min="1283" max="1283" width="16" style="1" customWidth="1"/>
    <col min="1284" max="1536" width="9.140625" style="1"/>
    <col min="1537" max="1537" width="75.140625" style="1" customWidth="1"/>
    <col min="1538" max="1538" width="14.85546875" style="1" customWidth="1"/>
    <col min="1539" max="1539" width="16" style="1" customWidth="1"/>
    <col min="1540" max="1792" width="9.140625" style="1"/>
    <col min="1793" max="1793" width="75.140625" style="1" customWidth="1"/>
    <col min="1794" max="1794" width="14.85546875" style="1" customWidth="1"/>
    <col min="1795" max="1795" width="16" style="1" customWidth="1"/>
    <col min="1796" max="2048" width="9.140625" style="1"/>
    <col min="2049" max="2049" width="75.140625" style="1" customWidth="1"/>
    <col min="2050" max="2050" width="14.85546875" style="1" customWidth="1"/>
    <col min="2051" max="2051" width="16" style="1" customWidth="1"/>
    <col min="2052" max="2304" width="9.140625" style="1"/>
    <col min="2305" max="2305" width="75.140625" style="1" customWidth="1"/>
    <col min="2306" max="2306" width="14.85546875" style="1" customWidth="1"/>
    <col min="2307" max="2307" width="16" style="1" customWidth="1"/>
    <col min="2308" max="2560" width="9.140625" style="1"/>
    <col min="2561" max="2561" width="75.140625" style="1" customWidth="1"/>
    <col min="2562" max="2562" width="14.85546875" style="1" customWidth="1"/>
    <col min="2563" max="2563" width="16" style="1" customWidth="1"/>
    <col min="2564" max="2816" width="9.140625" style="1"/>
    <col min="2817" max="2817" width="75.140625" style="1" customWidth="1"/>
    <col min="2818" max="2818" width="14.85546875" style="1" customWidth="1"/>
    <col min="2819" max="2819" width="16" style="1" customWidth="1"/>
    <col min="2820" max="3072" width="9.140625" style="1"/>
    <col min="3073" max="3073" width="75.140625" style="1" customWidth="1"/>
    <col min="3074" max="3074" width="14.85546875" style="1" customWidth="1"/>
    <col min="3075" max="3075" width="16" style="1" customWidth="1"/>
    <col min="3076" max="3328" width="9.140625" style="1"/>
    <col min="3329" max="3329" width="75.140625" style="1" customWidth="1"/>
    <col min="3330" max="3330" width="14.85546875" style="1" customWidth="1"/>
    <col min="3331" max="3331" width="16" style="1" customWidth="1"/>
    <col min="3332" max="3584" width="9.140625" style="1"/>
    <col min="3585" max="3585" width="75.140625" style="1" customWidth="1"/>
    <col min="3586" max="3586" width="14.85546875" style="1" customWidth="1"/>
    <col min="3587" max="3587" width="16" style="1" customWidth="1"/>
    <col min="3588" max="3840" width="9.140625" style="1"/>
    <col min="3841" max="3841" width="75.140625" style="1" customWidth="1"/>
    <col min="3842" max="3842" width="14.85546875" style="1" customWidth="1"/>
    <col min="3843" max="3843" width="16" style="1" customWidth="1"/>
    <col min="3844" max="4096" width="9.140625" style="1"/>
    <col min="4097" max="4097" width="75.140625" style="1" customWidth="1"/>
    <col min="4098" max="4098" width="14.85546875" style="1" customWidth="1"/>
    <col min="4099" max="4099" width="16" style="1" customWidth="1"/>
    <col min="4100" max="4352" width="9.140625" style="1"/>
    <col min="4353" max="4353" width="75.140625" style="1" customWidth="1"/>
    <col min="4354" max="4354" width="14.85546875" style="1" customWidth="1"/>
    <col min="4355" max="4355" width="16" style="1" customWidth="1"/>
    <col min="4356" max="4608" width="9.140625" style="1"/>
    <col min="4609" max="4609" width="75.140625" style="1" customWidth="1"/>
    <col min="4610" max="4610" width="14.85546875" style="1" customWidth="1"/>
    <col min="4611" max="4611" width="16" style="1" customWidth="1"/>
    <col min="4612" max="4864" width="9.140625" style="1"/>
    <col min="4865" max="4865" width="75.140625" style="1" customWidth="1"/>
    <col min="4866" max="4866" width="14.85546875" style="1" customWidth="1"/>
    <col min="4867" max="4867" width="16" style="1" customWidth="1"/>
    <col min="4868" max="5120" width="9.140625" style="1"/>
    <col min="5121" max="5121" width="75.140625" style="1" customWidth="1"/>
    <col min="5122" max="5122" width="14.85546875" style="1" customWidth="1"/>
    <col min="5123" max="5123" width="16" style="1" customWidth="1"/>
    <col min="5124" max="5376" width="9.140625" style="1"/>
    <col min="5377" max="5377" width="75.140625" style="1" customWidth="1"/>
    <col min="5378" max="5378" width="14.85546875" style="1" customWidth="1"/>
    <col min="5379" max="5379" width="16" style="1" customWidth="1"/>
    <col min="5380" max="5632" width="9.140625" style="1"/>
    <col min="5633" max="5633" width="75.140625" style="1" customWidth="1"/>
    <col min="5634" max="5634" width="14.85546875" style="1" customWidth="1"/>
    <col min="5635" max="5635" width="16" style="1" customWidth="1"/>
    <col min="5636" max="5888" width="9.140625" style="1"/>
    <col min="5889" max="5889" width="75.140625" style="1" customWidth="1"/>
    <col min="5890" max="5890" width="14.85546875" style="1" customWidth="1"/>
    <col min="5891" max="5891" width="16" style="1" customWidth="1"/>
    <col min="5892" max="6144" width="9.140625" style="1"/>
    <col min="6145" max="6145" width="75.140625" style="1" customWidth="1"/>
    <col min="6146" max="6146" width="14.85546875" style="1" customWidth="1"/>
    <col min="6147" max="6147" width="16" style="1" customWidth="1"/>
    <col min="6148" max="6400" width="9.140625" style="1"/>
    <col min="6401" max="6401" width="75.140625" style="1" customWidth="1"/>
    <col min="6402" max="6402" width="14.85546875" style="1" customWidth="1"/>
    <col min="6403" max="6403" width="16" style="1" customWidth="1"/>
    <col min="6404" max="6656" width="9.140625" style="1"/>
    <col min="6657" max="6657" width="75.140625" style="1" customWidth="1"/>
    <col min="6658" max="6658" width="14.85546875" style="1" customWidth="1"/>
    <col min="6659" max="6659" width="16" style="1" customWidth="1"/>
    <col min="6660" max="6912" width="9.140625" style="1"/>
    <col min="6913" max="6913" width="75.140625" style="1" customWidth="1"/>
    <col min="6914" max="6914" width="14.85546875" style="1" customWidth="1"/>
    <col min="6915" max="6915" width="16" style="1" customWidth="1"/>
    <col min="6916" max="7168" width="9.140625" style="1"/>
    <col min="7169" max="7169" width="75.140625" style="1" customWidth="1"/>
    <col min="7170" max="7170" width="14.85546875" style="1" customWidth="1"/>
    <col min="7171" max="7171" width="16" style="1" customWidth="1"/>
    <col min="7172" max="7424" width="9.140625" style="1"/>
    <col min="7425" max="7425" width="75.140625" style="1" customWidth="1"/>
    <col min="7426" max="7426" width="14.85546875" style="1" customWidth="1"/>
    <col min="7427" max="7427" width="16" style="1" customWidth="1"/>
    <col min="7428" max="7680" width="9.140625" style="1"/>
    <col min="7681" max="7681" width="75.140625" style="1" customWidth="1"/>
    <col min="7682" max="7682" width="14.85546875" style="1" customWidth="1"/>
    <col min="7683" max="7683" width="16" style="1" customWidth="1"/>
    <col min="7684" max="7936" width="9.140625" style="1"/>
    <col min="7937" max="7937" width="75.140625" style="1" customWidth="1"/>
    <col min="7938" max="7938" width="14.85546875" style="1" customWidth="1"/>
    <col min="7939" max="7939" width="16" style="1" customWidth="1"/>
    <col min="7940" max="8192" width="9.140625" style="1"/>
    <col min="8193" max="8193" width="75.140625" style="1" customWidth="1"/>
    <col min="8194" max="8194" width="14.85546875" style="1" customWidth="1"/>
    <col min="8195" max="8195" width="16" style="1" customWidth="1"/>
    <col min="8196" max="8448" width="9.140625" style="1"/>
    <col min="8449" max="8449" width="75.140625" style="1" customWidth="1"/>
    <col min="8450" max="8450" width="14.85546875" style="1" customWidth="1"/>
    <col min="8451" max="8451" width="16" style="1" customWidth="1"/>
    <col min="8452" max="8704" width="9.140625" style="1"/>
    <col min="8705" max="8705" width="75.140625" style="1" customWidth="1"/>
    <col min="8706" max="8706" width="14.85546875" style="1" customWidth="1"/>
    <col min="8707" max="8707" width="16" style="1" customWidth="1"/>
    <col min="8708" max="8960" width="9.140625" style="1"/>
    <col min="8961" max="8961" width="75.140625" style="1" customWidth="1"/>
    <col min="8962" max="8962" width="14.85546875" style="1" customWidth="1"/>
    <col min="8963" max="8963" width="16" style="1" customWidth="1"/>
    <col min="8964" max="9216" width="9.140625" style="1"/>
    <col min="9217" max="9217" width="75.140625" style="1" customWidth="1"/>
    <col min="9218" max="9218" width="14.85546875" style="1" customWidth="1"/>
    <col min="9219" max="9219" width="16" style="1" customWidth="1"/>
    <col min="9220" max="9472" width="9.140625" style="1"/>
    <col min="9473" max="9473" width="75.140625" style="1" customWidth="1"/>
    <col min="9474" max="9474" width="14.85546875" style="1" customWidth="1"/>
    <col min="9475" max="9475" width="16" style="1" customWidth="1"/>
    <col min="9476" max="9728" width="9.140625" style="1"/>
    <col min="9729" max="9729" width="75.140625" style="1" customWidth="1"/>
    <col min="9730" max="9730" width="14.85546875" style="1" customWidth="1"/>
    <col min="9731" max="9731" width="16" style="1" customWidth="1"/>
    <col min="9732" max="9984" width="9.140625" style="1"/>
    <col min="9985" max="9985" width="75.140625" style="1" customWidth="1"/>
    <col min="9986" max="9986" width="14.85546875" style="1" customWidth="1"/>
    <col min="9987" max="9987" width="16" style="1" customWidth="1"/>
    <col min="9988" max="10240" width="9.140625" style="1"/>
    <col min="10241" max="10241" width="75.140625" style="1" customWidth="1"/>
    <col min="10242" max="10242" width="14.85546875" style="1" customWidth="1"/>
    <col min="10243" max="10243" width="16" style="1" customWidth="1"/>
    <col min="10244" max="10496" width="9.140625" style="1"/>
    <col min="10497" max="10497" width="75.140625" style="1" customWidth="1"/>
    <col min="10498" max="10498" width="14.85546875" style="1" customWidth="1"/>
    <col min="10499" max="10499" width="16" style="1" customWidth="1"/>
    <col min="10500" max="10752" width="9.140625" style="1"/>
    <col min="10753" max="10753" width="75.140625" style="1" customWidth="1"/>
    <col min="10754" max="10754" width="14.85546875" style="1" customWidth="1"/>
    <col min="10755" max="10755" width="16" style="1" customWidth="1"/>
    <col min="10756" max="11008" width="9.140625" style="1"/>
    <col min="11009" max="11009" width="75.140625" style="1" customWidth="1"/>
    <col min="11010" max="11010" width="14.85546875" style="1" customWidth="1"/>
    <col min="11011" max="11011" width="16" style="1" customWidth="1"/>
    <col min="11012" max="11264" width="9.140625" style="1"/>
    <col min="11265" max="11265" width="75.140625" style="1" customWidth="1"/>
    <col min="11266" max="11266" width="14.85546875" style="1" customWidth="1"/>
    <col min="11267" max="11267" width="16" style="1" customWidth="1"/>
    <col min="11268" max="11520" width="9.140625" style="1"/>
    <col min="11521" max="11521" width="75.140625" style="1" customWidth="1"/>
    <col min="11522" max="11522" width="14.85546875" style="1" customWidth="1"/>
    <col min="11523" max="11523" width="16" style="1" customWidth="1"/>
    <col min="11524" max="11776" width="9.140625" style="1"/>
    <col min="11777" max="11777" width="75.140625" style="1" customWidth="1"/>
    <col min="11778" max="11778" width="14.85546875" style="1" customWidth="1"/>
    <col min="11779" max="11779" width="16" style="1" customWidth="1"/>
    <col min="11780" max="12032" width="9.140625" style="1"/>
    <col min="12033" max="12033" width="75.140625" style="1" customWidth="1"/>
    <col min="12034" max="12034" width="14.85546875" style="1" customWidth="1"/>
    <col min="12035" max="12035" width="16" style="1" customWidth="1"/>
    <col min="12036" max="12288" width="9.140625" style="1"/>
    <col min="12289" max="12289" width="75.140625" style="1" customWidth="1"/>
    <col min="12290" max="12290" width="14.85546875" style="1" customWidth="1"/>
    <col min="12291" max="12291" width="16" style="1" customWidth="1"/>
    <col min="12292" max="12544" width="9.140625" style="1"/>
    <col min="12545" max="12545" width="75.140625" style="1" customWidth="1"/>
    <col min="12546" max="12546" width="14.85546875" style="1" customWidth="1"/>
    <col min="12547" max="12547" width="16" style="1" customWidth="1"/>
    <col min="12548" max="12800" width="9.140625" style="1"/>
    <col min="12801" max="12801" width="75.140625" style="1" customWidth="1"/>
    <col min="12802" max="12802" width="14.85546875" style="1" customWidth="1"/>
    <col min="12803" max="12803" width="16" style="1" customWidth="1"/>
    <col min="12804" max="13056" width="9.140625" style="1"/>
    <col min="13057" max="13057" width="75.140625" style="1" customWidth="1"/>
    <col min="13058" max="13058" width="14.85546875" style="1" customWidth="1"/>
    <col min="13059" max="13059" width="16" style="1" customWidth="1"/>
    <col min="13060" max="13312" width="9.140625" style="1"/>
    <col min="13313" max="13313" width="75.140625" style="1" customWidth="1"/>
    <col min="13314" max="13314" width="14.85546875" style="1" customWidth="1"/>
    <col min="13315" max="13315" width="16" style="1" customWidth="1"/>
    <col min="13316" max="13568" width="9.140625" style="1"/>
    <col min="13569" max="13569" width="75.140625" style="1" customWidth="1"/>
    <col min="13570" max="13570" width="14.85546875" style="1" customWidth="1"/>
    <col min="13571" max="13571" width="16" style="1" customWidth="1"/>
    <col min="13572" max="13824" width="9.140625" style="1"/>
    <col min="13825" max="13825" width="75.140625" style="1" customWidth="1"/>
    <col min="13826" max="13826" width="14.85546875" style="1" customWidth="1"/>
    <col min="13827" max="13827" width="16" style="1" customWidth="1"/>
    <col min="13828" max="14080" width="9.140625" style="1"/>
    <col min="14081" max="14081" width="75.140625" style="1" customWidth="1"/>
    <col min="14082" max="14082" width="14.85546875" style="1" customWidth="1"/>
    <col min="14083" max="14083" width="16" style="1" customWidth="1"/>
    <col min="14084" max="14336" width="9.140625" style="1"/>
    <col min="14337" max="14337" width="75.140625" style="1" customWidth="1"/>
    <col min="14338" max="14338" width="14.85546875" style="1" customWidth="1"/>
    <col min="14339" max="14339" width="16" style="1" customWidth="1"/>
    <col min="14340" max="14592" width="9.140625" style="1"/>
    <col min="14593" max="14593" width="75.140625" style="1" customWidth="1"/>
    <col min="14594" max="14594" width="14.85546875" style="1" customWidth="1"/>
    <col min="14595" max="14595" width="16" style="1" customWidth="1"/>
    <col min="14596" max="14848" width="9.140625" style="1"/>
    <col min="14849" max="14849" width="75.140625" style="1" customWidth="1"/>
    <col min="14850" max="14850" width="14.85546875" style="1" customWidth="1"/>
    <col min="14851" max="14851" width="16" style="1" customWidth="1"/>
    <col min="14852" max="15104" width="9.140625" style="1"/>
    <col min="15105" max="15105" width="75.140625" style="1" customWidth="1"/>
    <col min="15106" max="15106" width="14.85546875" style="1" customWidth="1"/>
    <col min="15107" max="15107" width="16" style="1" customWidth="1"/>
    <col min="15108" max="15360" width="9.140625" style="1"/>
    <col min="15361" max="15361" width="75.140625" style="1" customWidth="1"/>
    <col min="15362" max="15362" width="14.85546875" style="1" customWidth="1"/>
    <col min="15363" max="15363" width="16" style="1" customWidth="1"/>
    <col min="15364" max="15616" width="9.140625" style="1"/>
    <col min="15617" max="15617" width="75.140625" style="1" customWidth="1"/>
    <col min="15618" max="15618" width="14.85546875" style="1" customWidth="1"/>
    <col min="15619" max="15619" width="16" style="1" customWidth="1"/>
    <col min="15620" max="15872" width="9.140625" style="1"/>
    <col min="15873" max="15873" width="75.140625" style="1" customWidth="1"/>
    <col min="15874" max="15874" width="14.85546875" style="1" customWidth="1"/>
    <col min="15875" max="15875" width="16" style="1" customWidth="1"/>
    <col min="15876" max="16128" width="9.140625" style="1"/>
    <col min="16129" max="16129" width="75.140625" style="1" customWidth="1"/>
    <col min="16130" max="16130" width="14.85546875" style="1" customWidth="1"/>
    <col min="16131" max="16131" width="16" style="1" customWidth="1"/>
    <col min="16132" max="16384" width="9.140625" style="1"/>
  </cols>
  <sheetData>
    <row r="1" spans="1:8" x14ac:dyDescent="0.2">
      <c r="A1" s="415" t="s">
        <v>504</v>
      </c>
      <c r="B1" s="415"/>
      <c r="C1" s="415"/>
    </row>
    <row r="2" spans="1:8" x14ac:dyDescent="0.2">
      <c r="A2" s="415" t="s">
        <v>505</v>
      </c>
      <c r="B2" s="415"/>
      <c r="C2" s="415"/>
    </row>
    <row r="3" spans="1:8" x14ac:dyDescent="0.2">
      <c r="A3" s="415" t="s">
        <v>0</v>
      </c>
      <c r="B3" s="415"/>
      <c r="C3" s="415"/>
    </row>
    <row r="4" spans="1:8" x14ac:dyDescent="0.2">
      <c r="A4" s="415" t="s">
        <v>1</v>
      </c>
      <c r="B4" s="415"/>
      <c r="C4" s="415"/>
    </row>
    <row r="5" spans="1:8" x14ac:dyDescent="0.2">
      <c r="A5" s="415" t="s">
        <v>804</v>
      </c>
      <c r="B5" s="415"/>
      <c r="C5" s="415"/>
    </row>
    <row r="6" spans="1:8" x14ac:dyDescent="0.2">
      <c r="A6" s="415" t="s">
        <v>506</v>
      </c>
      <c r="B6" s="415"/>
      <c r="C6" s="415"/>
    </row>
    <row r="7" spans="1:8" x14ac:dyDescent="0.2">
      <c r="A7" s="415" t="s">
        <v>2</v>
      </c>
      <c r="B7" s="415"/>
      <c r="C7" s="415"/>
    </row>
    <row r="8" spans="1:8" x14ac:dyDescent="0.2">
      <c r="A8" s="415" t="s">
        <v>803</v>
      </c>
      <c r="B8" s="415"/>
      <c r="C8" s="415"/>
    </row>
    <row r="9" spans="1:8" x14ac:dyDescent="0.2">
      <c r="B9" s="416"/>
      <c r="C9" s="416"/>
      <c r="D9" s="95"/>
      <c r="E9" s="95"/>
      <c r="F9" s="95"/>
      <c r="G9" s="95"/>
      <c r="H9" s="95"/>
    </row>
    <row r="10" spans="1:8" ht="12.75" customHeight="1" x14ac:dyDescent="0.25">
      <c r="A10" s="417" t="s">
        <v>938</v>
      </c>
      <c r="B10" s="417"/>
      <c r="C10" s="417"/>
      <c r="D10" s="96"/>
      <c r="H10" s="97"/>
    </row>
    <row r="11" spans="1:8" ht="12.75" customHeight="1" x14ac:dyDescent="0.25">
      <c r="A11" s="417" t="s">
        <v>939</v>
      </c>
      <c r="B11" s="417"/>
      <c r="C11" s="417"/>
      <c r="D11" s="96"/>
      <c r="E11" s="98"/>
      <c r="H11" s="97"/>
    </row>
    <row r="12" spans="1:8" ht="12.75" customHeight="1" x14ac:dyDescent="0.25">
      <c r="A12" s="417" t="s">
        <v>940</v>
      </c>
      <c r="B12" s="417"/>
      <c r="C12" s="417"/>
      <c r="D12" s="99"/>
      <c r="E12" s="99"/>
    </row>
    <row r="13" spans="1:8" ht="12.75" customHeight="1" x14ac:dyDescent="0.25">
      <c r="A13" s="385"/>
      <c r="B13" s="385"/>
      <c r="C13" s="385"/>
      <c r="D13" s="99"/>
      <c r="E13" s="99"/>
    </row>
    <row r="14" spans="1:8" ht="15.75" x14ac:dyDescent="0.25">
      <c r="A14" s="403"/>
      <c r="B14"/>
      <c r="C14" s="404" t="s">
        <v>941</v>
      </c>
    </row>
    <row r="15" spans="1:8" ht="15" x14ac:dyDescent="0.25">
      <c r="A15" s="405" t="s">
        <v>86</v>
      </c>
      <c r="B15" s="405" t="s">
        <v>942</v>
      </c>
      <c r="C15" s="405" t="s">
        <v>943</v>
      </c>
      <c r="D15" s="97"/>
      <c r="E15" s="97"/>
      <c r="F15" s="97"/>
      <c r="G15" s="97"/>
    </row>
    <row r="16" spans="1:8" ht="15" x14ac:dyDescent="0.25">
      <c r="A16" s="406">
        <v>1</v>
      </c>
      <c r="B16" s="406">
        <v>2</v>
      </c>
      <c r="C16" s="406">
        <v>3</v>
      </c>
      <c r="D16" s="97"/>
      <c r="E16" s="97"/>
      <c r="F16" s="97"/>
      <c r="G16" s="97"/>
    </row>
    <row r="17" spans="1:7" ht="15.75" x14ac:dyDescent="0.25">
      <c r="A17" s="407" t="s">
        <v>944</v>
      </c>
      <c r="B17" s="387" t="s">
        <v>945</v>
      </c>
      <c r="C17" s="408">
        <v>0</v>
      </c>
      <c r="D17" s="97"/>
      <c r="E17" s="97"/>
      <c r="F17" s="97"/>
      <c r="G17" s="97"/>
    </row>
    <row r="18" spans="1:7" ht="15.75" x14ac:dyDescent="0.25">
      <c r="A18" s="407" t="s">
        <v>560</v>
      </c>
      <c r="B18" s="409"/>
      <c r="C18" s="410"/>
      <c r="D18" s="97"/>
      <c r="E18" s="97"/>
      <c r="F18" s="97"/>
      <c r="G18" s="97"/>
    </row>
    <row r="19" spans="1:7" ht="39" x14ac:dyDescent="0.25">
      <c r="A19" s="411" t="s">
        <v>946</v>
      </c>
      <c r="B19" s="387" t="s">
        <v>968</v>
      </c>
      <c r="C19" s="410">
        <v>0</v>
      </c>
      <c r="D19" s="97"/>
      <c r="E19" s="97"/>
      <c r="F19" s="97"/>
      <c r="G19" s="97"/>
    </row>
    <row r="20" spans="1:7" ht="39" x14ac:dyDescent="0.25">
      <c r="A20" s="411" t="s">
        <v>947</v>
      </c>
      <c r="B20" s="387" t="s">
        <v>969</v>
      </c>
      <c r="C20" s="410">
        <v>0</v>
      </c>
      <c r="D20" s="97"/>
      <c r="E20" s="97"/>
      <c r="F20" s="97"/>
      <c r="G20" s="97"/>
    </row>
    <row r="21" spans="1:7" ht="39" x14ac:dyDescent="0.25">
      <c r="A21" s="411" t="s">
        <v>948</v>
      </c>
      <c r="B21" s="387" t="s">
        <v>970</v>
      </c>
      <c r="C21" s="410">
        <v>0</v>
      </c>
      <c r="D21" s="97"/>
      <c r="E21" s="97"/>
      <c r="F21" s="97"/>
      <c r="G21" s="97"/>
    </row>
    <row r="22" spans="1:7" ht="39" x14ac:dyDescent="0.25">
      <c r="A22" s="411" t="s">
        <v>949</v>
      </c>
      <c r="B22" s="387" t="s">
        <v>971</v>
      </c>
      <c r="C22" s="410">
        <v>0</v>
      </c>
      <c r="D22" s="97"/>
      <c r="E22" s="97"/>
      <c r="F22" s="97"/>
      <c r="G22" s="97"/>
    </row>
    <row r="23" spans="1:7" ht="15" x14ac:dyDescent="0.25">
      <c r="A23" s="112"/>
      <c r="B23" s="114"/>
      <c r="C23" s="114"/>
      <c r="D23" s="97"/>
      <c r="E23" s="97"/>
      <c r="F23" s="97"/>
      <c r="G23" s="97"/>
    </row>
    <row r="24" spans="1:7" ht="15" x14ac:dyDescent="0.25">
      <c r="A24" s="112"/>
      <c r="B24" s="114"/>
      <c r="C24" s="114"/>
      <c r="D24" s="97"/>
      <c r="E24" s="97"/>
      <c r="F24" s="97"/>
      <c r="G24" s="97"/>
    </row>
    <row r="25" spans="1:7" ht="15" x14ac:dyDescent="0.25">
      <c r="A25" s="112"/>
      <c r="B25" s="114"/>
      <c r="C25" s="114"/>
      <c r="D25" s="97"/>
      <c r="E25" s="97"/>
      <c r="F25" s="97"/>
      <c r="G25" s="97"/>
    </row>
    <row r="26" spans="1:7" ht="15" x14ac:dyDescent="0.25">
      <c r="A26" s="115"/>
      <c r="B26" s="114"/>
      <c r="C26" s="114"/>
      <c r="D26" s="97"/>
      <c r="E26" s="97"/>
      <c r="F26" s="97"/>
      <c r="G26" s="97"/>
    </row>
    <row r="27" spans="1:7" ht="15" x14ac:dyDescent="0.25">
      <c r="A27" s="115"/>
      <c r="B27" s="114"/>
      <c r="C27" s="114"/>
      <c r="D27" s="97"/>
      <c r="E27" s="97"/>
      <c r="F27" s="97"/>
      <c r="G27" s="97"/>
    </row>
    <row r="28" spans="1:7" ht="15" x14ac:dyDescent="0.25">
      <c r="A28" s="115"/>
      <c r="B28" s="114"/>
      <c r="C28" s="114"/>
      <c r="D28" s="97"/>
      <c r="E28" s="97"/>
      <c r="F28" s="97"/>
      <c r="G28" s="97"/>
    </row>
    <row r="29" spans="1:7" ht="15" x14ac:dyDescent="0.25">
      <c r="B29" s="114"/>
      <c r="C29" s="114"/>
      <c r="D29" s="97"/>
      <c r="E29" s="97"/>
      <c r="F29" s="97"/>
      <c r="G29" s="97"/>
    </row>
    <row r="30" spans="1:7" ht="15" x14ac:dyDescent="0.25">
      <c r="B30" s="114"/>
      <c r="C30" s="114"/>
      <c r="D30" s="97"/>
      <c r="E30" s="97"/>
      <c r="F30" s="97"/>
      <c r="G30" s="97"/>
    </row>
    <row r="31" spans="1:7" ht="15" x14ac:dyDescent="0.25">
      <c r="B31" s="114"/>
      <c r="C31" s="114"/>
      <c r="D31" s="97"/>
      <c r="E31" s="97"/>
      <c r="F31" s="97"/>
      <c r="G31" s="97"/>
    </row>
    <row r="32" spans="1:7" ht="15" x14ac:dyDescent="0.25">
      <c r="B32" s="114"/>
      <c r="C32" s="114"/>
      <c r="D32" s="97"/>
      <c r="E32" s="97"/>
      <c r="F32" s="97"/>
      <c r="G32" s="97"/>
    </row>
    <row r="33" spans="2:7" ht="15" x14ac:dyDescent="0.25">
      <c r="B33" s="114"/>
      <c r="C33" s="114"/>
      <c r="D33" s="97"/>
      <c r="E33" s="97"/>
      <c r="F33" s="97"/>
      <c r="G33" s="97"/>
    </row>
    <row r="34" spans="2:7" ht="15" x14ac:dyDescent="0.25">
      <c r="B34" s="114"/>
      <c r="C34" s="114"/>
      <c r="D34" s="97"/>
      <c r="E34" s="97"/>
      <c r="F34" s="97"/>
      <c r="G34" s="97"/>
    </row>
    <row r="35" spans="2:7" ht="15" x14ac:dyDescent="0.25">
      <c r="B35" s="114"/>
      <c r="C35" s="114"/>
      <c r="D35" s="97"/>
      <c r="E35" s="97"/>
      <c r="F35" s="97"/>
      <c r="G35" s="97"/>
    </row>
    <row r="36" spans="2:7" ht="15" x14ac:dyDescent="0.25">
      <c r="B36" s="114"/>
      <c r="C36" s="114"/>
      <c r="D36" s="97"/>
      <c r="E36" s="97"/>
      <c r="F36" s="97"/>
      <c r="G36" s="97"/>
    </row>
    <row r="37" spans="2:7" ht="15" x14ac:dyDescent="0.25">
      <c r="B37" s="114"/>
      <c r="C37" s="114"/>
      <c r="D37" s="97"/>
      <c r="E37" s="97"/>
      <c r="F37" s="97"/>
      <c r="G37" s="97"/>
    </row>
    <row r="38" spans="2:7" ht="15" x14ac:dyDescent="0.25">
      <c r="B38" s="114"/>
      <c r="C38" s="114"/>
      <c r="D38" s="97"/>
      <c r="E38" s="97"/>
      <c r="F38" s="97"/>
      <c r="G38" s="97"/>
    </row>
    <row r="39" spans="2:7" ht="15" x14ac:dyDescent="0.25">
      <c r="B39" s="114"/>
      <c r="C39" s="114"/>
      <c r="D39" s="97"/>
      <c r="E39" s="97"/>
      <c r="F39" s="97"/>
      <c r="G39" s="97"/>
    </row>
    <row r="40" spans="2:7" ht="15" x14ac:dyDescent="0.25">
      <c r="B40" s="114"/>
      <c r="C40" s="114"/>
      <c r="D40" s="97"/>
      <c r="E40" s="97"/>
      <c r="F40" s="97"/>
      <c r="G40" s="97"/>
    </row>
    <row r="41" spans="2:7" ht="15" x14ac:dyDescent="0.25">
      <c r="B41" s="114"/>
      <c r="C41" s="114"/>
      <c r="D41" s="97"/>
      <c r="E41" s="97"/>
      <c r="F41" s="97"/>
      <c r="G41" s="97"/>
    </row>
    <row r="42" spans="2:7" ht="15" x14ac:dyDescent="0.25">
      <c r="B42" s="114"/>
      <c r="C42" s="114"/>
      <c r="D42" s="97"/>
      <c r="E42" s="97"/>
      <c r="F42" s="97"/>
      <c r="G42" s="97"/>
    </row>
    <row r="43" spans="2:7" ht="15" x14ac:dyDescent="0.25">
      <c r="B43" s="114"/>
      <c r="C43" s="114"/>
      <c r="D43" s="97"/>
      <c r="E43" s="97"/>
      <c r="F43" s="97"/>
      <c r="G43" s="97"/>
    </row>
    <row r="44" spans="2:7" ht="15" x14ac:dyDescent="0.25">
      <c r="B44" s="114"/>
      <c r="C44" s="114"/>
      <c r="D44" s="97"/>
      <c r="E44" s="97"/>
      <c r="F44" s="97"/>
      <c r="G44" s="97"/>
    </row>
    <row r="45" spans="2:7" ht="15" x14ac:dyDescent="0.25">
      <c r="B45" s="114"/>
      <c r="C45" s="114"/>
      <c r="D45" s="97"/>
      <c r="E45" s="97"/>
      <c r="F45" s="97"/>
      <c r="G45" s="97"/>
    </row>
    <row r="46" spans="2:7" ht="15" x14ac:dyDescent="0.25">
      <c r="B46" s="114"/>
      <c r="C46" s="114"/>
      <c r="D46" s="97"/>
      <c r="E46" s="97"/>
      <c r="F46" s="97"/>
      <c r="G46" s="97"/>
    </row>
    <row r="47" spans="2:7" ht="15" x14ac:dyDescent="0.25">
      <c r="B47" s="114"/>
      <c r="C47" s="114"/>
      <c r="D47" s="97"/>
      <c r="E47" s="97"/>
      <c r="F47" s="97"/>
      <c r="G47" s="97"/>
    </row>
    <row r="48" spans="2:7" ht="15" x14ac:dyDescent="0.25">
      <c r="B48" s="114"/>
      <c r="C48" s="114"/>
      <c r="D48" s="97"/>
      <c r="E48" s="97"/>
      <c r="F48" s="97"/>
      <c r="G48" s="97"/>
    </row>
    <row r="49" spans="2:7" ht="15" x14ac:dyDescent="0.25">
      <c r="B49" s="114"/>
      <c r="C49" s="114"/>
      <c r="D49" s="97"/>
      <c r="E49" s="97"/>
      <c r="F49" s="97"/>
      <c r="G49" s="97"/>
    </row>
    <row r="50" spans="2:7" ht="15" x14ac:dyDescent="0.25">
      <c r="B50" s="114"/>
      <c r="C50" s="114"/>
      <c r="D50" s="97"/>
      <c r="E50" s="97"/>
      <c r="F50" s="97"/>
      <c r="G50" s="97"/>
    </row>
    <row r="51" spans="2:7" ht="15" x14ac:dyDescent="0.25">
      <c r="B51" s="114"/>
      <c r="C51" s="114"/>
      <c r="D51" s="97"/>
      <c r="E51" s="97"/>
      <c r="F51" s="97"/>
      <c r="G51" s="97"/>
    </row>
    <row r="52" spans="2:7" ht="15" x14ac:dyDescent="0.25">
      <c r="B52" s="114"/>
      <c r="C52" s="114"/>
      <c r="D52" s="97"/>
      <c r="E52" s="97"/>
      <c r="F52" s="97"/>
      <c r="G52" s="97"/>
    </row>
    <row r="53" spans="2:7" ht="15" x14ac:dyDescent="0.25">
      <c r="B53" s="114"/>
      <c r="C53" s="114"/>
      <c r="D53" s="97"/>
      <c r="E53" s="97"/>
      <c r="F53" s="97"/>
      <c r="G53" s="97"/>
    </row>
    <row r="54" spans="2:7" ht="15" x14ac:dyDescent="0.25">
      <c r="B54" s="114"/>
      <c r="C54" s="114"/>
      <c r="D54" s="97"/>
      <c r="E54" s="97"/>
      <c r="F54" s="97"/>
      <c r="G54" s="97"/>
    </row>
    <row r="55" spans="2:7" ht="15" x14ac:dyDescent="0.25">
      <c r="B55" s="114"/>
      <c r="C55" s="114"/>
      <c r="D55" s="97"/>
      <c r="E55" s="97"/>
      <c r="F55" s="97"/>
      <c r="G55" s="97"/>
    </row>
    <row r="56" spans="2:7" ht="15" x14ac:dyDescent="0.25">
      <c r="B56" s="114"/>
      <c r="C56" s="114"/>
      <c r="D56" s="97"/>
      <c r="E56" s="97"/>
      <c r="F56" s="97"/>
      <c r="G56" s="97"/>
    </row>
    <row r="57" spans="2:7" ht="15" x14ac:dyDescent="0.25">
      <c r="B57" s="114"/>
      <c r="C57" s="114"/>
      <c r="D57" s="97"/>
      <c r="E57" s="97"/>
      <c r="F57" s="97"/>
      <c r="G57" s="97"/>
    </row>
    <row r="58" spans="2:7" ht="15" x14ac:dyDescent="0.25">
      <c r="B58" s="114"/>
      <c r="C58" s="114"/>
      <c r="D58" s="97"/>
      <c r="E58" s="97"/>
      <c r="F58" s="97"/>
      <c r="G58" s="97"/>
    </row>
    <row r="59" spans="2:7" ht="15" x14ac:dyDescent="0.25">
      <c r="B59" s="114"/>
      <c r="C59" s="114"/>
      <c r="D59" s="97"/>
      <c r="E59" s="97"/>
      <c r="F59" s="97"/>
      <c r="G59" s="97"/>
    </row>
    <row r="60" spans="2:7" ht="15" x14ac:dyDescent="0.25">
      <c r="B60" s="114"/>
      <c r="C60" s="114"/>
      <c r="D60" s="97"/>
      <c r="E60" s="97"/>
      <c r="F60" s="97"/>
      <c r="G60" s="97"/>
    </row>
    <row r="61" spans="2:7" ht="15" x14ac:dyDescent="0.25">
      <c r="B61" s="114"/>
      <c r="C61" s="114"/>
      <c r="D61" s="97"/>
      <c r="E61" s="97"/>
      <c r="F61" s="97"/>
      <c r="G61" s="97"/>
    </row>
    <row r="62" spans="2:7" ht="15" x14ac:dyDescent="0.25">
      <c r="B62" s="114"/>
      <c r="C62" s="114"/>
      <c r="D62" s="97"/>
      <c r="E62" s="97"/>
      <c r="F62" s="97"/>
      <c r="G62" s="97"/>
    </row>
    <row r="63" spans="2:7" ht="15" x14ac:dyDescent="0.25">
      <c r="B63" s="114"/>
      <c r="C63" s="114"/>
      <c r="D63" s="97"/>
      <c r="E63" s="97"/>
      <c r="F63" s="97"/>
      <c r="G63" s="97"/>
    </row>
    <row r="64" spans="2:7" ht="15" x14ac:dyDescent="0.25">
      <c r="B64" s="114"/>
      <c r="C64" s="114"/>
      <c r="D64" s="97"/>
      <c r="E64" s="97"/>
      <c r="F64" s="97"/>
      <c r="G64" s="97"/>
    </row>
    <row r="65" spans="2:7" ht="15" x14ac:dyDescent="0.25">
      <c r="B65" s="114"/>
      <c r="C65" s="114"/>
      <c r="D65" s="97"/>
      <c r="E65" s="97"/>
      <c r="F65" s="97"/>
      <c r="G65" s="97"/>
    </row>
    <row r="66" spans="2:7" ht="15" x14ac:dyDescent="0.25">
      <c r="B66" s="114"/>
      <c r="C66" s="114"/>
      <c r="D66" s="97"/>
      <c r="E66" s="97"/>
      <c r="F66" s="97"/>
      <c r="G66" s="97"/>
    </row>
    <row r="67" spans="2:7" ht="15" x14ac:dyDescent="0.25">
      <c r="B67" s="114"/>
      <c r="C67" s="114"/>
      <c r="D67" s="97"/>
      <c r="E67" s="97"/>
      <c r="F67" s="97"/>
      <c r="G67" s="97"/>
    </row>
    <row r="68" spans="2:7" ht="15" x14ac:dyDescent="0.25">
      <c r="B68" s="114"/>
      <c r="C68" s="114"/>
      <c r="D68" s="97"/>
      <c r="E68" s="97"/>
      <c r="F68" s="97"/>
      <c r="G68" s="97"/>
    </row>
    <row r="69" spans="2:7" ht="15" x14ac:dyDescent="0.25">
      <c r="B69" s="114"/>
      <c r="C69" s="114"/>
      <c r="D69" s="97"/>
      <c r="E69" s="97"/>
      <c r="F69" s="97"/>
      <c r="G69" s="97"/>
    </row>
    <row r="70" spans="2:7" ht="15" x14ac:dyDescent="0.25">
      <c r="B70" s="114"/>
      <c r="C70" s="114"/>
      <c r="D70" s="97"/>
      <c r="E70" s="97"/>
      <c r="F70" s="97"/>
      <c r="G70" s="97"/>
    </row>
    <row r="71" spans="2:7" ht="15" x14ac:dyDescent="0.25">
      <c r="B71" s="114"/>
      <c r="C71" s="114"/>
      <c r="D71" s="97"/>
      <c r="E71" s="97"/>
      <c r="F71" s="97"/>
      <c r="G71" s="97"/>
    </row>
    <row r="72" spans="2:7" ht="15" x14ac:dyDescent="0.25">
      <c r="B72" s="114"/>
      <c r="C72" s="114"/>
      <c r="D72" s="97"/>
      <c r="E72" s="97"/>
      <c r="F72" s="97"/>
      <c r="G72" s="97"/>
    </row>
    <row r="73" spans="2:7" ht="15" x14ac:dyDescent="0.25">
      <c r="B73" s="114"/>
      <c r="C73" s="114"/>
      <c r="D73" s="97"/>
      <c r="E73" s="97"/>
      <c r="F73" s="97"/>
      <c r="G73" s="97"/>
    </row>
    <row r="74" spans="2:7" ht="15" x14ac:dyDescent="0.25">
      <c r="B74" s="114"/>
      <c r="C74" s="114"/>
      <c r="D74" s="97"/>
      <c r="E74" s="97"/>
      <c r="F74" s="97"/>
      <c r="G74" s="97"/>
    </row>
    <row r="75" spans="2:7" ht="15" x14ac:dyDescent="0.25">
      <c r="B75" s="114"/>
      <c r="C75" s="114"/>
      <c r="D75" s="97"/>
      <c r="E75" s="97"/>
      <c r="F75" s="97"/>
      <c r="G75" s="97"/>
    </row>
    <row r="76" spans="2:7" ht="15" x14ac:dyDescent="0.25">
      <c r="B76" s="114"/>
      <c r="C76" s="114"/>
      <c r="D76" s="97"/>
      <c r="E76" s="97"/>
      <c r="F76" s="97"/>
      <c r="G76" s="97"/>
    </row>
    <row r="77" spans="2:7" ht="15" x14ac:dyDescent="0.25">
      <c r="B77" s="114"/>
      <c r="C77" s="114"/>
      <c r="D77" s="97"/>
      <c r="E77" s="97"/>
      <c r="F77" s="97"/>
      <c r="G77" s="97"/>
    </row>
    <row r="78" spans="2:7" ht="15" x14ac:dyDescent="0.25">
      <c r="B78" s="114"/>
      <c r="C78" s="114"/>
      <c r="D78" s="97"/>
      <c r="E78" s="97"/>
      <c r="F78" s="97"/>
      <c r="G78" s="97"/>
    </row>
    <row r="79" spans="2:7" ht="15" x14ac:dyDescent="0.25">
      <c r="B79" s="114"/>
      <c r="C79" s="114"/>
      <c r="D79" s="97"/>
      <c r="E79" s="97"/>
      <c r="F79" s="97"/>
      <c r="G79" s="97"/>
    </row>
    <row r="80" spans="2:7" ht="15" x14ac:dyDescent="0.25">
      <c r="B80" s="114"/>
      <c r="C80" s="114"/>
      <c r="D80" s="97"/>
      <c r="E80" s="97"/>
      <c r="F80" s="97"/>
      <c r="G80" s="97"/>
    </row>
    <row r="81" spans="2:7" ht="15" x14ac:dyDescent="0.25">
      <c r="B81" s="114"/>
      <c r="C81" s="114"/>
      <c r="D81" s="97"/>
      <c r="E81" s="97"/>
      <c r="F81" s="97"/>
      <c r="G81" s="97"/>
    </row>
    <row r="82" spans="2:7" ht="15" x14ac:dyDescent="0.25">
      <c r="B82" s="114"/>
      <c r="C82" s="114"/>
      <c r="D82" s="97"/>
      <c r="E82" s="97"/>
      <c r="F82" s="97"/>
      <c r="G82" s="97"/>
    </row>
    <row r="83" spans="2:7" ht="15" x14ac:dyDescent="0.25">
      <c r="B83" s="114"/>
      <c r="C83" s="114"/>
      <c r="D83" s="97"/>
      <c r="E83" s="97"/>
      <c r="F83" s="97"/>
      <c r="G83" s="97"/>
    </row>
    <row r="84" spans="2:7" ht="15" x14ac:dyDescent="0.25">
      <c r="B84" s="114"/>
      <c r="C84" s="114"/>
      <c r="D84" s="97"/>
      <c r="E84" s="97"/>
      <c r="F84" s="97"/>
      <c r="G84" s="97"/>
    </row>
    <row r="85" spans="2:7" ht="15" x14ac:dyDescent="0.25">
      <c r="B85" s="114"/>
      <c r="C85" s="114"/>
      <c r="D85" s="97"/>
      <c r="E85" s="97"/>
      <c r="F85" s="97"/>
      <c r="G85" s="97"/>
    </row>
    <row r="86" spans="2:7" ht="15" x14ac:dyDescent="0.25">
      <c r="B86" s="114"/>
      <c r="C86" s="114"/>
      <c r="D86" s="97"/>
      <c r="E86" s="97"/>
      <c r="F86" s="97"/>
      <c r="G86" s="97"/>
    </row>
    <row r="87" spans="2:7" ht="15" x14ac:dyDescent="0.25">
      <c r="B87" s="114"/>
      <c r="C87" s="114"/>
      <c r="D87" s="97"/>
      <c r="E87" s="97"/>
      <c r="F87" s="97"/>
      <c r="G87" s="97"/>
    </row>
    <row r="88" spans="2:7" ht="15" x14ac:dyDescent="0.25">
      <c r="B88" s="114"/>
      <c r="C88" s="114"/>
      <c r="D88" s="97"/>
      <c r="E88" s="97"/>
      <c r="F88" s="97"/>
      <c r="G88" s="97"/>
    </row>
    <row r="89" spans="2:7" ht="15" x14ac:dyDescent="0.25">
      <c r="B89" s="114"/>
      <c r="C89" s="114"/>
      <c r="D89" s="97"/>
      <c r="E89" s="97"/>
      <c r="F89" s="97"/>
      <c r="G89" s="97"/>
    </row>
    <row r="90" spans="2:7" ht="15" x14ac:dyDescent="0.25">
      <c r="B90" s="114"/>
      <c r="C90" s="114"/>
      <c r="D90" s="97"/>
      <c r="E90" s="97"/>
      <c r="F90" s="97"/>
      <c r="G90" s="97"/>
    </row>
    <row r="91" spans="2:7" ht="15" x14ac:dyDescent="0.25">
      <c r="B91" s="114"/>
      <c r="C91" s="114"/>
      <c r="D91" s="97"/>
      <c r="E91" s="97"/>
      <c r="F91" s="97"/>
      <c r="G91" s="97"/>
    </row>
    <row r="92" spans="2:7" ht="15" x14ac:dyDescent="0.25">
      <c r="B92" s="114"/>
      <c r="C92" s="114"/>
      <c r="D92" s="97"/>
      <c r="E92" s="97"/>
      <c r="F92" s="97"/>
      <c r="G92" s="97"/>
    </row>
    <row r="93" spans="2:7" ht="15" x14ac:dyDescent="0.25">
      <c r="B93" s="114"/>
      <c r="C93" s="114"/>
      <c r="D93" s="97"/>
      <c r="E93" s="97"/>
      <c r="F93" s="97"/>
      <c r="G93" s="97"/>
    </row>
    <row r="94" spans="2:7" ht="15" x14ac:dyDescent="0.25">
      <c r="B94" s="114"/>
      <c r="C94" s="114"/>
      <c r="D94" s="97"/>
      <c r="E94" s="97"/>
      <c r="F94" s="97"/>
      <c r="G94" s="97"/>
    </row>
    <row r="95" spans="2:7" ht="15" x14ac:dyDescent="0.25">
      <c r="B95" s="114"/>
      <c r="C95" s="114"/>
      <c r="D95" s="97"/>
      <c r="E95" s="97"/>
      <c r="F95" s="97"/>
      <c r="G95" s="97"/>
    </row>
    <row r="96" spans="2:7" ht="15" x14ac:dyDescent="0.25">
      <c r="B96" s="114"/>
      <c r="C96" s="114"/>
      <c r="D96" s="97"/>
      <c r="E96" s="97"/>
      <c r="F96" s="97"/>
      <c r="G96" s="97"/>
    </row>
    <row r="97" spans="2:7" ht="15" x14ac:dyDescent="0.25">
      <c r="B97" s="114"/>
      <c r="C97" s="114"/>
      <c r="D97" s="97"/>
      <c r="E97" s="97"/>
      <c r="F97" s="97"/>
      <c r="G97" s="97"/>
    </row>
    <row r="98" spans="2:7" ht="15" x14ac:dyDescent="0.25">
      <c r="B98" s="114"/>
      <c r="C98" s="114"/>
      <c r="D98" s="97"/>
      <c r="E98" s="97"/>
      <c r="F98" s="97"/>
      <c r="G98" s="97"/>
    </row>
    <row r="99" spans="2:7" ht="15" x14ac:dyDescent="0.25">
      <c r="B99" s="114"/>
      <c r="C99" s="114"/>
      <c r="D99" s="97"/>
      <c r="E99" s="97"/>
      <c r="F99" s="97"/>
      <c r="G99" s="97"/>
    </row>
    <row r="100" spans="2:7" ht="15" x14ac:dyDescent="0.25">
      <c r="B100" s="114"/>
      <c r="C100" s="114"/>
      <c r="D100" s="97"/>
      <c r="E100" s="97"/>
      <c r="F100" s="97"/>
      <c r="G100" s="97"/>
    </row>
    <row r="101" spans="2:7" ht="15" x14ac:dyDescent="0.25">
      <c r="B101" s="114"/>
      <c r="C101" s="114"/>
      <c r="D101" s="97"/>
      <c r="E101" s="97"/>
      <c r="F101" s="97"/>
      <c r="G101" s="97"/>
    </row>
    <row r="102" spans="2:7" ht="15" x14ac:dyDescent="0.25">
      <c r="B102" s="114"/>
      <c r="C102" s="114"/>
      <c r="D102" s="97"/>
      <c r="E102" s="97"/>
      <c r="F102" s="97"/>
      <c r="G102" s="97"/>
    </row>
    <row r="103" spans="2:7" ht="15" x14ac:dyDescent="0.25">
      <c r="B103" s="114"/>
      <c r="C103" s="114"/>
      <c r="D103" s="97"/>
      <c r="E103" s="97"/>
      <c r="F103" s="97"/>
      <c r="G103" s="97"/>
    </row>
    <row r="104" spans="2:7" ht="15" x14ac:dyDescent="0.25">
      <c r="B104" s="114"/>
      <c r="C104" s="114"/>
      <c r="D104" s="97"/>
      <c r="E104" s="97"/>
      <c r="F104" s="97"/>
      <c r="G104" s="97"/>
    </row>
    <row r="105" spans="2:7" ht="15" x14ac:dyDescent="0.25">
      <c r="B105" s="114"/>
      <c r="C105" s="114"/>
      <c r="D105" s="97"/>
      <c r="E105" s="97"/>
      <c r="F105" s="97"/>
      <c r="G105" s="97"/>
    </row>
    <row r="106" spans="2:7" ht="15" x14ac:dyDescent="0.25">
      <c r="B106" s="114"/>
      <c r="C106" s="114"/>
      <c r="D106" s="97"/>
      <c r="E106" s="97"/>
      <c r="F106" s="97"/>
      <c r="G106" s="97"/>
    </row>
    <row r="107" spans="2:7" ht="15" x14ac:dyDescent="0.25">
      <c r="B107" s="114"/>
      <c r="C107" s="114"/>
      <c r="D107" s="97"/>
      <c r="E107" s="97"/>
      <c r="F107" s="97"/>
      <c r="G107" s="97"/>
    </row>
    <row r="108" spans="2:7" ht="15" x14ac:dyDescent="0.25">
      <c r="B108" s="114"/>
      <c r="C108" s="114"/>
      <c r="D108" s="97"/>
      <c r="E108" s="97"/>
      <c r="F108" s="97"/>
      <c r="G108" s="97"/>
    </row>
    <row r="109" spans="2:7" ht="15" x14ac:dyDescent="0.25">
      <c r="B109" s="114"/>
      <c r="C109" s="114"/>
      <c r="D109" s="97"/>
      <c r="E109" s="97"/>
      <c r="F109" s="97"/>
      <c r="G109" s="97"/>
    </row>
    <row r="110" spans="2:7" ht="15" x14ac:dyDescent="0.25">
      <c r="B110" s="114"/>
      <c r="C110" s="114"/>
      <c r="D110" s="97"/>
      <c r="E110" s="97"/>
      <c r="F110" s="97"/>
      <c r="G110" s="97"/>
    </row>
    <row r="111" spans="2:7" ht="15" x14ac:dyDescent="0.25">
      <c r="B111" s="114"/>
      <c r="C111" s="114"/>
      <c r="D111" s="97"/>
      <c r="E111" s="97"/>
      <c r="F111" s="97"/>
      <c r="G111" s="97"/>
    </row>
    <row r="112" spans="2:7" ht="15" x14ac:dyDescent="0.25">
      <c r="B112" s="114"/>
      <c r="C112" s="114"/>
      <c r="D112" s="97"/>
      <c r="E112" s="97"/>
      <c r="F112" s="97"/>
      <c r="G112" s="97"/>
    </row>
    <row r="113" spans="2:7" ht="15" x14ac:dyDescent="0.25">
      <c r="B113" s="114"/>
      <c r="C113" s="114"/>
      <c r="D113" s="97"/>
      <c r="E113" s="97"/>
      <c r="F113" s="97"/>
      <c r="G113" s="97"/>
    </row>
    <row r="114" spans="2:7" ht="15" x14ac:dyDescent="0.25">
      <c r="B114" s="114"/>
      <c r="C114" s="114"/>
      <c r="D114" s="97"/>
      <c r="E114" s="97"/>
      <c r="F114" s="97"/>
      <c r="G114" s="97"/>
    </row>
    <row r="115" spans="2:7" ht="15" x14ac:dyDescent="0.25">
      <c r="B115" s="114"/>
      <c r="C115" s="114"/>
      <c r="D115" s="97"/>
      <c r="E115" s="97"/>
      <c r="F115" s="97"/>
      <c r="G115" s="97"/>
    </row>
    <row r="116" spans="2:7" ht="15" x14ac:dyDescent="0.25">
      <c r="B116" s="114"/>
      <c r="C116" s="114"/>
      <c r="D116" s="97"/>
      <c r="E116" s="97"/>
      <c r="F116" s="97"/>
      <c r="G116" s="97"/>
    </row>
    <row r="117" spans="2:7" ht="15" x14ac:dyDescent="0.25">
      <c r="B117" s="114"/>
      <c r="C117" s="114"/>
      <c r="D117" s="97"/>
      <c r="E117" s="97"/>
      <c r="F117" s="97"/>
      <c r="G117" s="97"/>
    </row>
    <row r="118" spans="2:7" ht="15" x14ac:dyDescent="0.25">
      <c r="B118" s="114"/>
      <c r="C118" s="114"/>
      <c r="D118" s="97"/>
      <c r="E118" s="97"/>
      <c r="F118" s="97"/>
      <c r="G118" s="97"/>
    </row>
    <row r="119" spans="2:7" ht="15" x14ac:dyDescent="0.25">
      <c r="B119" s="114"/>
      <c r="C119" s="114"/>
      <c r="D119" s="97"/>
      <c r="E119" s="97"/>
      <c r="F119" s="97"/>
      <c r="G119" s="97"/>
    </row>
    <row r="120" spans="2:7" ht="15" x14ac:dyDescent="0.25">
      <c r="B120" s="114"/>
      <c r="C120" s="114"/>
      <c r="D120" s="97"/>
      <c r="E120" s="97"/>
      <c r="F120" s="97"/>
      <c r="G120" s="97"/>
    </row>
    <row r="121" spans="2:7" ht="15" x14ac:dyDescent="0.25">
      <c r="B121" s="114"/>
      <c r="C121" s="114"/>
      <c r="D121" s="97"/>
      <c r="E121" s="97"/>
      <c r="F121" s="97"/>
      <c r="G121" s="97"/>
    </row>
    <row r="122" spans="2:7" ht="15" x14ac:dyDescent="0.25">
      <c r="B122" s="114"/>
      <c r="C122" s="114"/>
      <c r="D122" s="97"/>
      <c r="E122" s="97"/>
      <c r="F122" s="97"/>
      <c r="G122" s="97"/>
    </row>
    <row r="123" spans="2:7" ht="15" x14ac:dyDescent="0.25">
      <c r="B123" s="114"/>
      <c r="C123" s="114"/>
      <c r="D123" s="97"/>
      <c r="E123" s="97"/>
      <c r="F123" s="97"/>
      <c r="G123" s="97"/>
    </row>
    <row r="124" spans="2:7" ht="15" x14ac:dyDescent="0.25">
      <c r="B124" s="114"/>
      <c r="C124" s="114"/>
      <c r="D124" s="97"/>
      <c r="E124" s="97"/>
      <c r="F124" s="97"/>
      <c r="G124" s="97"/>
    </row>
    <row r="125" spans="2:7" ht="15" x14ac:dyDescent="0.25">
      <c r="B125" s="114"/>
      <c r="C125" s="114"/>
      <c r="D125" s="97"/>
      <c r="E125" s="97"/>
      <c r="F125" s="97"/>
      <c r="G125" s="97"/>
    </row>
    <row r="126" spans="2:7" ht="15" x14ac:dyDescent="0.25">
      <c r="B126" s="114"/>
      <c r="C126" s="114"/>
      <c r="D126" s="97"/>
      <c r="E126" s="97"/>
      <c r="F126" s="97"/>
      <c r="G126" s="97"/>
    </row>
    <row r="127" spans="2:7" ht="15" x14ac:dyDescent="0.25">
      <c r="B127" s="114"/>
      <c r="C127" s="114"/>
      <c r="D127" s="97"/>
      <c r="E127" s="97"/>
      <c r="F127" s="97"/>
      <c r="G127" s="97"/>
    </row>
    <row r="128" spans="2:7" ht="15" x14ac:dyDescent="0.25">
      <c r="B128" s="114"/>
      <c r="C128" s="114"/>
      <c r="D128" s="97"/>
      <c r="E128" s="97"/>
      <c r="F128" s="97"/>
      <c r="G128" s="97"/>
    </row>
  </sheetData>
  <mergeCells count="12"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B9:C9"/>
    <mergeCell ref="A10:C10"/>
    <mergeCell ref="A11:C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8"/>
  <sheetViews>
    <sheetView view="pageBreakPreview" zoomScale="80" zoomScaleNormal="90" zoomScaleSheetLayoutView="80" workbookViewId="0">
      <selection activeCell="B56" sqref="B56"/>
    </sheetView>
  </sheetViews>
  <sheetFormatPr defaultRowHeight="12" x14ac:dyDescent="0.2"/>
  <cols>
    <col min="1" max="1" width="13.140625" style="44" customWidth="1"/>
    <col min="2" max="2" width="93.85546875" style="48" customWidth="1"/>
    <col min="3" max="3" width="14.85546875" style="86" customWidth="1"/>
    <col min="4" max="4" width="10.7109375" style="44" bestFit="1" customWidth="1"/>
    <col min="5" max="242" width="9.140625" style="44"/>
    <col min="243" max="243" width="4" style="44" customWidth="1"/>
    <col min="244" max="244" width="54.85546875" style="44" customWidth="1"/>
    <col min="245" max="245" width="106.7109375" style="44" customWidth="1"/>
    <col min="246" max="247" width="0" style="44" hidden="1" customWidth="1"/>
    <col min="248" max="248" width="16.28515625" style="44" customWidth="1"/>
    <col min="249" max="249" width="11.5703125" style="44" customWidth="1"/>
    <col min="250" max="250" width="16.28515625" style="44" customWidth="1"/>
    <col min="251" max="252" width="0" style="44" hidden="1" customWidth="1"/>
    <col min="253" max="498" width="9.140625" style="44"/>
    <col min="499" max="499" width="4" style="44" customWidth="1"/>
    <col min="500" max="500" width="54.85546875" style="44" customWidth="1"/>
    <col min="501" max="501" width="106.7109375" style="44" customWidth="1"/>
    <col min="502" max="503" width="0" style="44" hidden="1" customWidth="1"/>
    <col min="504" max="504" width="16.28515625" style="44" customWidth="1"/>
    <col min="505" max="505" width="11.5703125" style="44" customWidth="1"/>
    <col min="506" max="506" width="16.28515625" style="44" customWidth="1"/>
    <col min="507" max="508" width="0" style="44" hidden="1" customWidth="1"/>
    <col min="509" max="754" width="9.140625" style="44"/>
    <col min="755" max="755" width="4" style="44" customWidth="1"/>
    <col min="756" max="756" width="54.85546875" style="44" customWidth="1"/>
    <col min="757" max="757" width="106.7109375" style="44" customWidth="1"/>
    <col min="758" max="759" width="0" style="44" hidden="1" customWidth="1"/>
    <col min="760" max="760" width="16.28515625" style="44" customWidth="1"/>
    <col min="761" max="761" width="11.5703125" style="44" customWidth="1"/>
    <col min="762" max="762" width="16.28515625" style="44" customWidth="1"/>
    <col min="763" max="764" width="0" style="44" hidden="1" customWidth="1"/>
    <col min="765" max="1010" width="9.140625" style="44"/>
    <col min="1011" max="1011" width="4" style="44" customWidth="1"/>
    <col min="1012" max="1012" width="54.85546875" style="44" customWidth="1"/>
    <col min="1013" max="1013" width="106.7109375" style="44" customWidth="1"/>
    <col min="1014" max="1015" width="0" style="44" hidden="1" customWidth="1"/>
    <col min="1016" max="1016" width="16.28515625" style="44" customWidth="1"/>
    <col min="1017" max="1017" width="11.5703125" style="44" customWidth="1"/>
    <col min="1018" max="1018" width="16.28515625" style="44" customWidth="1"/>
    <col min="1019" max="1020" width="0" style="44" hidden="1" customWidth="1"/>
    <col min="1021" max="1266" width="9.140625" style="44"/>
    <col min="1267" max="1267" width="4" style="44" customWidth="1"/>
    <col min="1268" max="1268" width="54.85546875" style="44" customWidth="1"/>
    <col min="1269" max="1269" width="106.7109375" style="44" customWidth="1"/>
    <col min="1270" max="1271" width="0" style="44" hidden="1" customWidth="1"/>
    <col min="1272" max="1272" width="16.28515625" style="44" customWidth="1"/>
    <col min="1273" max="1273" width="11.5703125" style="44" customWidth="1"/>
    <col min="1274" max="1274" width="16.28515625" style="44" customWidth="1"/>
    <col min="1275" max="1276" width="0" style="44" hidden="1" customWidth="1"/>
    <col min="1277" max="1522" width="9.140625" style="44"/>
    <col min="1523" max="1523" width="4" style="44" customWidth="1"/>
    <col min="1524" max="1524" width="54.85546875" style="44" customWidth="1"/>
    <col min="1525" max="1525" width="106.7109375" style="44" customWidth="1"/>
    <col min="1526" max="1527" width="0" style="44" hidden="1" customWidth="1"/>
    <col min="1528" max="1528" width="16.28515625" style="44" customWidth="1"/>
    <col min="1529" max="1529" width="11.5703125" style="44" customWidth="1"/>
    <col min="1530" max="1530" width="16.28515625" style="44" customWidth="1"/>
    <col min="1531" max="1532" width="0" style="44" hidden="1" customWidth="1"/>
    <col min="1533" max="1778" width="9.140625" style="44"/>
    <col min="1779" max="1779" width="4" style="44" customWidth="1"/>
    <col min="1780" max="1780" width="54.85546875" style="44" customWidth="1"/>
    <col min="1781" max="1781" width="106.7109375" style="44" customWidth="1"/>
    <col min="1782" max="1783" width="0" style="44" hidden="1" customWidth="1"/>
    <col min="1784" max="1784" width="16.28515625" style="44" customWidth="1"/>
    <col min="1785" max="1785" width="11.5703125" style="44" customWidth="1"/>
    <col min="1786" max="1786" width="16.28515625" style="44" customWidth="1"/>
    <col min="1787" max="1788" width="0" style="44" hidden="1" customWidth="1"/>
    <col min="1789" max="2034" width="9.140625" style="44"/>
    <col min="2035" max="2035" width="4" style="44" customWidth="1"/>
    <col min="2036" max="2036" width="54.85546875" style="44" customWidth="1"/>
    <col min="2037" max="2037" width="106.7109375" style="44" customWidth="1"/>
    <col min="2038" max="2039" width="0" style="44" hidden="1" customWidth="1"/>
    <col min="2040" max="2040" width="16.28515625" style="44" customWidth="1"/>
    <col min="2041" max="2041" width="11.5703125" style="44" customWidth="1"/>
    <col min="2042" max="2042" width="16.28515625" style="44" customWidth="1"/>
    <col min="2043" max="2044" width="0" style="44" hidden="1" customWidth="1"/>
    <col min="2045" max="2290" width="9.140625" style="44"/>
    <col min="2291" max="2291" width="4" style="44" customWidth="1"/>
    <col min="2292" max="2292" width="54.85546875" style="44" customWidth="1"/>
    <col min="2293" max="2293" width="106.7109375" style="44" customWidth="1"/>
    <col min="2294" max="2295" width="0" style="44" hidden="1" customWidth="1"/>
    <col min="2296" max="2296" width="16.28515625" style="44" customWidth="1"/>
    <col min="2297" max="2297" width="11.5703125" style="44" customWidth="1"/>
    <col min="2298" max="2298" width="16.28515625" style="44" customWidth="1"/>
    <col min="2299" max="2300" width="0" style="44" hidden="1" customWidth="1"/>
    <col min="2301" max="2546" width="9.140625" style="44"/>
    <col min="2547" max="2547" width="4" style="44" customWidth="1"/>
    <col min="2548" max="2548" width="54.85546875" style="44" customWidth="1"/>
    <col min="2549" max="2549" width="106.7109375" style="44" customWidth="1"/>
    <col min="2550" max="2551" width="0" style="44" hidden="1" customWidth="1"/>
    <col min="2552" max="2552" width="16.28515625" style="44" customWidth="1"/>
    <col min="2553" max="2553" width="11.5703125" style="44" customWidth="1"/>
    <col min="2554" max="2554" width="16.28515625" style="44" customWidth="1"/>
    <col min="2555" max="2556" width="0" style="44" hidden="1" customWidth="1"/>
    <col min="2557" max="2802" width="9.140625" style="44"/>
    <col min="2803" max="2803" width="4" style="44" customWidth="1"/>
    <col min="2804" max="2804" width="54.85546875" style="44" customWidth="1"/>
    <col min="2805" max="2805" width="106.7109375" style="44" customWidth="1"/>
    <col min="2806" max="2807" width="0" style="44" hidden="1" customWidth="1"/>
    <col min="2808" max="2808" width="16.28515625" style="44" customWidth="1"/>
    <col min="2809" max="2809" width="11.5703125" style="44" customWidth="1"/>
    <col min="2810" max="2810" width="16.28515625" style="44" customWidth="1"/>
    <col min="2811" max="2812" width="0" style="44" hidden="1" customWidth="1"/>
    <col min="2813" max="3058" width="9.140625" style="44"/>
    <col min="3059" max="3059" width="4" style="44" customWidth="1"/>
    <col min="3060" max="3060" width="54.85546875" style="44" customWidth="1"/>
    <col min="3061" max="3061" width="106.7109375" style="44" customWidth="1"/>
    <col min="3062" max="3063" width="0" style="44" hidden="1" customWidth="1"/>
    <col min="3064" max="3064" width="16.28515625" style="44" customWidth="1"/>
    <col min="3065" max="3065" width="11.5703125" style="44" customWidth="1"/>
    <col min="3066" max="3066" width="16.28515625" style="44" customWidth="1"/>
    <col min="3067" max="3068" width="0" style="44" hidden="1" customWidth="1"/>
    <col min="3069" max="3314" width="9.140625" style="44"/>
    <col min="3315" max="3315" width="4" style="44" customWidth="1"/>
    <col min="3316" max="3316" width="54.85546875" style="44" customWidth="1"/>
    <col min="3317" max="3317" width="106.7109375" style="44" customWidth="1"/>
    <col min="3318" max="3319" width="0" style="44" hidden="1" customWidth="1"/>
    <col min="3320" max="3320" width="16.28515625" style="44" customWidth="1"/>
    <col min="3321" max="3321" width="11.5703125" style="44" customWidth="1"/>
    <col min="3322" max="3322" width="16.28515625" style="44" customWidth="1"/>
    <col min="3323" max="3324" width="0" style="44" hidden="1" customWidth="1"/>
    <col min="3325" max="3570" width="9.140625" style="44"/>
    <col min="3571" max="3571" width="4" style="44" customWidth="1"/>
    <col min="3572" max="3572" width="54.85546875" style="44" customWidth="1"/>
    <col min="3573" max="3573" width="106.7109375" style="44" customWidth="1"/>
    <col min="3574" max="3575" width="0" style="44" hidden="1" customWidth="1"/>
    <col min="3576" max="3576" width="16.28515625" style="44" customWidth="1"/>
    <col min="3577" max="3577" width="11.5703125" style="44" customWidth="1"/>
    <col min="3578" max="3578" width="16.28515625" style="44" customWidth="1"/>
    <col min="3579" max="3580" width="0" style="44" hidden="1" customWidth="1"/>
    <col min="3581" max="3826" width="9.140625" style="44"/>
    <col min="3827" max="3827" width="4" style="44" customWidth="1"/>
    <col min="3828" max="3828" width="54.85546875" style="44" customWidth="1"/>
    <col min="3829" max="3829" width="106.7109375" style="44" customWidth="1"/>
    <col min="3830" max="3831" width="0" style="44" hidden="1" customWidth="1"/>
    <col min="3832" max="3832" width="16.28515625" style="44" customWidth="1"/>
    <col min="3833" max="3833" width="11.5703125" style="44" customWidth="1"/>
    <col min="3834" max="3834" width="16.28515625" style="44" customWidth="1"/>
    <col min="3835" max="3836" width="0" style="44" hidden="1" customWidth="1"/>
    <col min="3837" max="4082" width="9.140625" style="44"/>
    <col min="4083" max="4083" width="4" style="44" customWidth="1"/>
    <col min="4084" max="4084" width="54.85546875" style="44" customWidth="1"/>
    <col min="4085" max="4085" width="106.7109375" style="44" customWidth="1"/>
    <col min="4086" max="4087" width="0" style="44" hidden="1" customWidth="1"/>
    <col min="4088" max="4088" width="16.28515625" style="44" customWidth="1"/>
    <col min="4089" max="4089" width="11.5703125" style="44" customWidth="1"/>
    <col min="4090" max="4090" width="16.28515625" style="44" customWidth="1"/>
    <col min="4091" max="4092" width="0" style="44" hidden="1" customWidth="1"/>
    <col min="4093" max="4338" width="9.140625" style="44"/>
    <col min="4339" max="4339" width="4" style="44" customWidth="1"/>
    <col min="4340" max="4340" width="54.85546875" style="44" customWidth="1"/>
    <col min="4341" max="4341" width="106.7109375" style="44" customWidth="1"/>
    <col min="4342" max="4343" width="0" style="44" hidden="1" customWidth="1"/>
    <col min="4344" max="4344" width="16.28515625" style="44" customWidth="1"/>
    <col min="4345" max="4345" width="11.5703125" style="44" customWidth="1"/>
    <col min="4346" max="4346" width="16.28515625" style="44" customWidth="1"/>
    <col min="4347" max="4348" width="0" style="44" hidden="1" customWidth="1"/>
    <col min="4349" max="4594" width="9.140625" style="44"/>
    <col min="4595" max="4595" width="4" style="44" customWidth="1"/>
    <col min="4596" max="4596" width="54.85546875" style="44" customWidth="1"/>
    <col min="4597" max="4597" width="106.7109375" style="44" customWidth="1"/>
    <col min="4598" max="4599" width="0" style="44" hidden="1" customWidth="1"/>
    <col min="4600" max="4600" width="16.28515625" style="44" customWidth="1"/>
    <col min="4601" max="4601" width="11.5703125" style="44" customWidth="1"/>
    <col min="4602" max="4602" width="16.28515625" style="44" customWidth="1"/>
    <col min="4603" max="4604" width="0" style="44" hidden="1" customWidth="1"/>
    <col min="4605" max="4850" width="9.140625" style="44"/>
    <col min="4851" max="4851" width="4" style="44" customWidth="1"/>
    <col min="4852" max="4852" width="54.85546875" style="44" customWidth="1"/>
    <col min="4853" max="4853" width="106.7109375" style="44" customWidth="1"/>
    <col min="4854" max="4855" width="0" style="44" hidden="1" customWidth="1"/>
    <col min="4856" max="4856" width="16.28515625" style="44" customWidth="1"/>
    <col min="4857" max="4857" width="11.5703125" style="44" customWidth="1"/>
    <col min="4858" max="4858" width="16.28515625" style="44" customWidth="1"/>
    <col min="4859" max="4860" width="0" style="44" hidden="1" customWidth="1"/>
    <col min="4861" max="5106" width="9.140625" style="44"/>
    <col min="5107" max="5107" width="4" style="44" customWidth="1"/>
    <col min="5108" max="5108" width="54.85546875" style="44" customWidth="1"/>
    <col min="5109" max="5109" width="106.7109375" style="44" customWidth="1"/>
    <col min="5110" max="5111" width="0" style="44" hidden="1" customWidth="1"/>
    <col min="5112" max="5112" width="16.28515625" style="44" customWidth="1"/>
    <col min="5113" max="5113" width="11.5703125" style="44" customWidth="1"/>
    <col min="5114" max="5114" width="16.28515625" style="44" customWidth="1"/>
    <col min="5115" max="5116" width="0" style="44" hidden="1" customWidth="1"/>
    <col min="5117" max="5362" width="9.140625" style="44"/>
    <col min="5363" max="5363" width="4" style="44" customWidth="1"/>
    <col min="5364" max="5364" width="54.85546875" style="44" customWidth="1"/>
    <col min="5365" max="5365" width="106.7109375" style="44" customWidth="1"/>
    <col min="5366" max="5367" width="0" style="44" hidden="1" customWidth="1"/>
    <col min="5368" max="5368" width="16.28515625" style="44" customWidth="1"/>
    <col min="5369" max="5369" width="11.5703125" style="44" customWidth="1"/>
    <col min="5370" max="5370" width="16.28515625" style="44" customWidth="1"/>
    <col min="5371" max="5372" width="0" style="44" hidden="1" customWidth="1"/>
    <col min="5373" max="5618" width="9.140625" style="44"/>
    <col min="5619" max="5619" width="4" style="44" customWidth="1"/>
    <col min="5620" max="5620" width="54.85546875" style="44" customWidth="1"/>
    <col min="5621" max="5621" width="106.7109375" style="44" customWidth="1"/>
    <col min="5622" max="5623" width="0" style="44" hidden="1" customWidth="1"/>
    <col min="5624" max="5624" width="16.28515625" style="44" customWidth="1"/>
    <col min="5625" max="5625" width="11.5703125" style="44" customWidth="1"/>
    <col min="5626" max="5626" width="16.28515625" style="44" customWidth="1"/>
    <col min="5627" max="5628" width="0" style="44" hidden="1" customWidth="1"/>
    <col min="5629" max="5874" width="9.140625" style="44"/>
    <col min="5875" max="5875" width="4" style="44" customWidth="1"/>
    <col min="5876" max="5876" width="54.85546875" style="44" customWidth="1"/>
    <col min="5877" max="5877" width="106.7109375" style="44" customWidth="1"/>
    <col min="5878" max="5879" width="0" style="44" hidden="1" customWidth="1"/>
    <col min="5880" max="5880" width="16.28515625" style="44" customWidth="1"/>
    <col min="5881" max="5881" width="11.5703125" style="44" customWidth="1"/>
    <col min="5882" max="5882" width="16.28515625" style="44" customWidth="1"/>
    <col min="5883" max="5884" width="0" style="44" hidden="1" customWidth="1"/>
    <col min="5885" max="6130" width="9.140625" style="44"/>
    <col min="6131" max="6131" width="4" style="44" customWidth="1"/>
    <col min="6132" max="6132" width="54.85546875" style="44" customWidth="1"/>
    <col min="6133" max="6133" width="106.7109375" style="44" customWidth="1"/>
    <col min="6134" max="6135" width="0" style="44" hidden="1" customWidth="1"/>
    <col min="6136" max="6136" width="16.28515625" style="44" customWidth="1"/>
    <col min="6137" max="6137" width="11.5703125" style="44" customWidth="1"/>
    <col min="6138" max="6138" width="16.28515625" style="44" customWidth="1"/>
    <col min="6139" max="6140" width="0" style="44" hidden="1" customWidth="1"/>
    <col min="6141" max="6386" width="9.140625" style="44"/>
    <col min="6387" max="6387" width="4" style="44" customWidth="1"/>
    <col min="6388" max="6388" width="54.85546875" style="44" customWidth="1"/>
    <col min="6389" max="6389" width="106.7109375" style="44" customWidth="1"/>
    <col min="6390" max="6391" width="0" style="44" hidden="1" customWidth="1"/>
    <col min="6392" max="6392" width="16.28515625" style="44" customWidth="1"/>
    <col min="6393" max="6393" width="11.5703125" style="44" customWidth="1"/>
    <col min="6394" max="6394" width="16.28515625" style="44" customWidth="1"/>
    <col min="6395" max="6396" width="0" style="44" hidden="1" customWidth="1"/>
    <col min="6397" max="6642" width="9.140625" style="44"/>
    <col min="6643" max="6643" width="4" style="44" customWidth="1"/>
    <col min="6644" max="6644" width="54.85546875" style="44" customWidth="1"/>
    <col min="6645" max="6645" width="106.7109375" style="44" customWidth="1"/>
    <col min="6646" max="6647" width="0" style="44" hidden="1" customWidth="1"/>
    <col min="6648" max="6648" width="16.28515625" style="44" customWidth="1"/>
    <col min="6649" max="6649" width="11.5703125" style="44" customWidth="1"/>
    <col min="6650" max="6650" width="16.28515625" style="44" customWidth="1"/>
    <col min="6651" max="6652" width="0" style="44" hidden="1" customWidth="1"/>
    <col min="6653" max="6898" width="9.140625" style="44"/>
    <col min="6899" max="6899" width="4" style="44" customWidth="1"/>
    <col min="6900" max="6900" width="54.85546875" style="44" customWidth="1"/>
    <col min="6901" max="6901" width="106.7109375" style="44" customWidth="1"/>
    <col min="6902" max="6903" width="0" style="44" hidden="1" customWidth="1"/>
    <col min="6904" max="6904" width="16.28515625" style="44" customWidth="1"/>
    <col min="6905" max="6905" width="11.5703125" style="44" customWidth="1"/>
    <col min="6906" max="6906" width="16.28515625" style="44" customWidth="1"/>
    <col min="6907" max="6908" width="0" style="44" hidden="1" customWidth="1"/>
    <col min="6909" max="7154" width="9.140625" style="44"/>
    <col min="7155" max="7155" width="4" style="44" customWidth="1"/>
    <col min="7156" max="7156" width="54.85546875" style="44" customWidth="1"/>
    <col min="7157" max="7157" width="106.7109375" style="44" customWidth="1"/>
    <col min="7158" max="7159" width="0" style="44" hidden="1" customWidth="1"/>
    <col min="7160" max="7160" width="16.28515625" style="44" customWidth="1"/>
    <col min="7161" max="7161" width="11.5703125" style="44" customWidth="1"/>
    <col min="7162" max="7162" width="16.28515625" style="44" customWidth="1"/>
    <col min="7163" max="7164" width="0" style="44" hidden="1" customWidth="1"/>
    <col min="7165" max="7410" width="9.140625" style="44"/>
    <col min="7411" max="7411" width="4" style="44" customWidth="1"/>
    <col min="7412" max="7412" width="54.85546875" style="44" customWidth="1"/>
    <col min="7413" max="7413" width="106.7109375" style="44" customWidth="1"/>
    <col min="7414" max="7415" width="0" style="44" hidden="1" customWidth="1"/>
    <col min="7416" max="7416" width="16.28515625" style="44" customWidth="1"/>
    <col min="7417" max="7417" width="11.5703125" style="44" customWidth="1"/>
    <col min="7418" max="7418" width="16.28515625" style="44" customWidth="1"/>
    <col min="7419" max="7420" width="0" style="44" hidden="1" customWidth="1"/>
    <col min="7421" max="7666" width="9.140625" style="44"/>
    <col min="7667" max="7667" width="4" style="44" customWidth="1"/>
    <col min="7668" max="7668" width="54.85546875" style="44" customWidth="1"/>
    <col min="7669" max="7669" width="106.7109375" style="44" customWidth="1"/>
    <col min="7670" max="7671" width="0" style="44" hidden="1" customWidth="1"/>
    <col min="7672" max="7672" width="16.28515625" style="44" customWidth="1"/>
    <col min="7673" max="7673" width="11.5703125" style="44" customWidth="1"/>
    <col min="7674" max="7674" width="16.28515625" style="44" customWidth="1"/>
    <col min="7675" max="7676" width="0" style="44" hidden="1" customWidth="1"/>
    <col min="7677" max="7922" width="9.140625" style="44"/>
    <col min="7923" max="7923" width="4" style="44" customWidth="1"/>
    <col min="7924" max="7924" width="54.85546875" style="44" customWidth="1"/>
    <col min="7925" max="7925" width="106.7109375" style="44" customWidth="1"/>
    <col min="7926" max="7927" width="0" style="44" hidden="1" customWidth="1"/>
    <col min="7928" max="7928" width="16.28515625" style="44" customWidth="1"/>
    <col min="7929" max="7929" width="11.5703125" style="44" customWidth="1"/>
    <col min="7930" max="7930" width="16.28515625" style="44" customWidth="1"/>
    <col min="7931" max="7932" width="0" style="44" hidden="1" customWidth="1"/>
    <col min="7933" max="8178" width="9.140625" style="44"/>
    <col min="8179" max="8179" width="4" style="44" customWidth="1"/>
    <col min="8180" max="8180" width="54.85546875" style="44" customWidth="1"/>
    <col min="8181" max="8181" width="106.7109375" style="44" customWidth="1"/>
    <col min="8182" max="8183" width="0" style="44" hidden="1" customWidth="1"/>
    <col min="8184" max="8184" width="16.28515625" style="44" customWidth="1"/>
    <col min="8185" max="8185" width="11.5703125" style="44" customWidth="1"/>
    <col min="8186" max="8186" width="16.28515625" style="44" customWidth="1"/>
    <col min="8187" max="8188" width="0" style="44" hidden="1" customWidth="1"/>
    <col min="8189" max="8434" width="9.140625" style="44"/>
    <col min="8435" max="8435" width="4" style="44" customWidth="1"/>
    <col min="8436" max="8436" width="54.85546875" style="44" customWidth="1"/>
    <col min="8437" max="8437" width="106.7109375" style="44" customWidth="1"/>
    <col min="8438" max="8439" width="0" style="44" hidden="1" customWidth="1"/>
    <col min="8440" max="8440" width="16.28515625" style="44" customWidth="1"/>
    <col min="8441" max="8441" width="11.5703125" style="44" customWidth="1"/>
    <col min="8442" max="8442" width="16.28515625" style="44" customWidth="1"/>
    <col min="8443" max="8444" width="0" style="44" hidden="1" customWidth="1"/>
    <col min="8445" max="8690" width="9.140625" style="44"/>
    <col min="8691" max="8691" width="4" style="44" customWidth="1"/>
    <col min="8692" max="8692" width="54.85546875" style="44" customWidth="1"/>
    <col min="8693" max="8693" width="106.7109375" style="44" customWidth="1"/>
    <col min="8694" max="8695" width="0" style="44" hidden="1" customWidth="1"/>
    <col min="8696" max="8696" width="16.28515625" style="44" customWidth="1"/>
    <col min="8697" max="8697" width="11.5703125" style="44" customWidth="1"/>
    <col min="8698" max="8698" width="16.28515625" style="44" customWidth="1"/>
    <col min="8699" max="8700" width="0" style="44" hidden="1" customWidth="1"/>
    <col min="8701" max="8946" width="9.140625" style="44"/>
    <col min="8947" max="8947" width="4" style="44" customWidth="1"/>
    <col min="8948" max="8948" width="54.85546875" style="44" customWidth="1"/>
    <col min="8949" max="8949" width="106.7109375" style="44" customWidth="1"/>
    <col min="8950" max="8951" width="0" style="44" hidden="1" customWidth="1"/>
    <col min="8952" max="8952" width="16.28515625" style="44" customWidth="1"/>
    <col min="8953" max="8953" width="11.5703125" style="44" customWidth="1"/>
    <col min="8954" max="8954" width="16.28515625" style="44" customWidth="1"/>
    <col min="8955" max="8956" width="0" style="44" hidden="1" customWidth="1"/>
    <col min="8957" max="9202" width="9.140625" style="44"/>
    <col min="9203" max="9203" width="4" style="44" customWidth="1"/>
    <col min="9204" max="9204" width="54.85546875" style="44" customWidth="1"/>
    <col min="9205" max="9205" width="106.7109375" style="44" customWidth="1"/>
    <col min="9206" max="9207" width="0" style="44" hidden="1" customWidth="1"/>
    <col min="9208" max="9208" width="16.28515625" style="44" customWidth="1"/>
    <col min="9209" max="9209" width="11.5703125" style="44" customWidth="1"/>
    <col min="9210" max="9210" width="16.28515625" style="44" customWidth="1"/>
    <col min="9211" max="9212" width="0" style="44" hidden="1" customWidth="1"/>
    <col min="9213" max="9458" width="9.140625" style="44"/>
    <col min="9459" max="9459" width="4" style="44" customWidth="1"/>
    <col min="9460" max="9460" width="54.85546875" style="44" customWidth="1"/>
    <col min="9461" max="9461" width="106.7109375" style="44" customWidth="1"/>
    <col min="9462" max="9463" width="0" style="44" hidden="1" customWidth="1"/>
    <col min="9464" max="9464" width="16.28515625" style="44" customWidth="1"/>
    <col min="9465" max="9465" width="11.5703125" style="44" customWidth="1"/>
    <col min="9466" max="9466" width="16.28515625" style="44" customWidth="1"/>
    <col min="9467" max="9468" width="0" style="44" hidden="1" customWidth="1"/>
    <col min="9469" max="9714" width="9.140625" style="44"/>
    <col min="9715" max="9715" width="4" style="44" customWidth="1"/>
    <col min="9716" max="9716" width="54.85546875" style="44" customWidth="1"/>
    <col min="9717" max="9717" width="106.7109375" style="44" customWidth="1"/>
    <col min="9718" max="9719" width="0" style="44" hidden="1" customWidth="1"/>
    <col min="9720" max="9720" width="16.28515625" style="44" customWidth="1"/>
    <col min="9721" max="9721" width="11.5703125" style="44" customWidth="1"/>
    <col min="9722" max="9722" width="16.28515625" style="44" customWidth="1"/>
    <col min="9723" max="9724" width="0" style="44" hidden="1" customWidth="1"/>
    <col min="9725" max="9970" width="9.140625" style="44"/>
    <col min="9971" max="9971" width="4" style="44" customWidth="1"/>
    <col min="9972" max="9972" width="54.85546875" style="44" customWidth="1"/>
    <col min="9973" max="9973" width="106.7109375" style="44" customWidth="1"/>
    <col min="9974" max="9975" width="0" style="44" hidden="1" customWidth="1"/>
    <col min="9976" max="9976" width="16.28515625" style="44" customWidth="1"/>
    <col min="9977" max="9977" width="11.5703125" style="44" customWidth="1"/>
    <col min="9978" max="9978" width="16.28515625" style="44" customWidth="1"/>
    <col min="9979" max="9980" width="0" style="44" hidden="1" customWidth="1"/>
    <col min="9981" max="10226" width="9.140625" style="44"/>
    <col min="10227" max="10227" width="4" style="44" customWidth="1"/>
    <col min="10228" max="10228" width="54.85546875" style="44" customWidth="1"/>
    <col min="10229" max="10229" width="106.7109375" style="44" customWidth="1"/>
    <col min="10230" max="10231" width="0" style="44" hidden="1" customWidth="1"/>
    <col min="10232" max="10232" width="16.28515625" style="44" customWidth="1"/>
    <col min="10233" max="10233" width="11.5703125" style="44" customWidth="1"/>
    <col min="10234" max="10234" width="16.28515625" style="44" customWidth="1"/>
    <col min="10235" max="10236" width="0" style="44" hidden="1" customWidth="1"/>
    <col min="10237" max="10482" width="9.140625" style="44"/>
    <col min="10483" max="10483" width="4" style="44" customWidth="1"/>
    <col min="10484" max="10484" width="54.85546875" style="44" customWidth="1"/>
    <col min="10485" max="10485" width="106.7109375" style="44" customWidth="1"/>
    <col min="10486" max="10487" width="0" style="44" hidden="1" customWidth="1"/>
    <col min="10488" max="10488" width="16.28515625" style="44" customWidth="1"/>
    <col min="10489" max="10489" width="11.5703125" style="44" customWidth="1"/>
    <col min="10490" max="10490" width="16.28515625" style="44" customWidth="1"/>
    <col min="10491" max="10492" width="0" style="44" hidden="1" customWidth="1"/>
    <col min="10493" max="10738" width="9.140625" style="44"/>
    <col min="10739" max="10739" width="4" style="44" customWidth="1"/>
    <col min="10740" max="10740" width="54.85546875" style="44" customWidth="1"/>
    <col min="10741" max="10741" width="106.7109375" style="44" customWidth="1"/>
    <col min="10742" max="10743" width="0" style="44" hidden="1" customWidth="1"/>
    <col min="10744" max="10744" width="16.28515625" style="44" customWidth="1"/>
    <col min="10745" max="10745" width="11.5703125" style="44" customWidth="1"/>
    <col min="10746" max="10746" width="16.28515625" style="44" customWidth="1"/>
    <col min="10747" max="10748" width="0" style="44" hidden="1" customWidth="1"/>
    <col min="10749" max="10994" width="9.140625" style="44"/>
    <col min="10995" max="10995" width="4" style="44" customWidth="1"/>
    <col min="10996" max="10996" width="54.85546875" style="44" customWidth="1"/>
    <col min="10997" max="10997" width="106.7109375" style="44" customWidth="1"/>
    <col min="10998" max="10999" width="0" style="44" hidden="1" customWidth="1"/>
    <col min="11000" max="11000" width="16.28515625" style="44" customWidth="1"/>
    <col min="11001" max="11001" width="11.5703125" style="44" customWidth="1"/>
    <col min="11002" max="11002" width="16.28515625" style="44" customWidth="1"/>
    <col min="11003" max="11004" width="0" style="44" hidden="1" customWidth="1"/>
    <col min="11005" max="11250" width="9.140625" style="44"/>
    <col min="11251" max="11251" width="4" style="44" customWidth="1"/>
    <col min="11252" max="11252" width="54.85546875" style="44" customWidth="1"/>
    <col min="11253" max="11253" width="106.7109375" style="44" customWidth="1"/>
    <col min="11254" max="11255" width="0" style="44" hidden="1" customWidth="1"/>
    <col min="11256" max="11256" width="16.28515625" style="44" customWidth="1"/>
    <col min="11257" max="11257" width="11.5703125" style="44" customWidth="1"/>
    <col min="11258" max="11258" width="16.28515625" style="44" customWidth="1"/>
    <col min="11259" max="11260" width="0" style="44" hidden="1" customWidth="1"/>
    <col min="11261" max="11506" width="9.140625" style="44"/>
    <col min="11507" max="11507" width="4" style="44" customWidth="1"/>
    <col min="11508" max="11508" width="54.85546875" style="44" customWidth="1"/>
    <col min="11509" max="11509" width="106.7109375" style="44" customWidth="1"/>
    <col min="11510" max="11511" width="0" style="44" hidden="1" customWidth="1"/>
    <col min="11512" max="11512" width="16.28515625" style="44" customWidth="1"/>
    <col min="11513" max="11513" width="11.5703125" style="44" customWidth="1"/>
    <col min="11514" max="11514" width="16.28515625" style="44" customWidth="1"/>
    <col min="11515" max="11516" width="0" style="44" hidden="1" customWidth="1"/>
    <col min="11517" max="11762" width="9.140625" style="44"/>
    <col min="11763" max="11763" width="4" style="44" customWidth="1"/>
    <col min="11764" max="11764" width="54.85546875" style="44" customWidth="1"/>
    <col min="11765" max="11765" width="106.7109375" style="44" customWidth="1"/>
    <col min="11766" max="11767" width="0" style="44" hidden="1" customWidth="1"/>
    <col min="11768" max="11768" width="16.28515625" style="44" customWidth="1"/>
    <col min="11769" max="11769" width="11.5703125" style="44" customWidth="1"/>
    <col min="11770" max="11770" width="16.28515625" style="44" customWidth="1"/>
    <col min="11771" max="11772" width="0" style="44" hidden="1" customWidth="1"/>
    <col min="11773" max="12018" width="9.140625" style="44"/>
    <col min="12019" max="12019" width="4" style="44" customWidth="1"/>
    <col min="12020" max="12020" width="54.85546875" style="44" customWidth="1"/>
    <col min="12021" max="12021" width="106.7109375" style="44" customWidth="1"/>
    <col min="12022" max="12023" width="0" style="44" hidden="1" customWidth="1"/>
    <col min="12024" max="12024" width="16.28515625" style="44" customWidth="1"/>
    <col min="12025" max="12025" width="11.5703125" style="44" customWidth="1"/>
    <col min="12026" max="12026" width="16.28515625" style="44" customWidth="1"/>
    <col min="12027" max="12028" width="0" style="44" hidden="1" customWidth="1"/>
    <col min="12029" max="12274" width="9.140625" style="44"/>
    <col min="12275" max="12275" width="4" style="44" customWidth="1"/>
    <col min="12276" max="12276" width="54.85546875" style="44" customWidth="1"/>
    <col min="12277" max="12277" width="106.7109375" style="44" customWidth="1"/>
    <col min="12278" max="12279" width="0" style="44" hidden="1" customWidth="1"/>
    <col min="12280" max="12280" width="16.28515625" style="44" customWidth="1"/>
    <col min="12281" max="12281" width="11.5703125" style="44" customWidth="1"/>
    <col min="12282" max="12282" width="16.28515625" style="44" customWidth="1"/>
    <col min="12283" max="12284" width="0" style="44" hidden="1" customWidth="1"/>
    <col min="12285" max="12530" width="9.140625" style="44"/>
    <col min="12531" max="12531" width="4" style="44" customWidth="1"/>
    <col min="12532" max="12532" width="54.85546875" style="44" customWidth="1"/>
    <col min="12533" max="12533" width="106.7109375" style="44" customWidth="1"/>
    <col min="12534" max="12535" width="0" style="44" hidden="1" customWidth="1"/>
    <col min="12536" max="12536" width="16.28515625" style="44" customWidth="1"/>
    <col min="12537" max="12537" width="11.5703125" style="44" customWidth="1"/>
    <col min="12538" max="12538" width="16.28515625" style="44" customWidth="1"/>
    <col min="12539" max="12540" width="0" style="44" hidden="1" customWidth="1"/>
    <col min="12541" max="12786" width="9.140625" style="44"/>
    <col min="12787" max="12787" width="4" style="44" customWidth="1"/>
    <col min="12788" max="12788" width="54.85546875" style="44" customWidth="1"/>
    <col min="12789" max="12789" width="106.7109375" style="44" customWidth="1"/>
    <col min="12790" max="12791" width="0" style="44" hidden="1" customWidth="1"/>
    <col min="12792" max="12792" width="16.28515625" style="44" customWidth="1"/>
    <col min="12793" max="12793" width="11.5703125" style="44" customWidth="1"/>
    <col min="12794" max="12794" width="16.28515625" style="44" customWidth="1"/>
    <col min="12795" max="12796" width="0" style="44" hidden="1" customWidth="1"/>
    <col min="12797" max="13042" width="9.140625" style="44"/>
    <col min="13043" max="13043" width="4" style="44" customWidth="1"/>
    <col min="13044" max="13044" width="54.85546875" style="44" customWidth="1"/>
    <col min="13045" max="13045" width="106.7109375" style="44" customWidth="1"/>
    <col min="13046" max="13047" width="0" style="44" hidden="1" customWidth="1"/>
    <col min="13048" max="13048" width="16.28515625" style="44" customWidth="1"/>
    <col min="13049" max="13049" width="11.5703125" style="44" customWidth="1"/>
    <col min="13050" max="13050" width="16.28515625" style="44" customWidth="1"/>
    <col min="13051" max="13052" width="0" style="44" hidden="1" customWidth="1"/>
    <col min="13053" max="13298" width="9.140625" style="44"/>
    <col min="13299" max="13299" width="4" style="44" customWidth="1"/>
    <col min="13300" max="13300" width="54.85546875" style="44" customWidth="1"/>
    <col min="13301" max="13301" width="106.7109375" style="44" customWidth="1"/>
    <col min="13302" max="13303" width="0" style="44" hidden="1" customWidth="1"/>
    <col min="13304" max="13304" width="16.28515625" style="44" customWidth="1"/>
    <col min="13305" max="13305" width="11.5703125" style="44" customWidth="1"/>
    <col min="13306" max="13306" width="16.28515625" style="44" customWidth="1"/>
    <col min="13307" max="13308" width="0" style="44" hidden="1" customWidth="1"/>
    <col min="13309" max="13554" width="9.140625" style="44"/>
    <col min="13555" max="13555" width="4" style="44" customWidth="1"/>
    <col min="13556" max="13556" width="54.85546875" style="44" customWidth="1"/>
    <col min="13557" max="13557" width="106.7109375" style="44" customWidth="1"/>
    <col min="13558" max="13559" width="0" style="44" hidden="1" customWidth="1"/>
    <col min="13560" max="13560" width="16.28515625" style="44" customWidth="1"/>
    <col min="13561" max="13561" width="11.5703125" style="44" customWidth="1"/>
    <col min="13562" max="13562" width="16.28515625" style="44" customWidth="1"/>
    <col min="13563" max="13564" width="0" style="44" hidden="1" customWidth="1"/>
    <col min="13565" max="13810" width="9.140625" style="44"/>
    <col min="13811" max="13811" width="4" style="44" customWidth="1"/>
    <col min="13812" max="13812" width="54.85546875" style="44" customWidth="1"/>
    <col min="13813" max="13813" width="106.7109375" style="44" customWidth="1"/>
    <col min="13814" max="13815" width="0" style="44" hidden="1" customWidth="1"/>
    <col min="13816" max="13816" width="16.28515625" style="44" customWidth="1"/>
    <col min="13817" max="13817" width="11.5703125" style="44" customWidth="1"/>
    <col min="13818" max="13818" width="16.28515625" style="44" customWidth="1"/>
    <col min="13819" max="13820" width="0" style="44" hidden="1" customWidth="1"/>
    <col min="13821" max="14066" width="9.140625" style="44"/>
    <col min="14067" max="14067" width="4" style="44" customWidth="1"/>
    <col min="14068" max="14068" width="54.85546875" style="44" customWidth="1"/>
    <col min="14069" max="14069" width="106.7109375" style="44" customWidth="1"/>
    <col min="14070" max="14071" width="0" style="44" hidden="1" customWidth="1"/>
    <col min="14072" max="14072" width="16.28515625" style="44" customWidth="1"/>
    <col min="14073" max="14073" width="11.5703125" style="44" customWidth="1"/>
    <col min="14074" max="14074" width="16.28515625" style="44" customWidth="1"/>
    <col min="14075" max="14076" width="0" style="44" hidden="1" customWidth="1"/>
    <col min="14077" max="14322" width="9.140625" style="44"/>
    <col min="14323" max="14323" width="4" style="44" customWidth="1"/>
    <col min="14324" max="14324" width="54.85546875" style="44" customWidth="1"/>
    <col min="14325" max="14325" width="106.7109375" style="44" customWidth="1"/>
    <col min="14326" max="14327" width="0" style="44" hidden="1" customWidth="1"/>
    <col min="14328" max="14328" width="16.28515625" style="44" customWidth="1"/>
    <col min="14329" max="14329" width="11.5703125" style="44" customWidth="1"/>
    <col min="14330" max="14330" width="16.28515625" style="44" customWidth="1"/>
    <col min="14331" max="14332" width="0" style="44" hidden="1" customWidth="1"/>
    <col min="14333" max="14578" width="9.140625" style="44"/>
    <col min="14579" max="14579" width="4" style="44" customWidth="1"/>
    <col min="14580" max="14580" width="54.85546875" style="44" customWidth="1"/>
    <col min="14581" max="14581" width="106.7109375" style="44" customWidth="1"/>
    <col min="14582" max="14583" width="0" style="44" hidden="1" customWidth="1"/>
    <col min="14584" max="14584" width="16.28515625" style="44" customWidth="1"/>
    <col min="14585" max="14585" width="11.5703125" style="44" customWidth="1"/>
    <col min="14586" max="14586" width="16.28515625" style="44" customWidth="1"/>
    <col min="14587" max="14588" width="0" style="44" hidden="1" customWidth="1"/>
    <col min="14589" max="14834" width="9.140625" style="44"/>
    <col min="14835" max="14835" width="4" style="44" customWidth="1"/>
    <col min="14836" max="14836" width="54.85546875" style="44" customWidth="1"/>
    <col min="14837" max="14837" width="106.7109375" style="44" customWidth="1"/>
    <col min="14838" max="14839" width="0" style="44" hidden="1" customWidth="1"/>
    <col min="14840" max="14840" width="16.28515625" style="44" customWidth="1"/>
    <col min="14841" max="14841" width="11.5703125" style="44" customWidth="1"/>
    <col min="14842" max="14842" width="16.28515625" style="44" customWidth="1"/>
    <col min="14843" max="14844" width="0" style="44" hidden="1" customWidth="1"/>
    <col min="14845" max="15090" width="9.140625" style="44"/>
    <col min="15091" max="15091" width="4" style="44" customWidth="1"/>
    <col min="15092" max="15092" width="54.85546875" style="44" customWidth="1"/>
    <col min="15093" max="15093" width="106.7109375" style="44" customWidth="1"/>
    <col min="15094" max="15095" width="0" style="44" hidden="1" customWidth="1"/>
    <col min="15096" max="15096" width="16.28515625" style="44" customWidth="1"/>
    <col min="15097" max="15097" width="11.5703125" style="44" customWidth="1"/>
    <col min="15098" max="15098" width="16.28515625" style="44" customWidth="1"/>
    <col min="15099" max="15100" width="0" style="44" hidden="1" customWidth="1"/>
    <col min="15101" max="15346" width="9.140625" style="44"/>
    <col min="15347" max="15347" width="4" style="44" customWidth="1"/>
    <col min="15348" max="15348" width="54.85546875" style="44" customWidth="1"/>
    <col min="15349" max="15349" width="106.7109375" style="44" customWidth="1"/>
    <col min="15350" max="15351" width="0" style="44" hidden="1" customWidth="1"/>
    <col min="15352" max="15352" width="16.28515625" style="44" customWidth="1"/>
    <col min="15353" max="15353" width="11.5703125" style="44" customWidth="1"/>
    <col min="15354" max="15354" width="16.28515625" style="44" customWidth="1"/>
    <col min="15355" max="15356" width="0" style="44" hidden="1" customWidth="1"/>
    <col min="15357" max="15602" width="9.140625" style="44"/>
    <col min="15603" max="15603" width="4" style="44" customWidth="1"/>
    <col min="15604" max="15604" width="54.85546875" style="44" customWidth="1"/>
    <col min="15605" max="15605" width="106.7109375" style="44" customWidth="1"/>
    <col min="15606" max="15607" width="0" style="44" hidden="1" customWidth="1"/>
    <col min="15608" max="15608" width="16.28515625" style="44" customWidth="1"/>
    <col min="15609" max="15609" width="11.5703125" style="44" customWidth="1"/>
    <col min="15610" max="15610" width="16.28515625" style="44" customWidth="1"/>
    <col min="15611" max="15612" width="0" style="44" hidden="1" customWidth="1"/>
    <col min="15613" max="15858" width="9.140625" style="44"/>
    <col min="15859" max="15859" width="4" style="44" customWidth="1"/>
    <col min="15860" max="15860" width="54.85546875" style="44" customWidth="1"/>
    <col min="15861" max="15861" width="106.7109375" style="44" customWidth="1"/>
    <col min="15862" max="15863" width="0" style="44" hidden="1" customWidth="1"/>
    <col min="15864" max="15864" width="16.28515625" style="44" customWidth="1"/>
    <col min="15865" max="15865" width="11.5703125" style="44" customWidth="1"/>
    <col min="15866" max="15866" width="16.28515625" style="44" customWidth="1"/>
    <col min="15867" max="15868" width="0" style="44" hidden="1" customWidth="1"/>
    <col min="15869" max="16114" width="9.140625" style="44"/>
    <col min="16115" max="16115" width="4" style="44" customWidth="1"/>
    <col min="16116" max="16116" width="54.85546875" style="44" customWidth="1"/>
    <col min="16117" max="16117" width="106.7109375" style="44" customWidth="1"/>
    <col min="16118" max="16119" width="0" style="44" hidden="1" customWidth="1"/>
    <col min="16120" max="16120" width="16.28515625" style="44" customWidth="1"/>
    <col min="16121" max="16121" width="11.5703125" style="44" customWidth="1"/>
    <col min="16122" max="16122" width="16.28515625" style="44" customWidth="1"/>
    <col min="16123" max="16124" width="0" style="44" hidden="1" customWidth="1"/>
    <col min="16125" max="16384" width="9.140625" style="44"/>
  </cols>
  <sheetData>
    <row r="1" spans="1:5" ht="12" customHeight="1" x14ac:dyDescent="0.2">
      <c r="A1" s="426" t="s">
        <v>961</v>
      </c>
      <c r="B1" s="426"/>
      <c r="C1" s="426"/>
    </row>
    <row r="2" spans="1:5" ht="12" customHeight="1" x14ac:dyDescent="0.2">
      <c r="A2" s="426" t="s">
        <v>489</v>
      </c>
      <c r="B2" s="426"/>
      <c r="C2" s="426"/>
    </row>
    <row r="3" spans="1:5" ht="12" customHeight="1" x14ac:dyDescent="0.2">
      <c r="A3" s="426" t="s">
        <v>83</v>
      </c>
      <c r="B3" s="426"/>
      <c r="C3" s="426"/>
    </row>
    <row r="4" spans="1:5" ht="12" customHeight="1" x14ac:dyDescent="0.2">
      <c r="A4" s="426" t="s">
        <v>84</v>
      </c>
      <c r="B4" s="426"/>
      <c r="C4" s="426"/>
    </row>
    <row r="5" spans="1:5" ht="12" customHeight="1" x14ac:dyDescent="0.2">
      <c r="A5" s="426" t="s">
        <v>880</v>
      </c>
      <c r="B5" s="426"/>
      <c r="C5" s="426"/>
    </row>
    <row r="6" spans="1:5" ht="12" customHeight="1" x14ac:dyDescent="0.2">
      <c r="A6" s="426" t="s">
        <v>746</v>
      </c>
      <c r="B6" s="426"/>
      <c r="C6" s="426"/>
    </row>
    <row r="7" spans="1:5" ht="12" customHeight="1" x14ac:dyDescent="0.2">
      <c r="A7" s="426" t="s">
        <v>84</v>
      </c>
      <c r="B7" s="426"/>
      <c r="C7" s="426"/>
    </row>
    <row r="8" spans="1:5" ht="12" customHeight="1" x14ac:dyDescent="0.2">
      <c r="A8" s="426" t="s">
        <v>879</v>
      </c>
      <c r="B8" s="426"/>
      <c r="C8" s="426"/>
    </row>
    <row r="9" spans="1:5" ht="12.75" x14ac:dyDescent="0.2">
      <c r="A9" s="430"/>
      <c r="B9" s="430"/>
      <c r="C9" s="75"/>
    </row>
    <row r="10" spans="1:5" x14ac:dyDescent="0.2">
      <c r="A10" s="429" t="s">
        <v>377</v>
      </c>
      <c r="B10" s="429"/>
      <c r="C10" s="429"/>
    </row>
    <row r="11" spans="1:5" x14ac:dyDescent="0.2">
      <c r="A11" s="429" t="s">
        <v>927</v>
      </c>
      <c r="B11" s="429"/>
      <c r="C11" s="429"/>
    </row>
    <row r="12" spans="1:5" x14ac:dyDescent="0.2">
      <c r="A12" s="429"/>
      <c r="B12" s="429"/>
      <c r="C12" s="429"/>
    </row>
    <row r="13" spans="1:5" x14ac:dyDescent="0.2">
      <c r="A13" s="45"/>
      <c r="B13" s="435"/>
      <c r="C13" s="435"/>
    </row>
    <row r="14" spans="1:5" ht="12" customHeight="1" x14ac:dyDescent="0.2">
      <c r="A14" s="436" t="s">
        <v>378</v>
      </c>
      <c r="B14" s="436" t="s">
        <v>379</v>
      </c>
      <c r="C14" s="437" t="s">
        <v>754</v>
      </c>
    </row>
    <row r="15" spans="1:5" s="46" customFormat="1" ht="16.5" customHeight="1" x14ac:dyDescent="0.2">
      <c r="A15" s="436"/>
      <c r="B15" s="436"/>
      <c r="C15" s="437" t="s">
        <v>380</v>
      </c>
    </row>
    <row r="16" spans="1:5" x14ac:dyDescent="0.2">
      <c r="A16" s="431"/>
      <c r="B16" s="431"/>
      <c r="C16" s="76">
        <f>C17+C24+C31+C32+C37+C41+C46+C47+C50+C51+C52+C56+C57+C58+C59+C60+C62</f>
        <v>717204.64281999995</v>
      </c>
      <c r="D16" s="347">
        <f>C16/'Пр 5 вед'!G14</f>
        <v>0.87078940059468513</v>
      </c>
      <c r="E16" s="157"/>
    </row>
    <row r="17" spans="1:7" s="46" customFormat="1" ht="33.75" customHeight="1" x14ac:dyDescent="0.2">
      <c r="A17" s="428" t="s">
        <v>199</v>
      </c>
      <c r="B17" s="72" t="s">
        <v>881</v>
      </c>
      <c r="C17" s="77">
        <f>C18+C19+C20+C21+C22+C23</f>
        <v>565897.89916000003</v>
      </c>
      <c r="D17" s="163">
        <f>C17-'Пр 5 вед'!G189</f>
        <v>0</v>
      </c>
      <c r="E17" s="163"/>
    </row>
    <row r="18" spans="1:7" x14ac:dyDescent="0.2">
      <c r="A18" s="428"/>
      <c r="B18" s="47" t="s">
        <v>381</v>
      </c>
      <c r="C18" s="78">
        <f>'Пр 5 вед'!G193+'Пр 5 вед'!G354</f>
        <v>186513.63386</v>
      </c>
    </row>
    <row r="19" spans="1:7" x14ac:dyDescent="0.2">
      <c r="A19" s="428"/>
      <c r="B19" s="47" t="s">
        <v>382</v>
      </c>
      <c r="C19" s="78">
        <f>'Пр 5 вед'!G254-'Пр 5 вед'!G304</f>
        <v>324881.94452000002</v>
      </c>
    </row>
    <row r="20" spans="1:7" x14ac:dyDescent="0.2">
      <c r="A20" s="428"/>
      <c r="B20" s="47" t="s">
        <v>423</v>
      </c>
      <c r="C20" s="78">
        <f>'Пр 5 вед'!G309-'Пр 5 вед'!G314</f>
        <v>28493.804380000001</v>
      </c>
    </row>
    <row r="21" spans="1:7" x14ac:dyDescent="0.2">
      <c r="A21" s="428"/>
      <c r="B21" s="47" t="s">
        <v>383</v>
      </c>
      <c r="C21" s="78">
        <f>'Пр 5 вед'!G319</f>
        <v>5276.5</v>
      </c>
    </row>
    <row r="22" spans="1:7" ht="22.5" x14ac:dyDescent="0.2">
      <c r="A22" s="428"/>
      <c r="B22" s="47" t="s">
        <v>424</v>
      </c>
      <c r="C22" s="78">
        <f>'Пр 5 вед'!G318+'Пр 5 вед'!G308+'Пр 5 вед'!G246</f>
        <v>1431</v>
      </c>
    </row>
    <row r="23" spans="1:7" ht="34.5" customHeight="1" x14ac:dyDescent="0.2">
      <c r="A23" s="428"/>
      <c r="B23" s="47" t="s">
        <v>763</v>
      </c>
      <c r="C23" s="78">
        <f>'Пр 5 вед'!G327</f>
        <v>19301.0164</v>
      </c>
    </row>
    <row r="24" spans="1:7" s="46" customFormat="1" ht="23.25" customHeight="1" x14ac:dyDescent="0.2">
      <c r="A24" s="432" t="s">
        <v>384</v>
      </c>
      <c r="B24" s="71" t="s">
        <v>898</v>
      </c>
      <c r="C24" s="79">
        <f>C25+C26+C28+C29+C30+C27+C31</f>
        <v>91326.297210000004</v>
      </c>
      <c r="D24" s="155"/>
      <c r="E24" s="155"/>
      <c r="F24" s="155"/>
      <c r="G24" s="155"/>
    </row>
    <row r="25" spans="1:7" x14ac:dyDescent="0.2">
      <c r="A25" s="433"/>
      <c r="B25" s="42" t="s">
        <v>385</v>
      </c>
      <c r="C25" s="80">
        <f>'Пр 5 вед'!G36</f>
        <v>14271.269</v>
      </c>
    </row>
    <row r="26" spans="1:7" x14ac:dyDescent="0.2">
      <c r="A26" s="433"/>
      <c r="B26" s="42" t="s">
        <v>386</v>
      </c>
      <c r="C26" s="80">
        <f>'Пр 5 вед'!G45</f>
        <v>29510.849549999999</v>
      </c>
    </row>
    <row r="27" spans="1:7" x14ac:dyDescent="0.2">
      <c r="A27" s="433"/>
      <c r="B27" s="65" t="s">
        <v>633</v>
      </c>
      <c r="C27" s="80">
        <f>'Пр 5 вед'!G19</f>
        <v>20533.224259999999</v>
      </c>
    </row>
    <row r="28" spans="1:7" x14ac:dyDescent="0.2">
      <c r="A28" s="433"/>
      <c r="B28" s="42" t="s">
        <v>387</v>
      </c>
      <c r="C28" s="80">
        <f>'Пр 5 вед'!G50+'Пр 5 вед'!G64</f>
        <v>24417.060399999998</v>
      </c>
    </row>
    <row r="29" spans="1:7" ht="26.25" customHeight="1" x14ac:dyDescent="0.2">
      <c r="A29" s="433"/>
      <c r="B29" s="65" t="s">
        <v>670</v>
      </c>
      <c r="C29" s="80">
        <f>'Пр 5 вед'!G28</f>
        <v>92</v>
      </c>
    </row>
    <row r="30" spans="1:7" ht="16.5" customHeight="1" x14ac:dyDescent="0.2">
      <c r="A30" s="433"/>
      <c r="B30" s="21" t="s">
        <v>668</v>
      </c>
      <c r="C30" s="80">
        <f>'Пр 5 вед'!G90</f>
        <v>62</v>
      </c>
    </row>
    <row r="31" spans="1:7" ht="29.25" customHeight="1" x14ac:dyDescent="0.2">
      <c r="A31" s="434"/>
      <c r="B31" s="71" t="s">
        <v>764</v>
      </c>
      <c r="C31" s="79">
        <f>'Пр 5 вед'!G86</f>
        <v>2439.8939999999998</v>
      </c>
    </row>
    <row r="32" spans="1:7" s="46" customFormat="1" ht="22.5" customHeight="1" x14ac:dyDescent="0.2">
      <c r="A32" s="428" t="s">
        <v>388</v>
      </c>
      <c r="B32" s="71" t="s">
        <v>906</v>
      </c>
      <c r="C32" s="79">
        <f>C33+C34+C35+C36</f>
        <v>5652.7790000000005</v>
      </c>
      <c r="D32" s="155"/>
      <c r="E32" s="155"/>
    </row>
    <row r="33" spans="1:5" x14ac:dyDescent="0.2">
      <c r="A33" s="428"/>
      <c r="B33" s="42" t="s">
        <v>389</v>
      </c>
      <c r="C33" s="80">
        <f>'Пр 5 вед'!G392</f>
        <v>1249</v>
      </c>
    </row>
    <row r="34" spans="1:5" x14ac:dyDescent="0.2">
      <c r="A34" s="428"/>
      <c r="B34" s="42" t="s">
        <v>425</v>
      </c>
      <c r="C34" s="80">
        <v>0</v>
      </c>
    </row>
    <row r="35" spans="1:5" x14ac:dyDescent="0.2">
      <c r="A35" s="428"/>
      <c r="B35" s="42" t="s">
        <v>669</v>
      </c>
      <c r="C35" s="80">
        <f>'Пр 5 вед'!G366+'Пр 5 вед'!G413</f>
        <v>555</v>
      </c>
    </row>
    <row r="36" spans="1:5" ht="35.25" customHeight="1" x14ac:dyDescent="0.2">
      <c r="A36" s="428"/>
      <c r="B36" s="42" t="s">
        <v>390</v>
      </c>
      <c r="C36" s="80">
        <f>'Пр 5 вед'!G370</f>
        <v>3848.779</v>
      </c>
    </row>
    <row r="37" spans="1:5" s="46" customFormat="1" ht="33.75" customHeight="1" x14ac:dyDescent="0.2">
      <c r="A37" s="428" t="s">
        <v>143</v>
      </c>
      <c r="B37" s="71" t="s">
        <v>909</v>
      </c>
      <c r="C37" s="81">
        <f>C38+C39+C40</f>
        <v>20084</v>
      </c>
    </row>
    <row r="38" spans="1:5" ht="22.5" x14ac:dyDescent="0.2">
      <c r="A38" s="428"/>
      <c r="B38" s="42" t="s">
        <v>391</v>
      </c>
      <c r="C38" s="82">
        <f>'Пр 5 вед'!G111+'Пр 5 вед'!G155+'Пр 5 вед'!G161</f>
        <v>6123.6</v>
      </c>
      <c r="E38" s="156"/>
    </row>
    <row r="39" spans="1:5" ht="22.5" x14ac:dyDescent="0.2">
      <c r="A39" s="428"/>
      <c r="B39" s="42" t="s">
        <v>392</v>
      </c>
      <c r="C39" s="82">
        <f>'Пр 5 вед'!G128</f>
        <v>10130</v>
      </c>
    </row>
    <row r="40" spans="1:5" ht="21" customHeight="1" x14ac:dyDescent="0.2">
      <c r="A40" s="428"/>
      <c r="B40" s="42" t="s">
        <v>393</v>
      </c>
      <c r="C40" s="82">
        <f>'Пр 5 вед'!G168</f>
        <v>3830.4</v>
      </c>
    </row>
    <row r="41" spans="1:5" s="46" customFormat="1" ht="12" customHeight="1" x14ac:dyDescent="0.2">
      <c r="A41" s="432" t="s">
        <v>394</v>
      </c>
      <c r="B41" s="70" t="s">
        <v>910</v>
      </c>
      <c r="C41" s="79">
        <f>C44+C45+C43+C42</f>
        <v>11005.616999999998</v>
      </c>
    </row>
    <row r="42" spans="1:5" s="46" customFormat="1" ht="12" customHeight="1" x14ac:dyDescent="0.2">
      <c r="A42" s="433"/>
      <c r="B42" s="43" t="s">
        <v>765</v>
      </c>
      <c r="C42" s="79"/>
    </row>
    <row r="43" spans="1:5" s="46" customFormat="1" ht="12" customHeight="1" x14ac:dyDescent="0.2">
      <c r="A43" s="433"/>
      <c r="B43" s="43" t="s">
        <v>766</v>
      </c>
      <c r="C43" s="79">
        <v>0</v>
      </c>
    </row>
    <row r="44" spans="1:5" ht="35.25" customHeight="1" x14ac:dyDescent="0.2">
      <c r="A44" s="433"/>
      <c r="B44" s="43" t="s">
        <v>911</v>
      </c>
      <c r="C44" s="80">
        <f>'Пр 4 функ'!F70</f>
        <v>11005.616999999998</v>
      </c>
    </row>
    <row r="45" spans="1:5" ht="27.75" customHeight="1" x14ac:dyDescent="0.2">
      <c r="A45" s="434"/>
      <c r="B45" s="39" t="s">
        <v>767</v>
      </c>
      <c r="C45" s="80">
        <v>0</v>
      </c>
    </row>
    <row r="46" spans="1:5" s="46" customFormat="1" ht="12.75" customHeight="1" x14ac:dyDescent="0.2">
      <c r="A46" s="428" t="s">
        <v>395</v>
      </c>
      <c r="B46" s="69" t="s">
        <v>919</v>
      </c>
      <c r="C46" s="83">
        <f>'Пр 4 функ'!F567</f>
        <v>1380</v>
      </c>
    </row>
    <row r="47" spans="1:5" s="46" customFormat="1" ht="15.75" customHeight="1" x14ac:dyDescent="0.2">
      <c r="A47" s="428"/>
      <c r="B47" s="414" t="s">
        <v>915</v>
      </c>
      <c r="C47" s="83">
        <f>C48+C49</f>
        <v>600</v>
      </c>
    </row>
    <row r="48" spans="1:5" x14ac:dyDescent="0.2">
      <c r="A48" s="428"/>
      <c r="B48" s="413" t="s">
        <v>471</v>
      </c>
      <c r="C48" s="82">
        <f>'Пр 5 вед'!G610</f>
        <v>100</v>
      </c>
    </row>
    <row r="49" spans="1:3" x14ac:dyDescent="0.2">
      <c r="A49" s="428"/>
      <c r="B49" s="66" t="s">
        <v>472</v>
      </c>
      <c r="C49" s="82">
        <f>'Пр 5 вед'!G615</f>
        <v>500</v>
      </c>
    </row>
    <row r="50" spans="1:3" s="46" customFormat="1" ht="22.5" x14ac:dyDescent="0.2">
      <c r="A50" s="428"/>
      <c r="B50" s="67" t="s">
        <v>913</v>
      </c>
      <c r="C50" s="84">
        <f>'Пр 5 вед'!G573</f>
        <v>495</v>
      </c>
    </row>
    <row r="51" spans="1:3" s="46" customFormat="1" ht="24" customHeight="1" x14ac:dyDescent="0.2">
      <c r="A51" s="428"/>
      <c r="B51" s="73" t="s">
        <v>768</v>
      </c>
      <c r="C51" s="84">
        <f>'Пр 5 вед'!G587</f>
        <v>505</v>
      </c>
    </row>
    <row r="52" spans="1:3" ht="22.5" x14ac:dyDescent="0.2">
      <c r="A52" s="428"/>
      <c r="B52" s="70" t="s">
        <v>921</v>
      </c>
      <c r="C52" s="80">
        <f>'Пр 5 вед'!G632+'Пр 5 вед'!G598+'Пр 5 вед'!G644</f>
        <v>6351.2</v>
      </c>
    </row>
    <row r="53" spans="1:3" x14ac:dyDescent="0.2">
      <c r="A53" s="428"/>
      <c r="B53" s="192" t="s">
        <v>769</v>
      </c>
      <c r="C53" s="80">
        <f>'Пр 5 вед'!G720</f>
        <v>4887.3999999999996</v>
      </c>
    </row>
    <row r="54" spans="1:3" x14ac:dyDescent="0.2">
      <c r="A54" s="428"/>
      <c r="B54" s="43" t="s">
        <v>770</v>
      </c>
      <c r="C54" s="80">
        <f>'Пр 5 вед'!G645+'Пр 5 вед'!G598</f>
        <v>6151.2</v>
      </c>
    </row>
    <row r="55" spans="1:3" x14ac:dyDescent="0.2">
      <c r="A55" s="428"/>
      <c r="B55" s="43" t="s">
        <v>771</v>
      </c>
      <c r="C55" s="80">
        <f>'Пр 5 вед'!G632</f>
        <v>200</v>
      </c>
    </row>
    <row r="56" spans="1:3" x14ac:dyDescent="0.2">
      <c r="A56" s="428"/>
      <c r="B56" s="71" t="s">
        <v>772</v>
      </c>
      <c r="C56" s="80">
        <f>'Пр 5 вед'!G657</f>
        <v>100</v>
      </c>
    </row>
    <row r="57" spans="1:3" ht="22.5" x14ac:dyDescent="0.2">
      <c r="A57" s="428"/>
      <c r="B57" s="74" t="s">
        <v>773</v>
      </c>
      <c r="C57" s="80">
        <f>'Пр 5 вед'!G731</f>
        <v>900.95645000000002</v>
      </c>
    </row>
    <row r="58" spans="1:3" x14ac:dyDescent="0.2">
      <c r="A58" s="428"/>
      <c r="B58" s="73" t="s">
        <v>774</v>
      </c>
      <c r="C58" s="80">
        <f>'Пр 5 вед'!G690</f>
        <v>1140</v>
      </c>
    </row>
    <row r="59" spans="1:3" ht="22.5" x14ac:dyDescent="0.2">
      <c r="A59" s="428"/>
      <c r="B59" s="73" t="s">
        <v>775</v>
      </c>
      <c r="C59" s="80">
        <f>'Пр 5 вед'!G603</f>
        <v>7106</v>
      </c>
    </row>
    <row r="60" spans="1:3" ht="32.25" customHeight="1" x14ac:dyDescent="0.2">
      <c r="A60" s="428"/>
      <c r="B60" s="73" t="s">
        <v>924</v>
      </c>
      <c r="C60" s="80">
        <f>'Пр 5 вед'!G730</f>
        <v>10</v>
      </c>
    </row>
    <row r="61" spans="1:3" ht="24.75" customHeight="1" x14ac:dyDescent="0.2">
      <c r="A61" s="428"/>
      <c r="B61" s="197" t="s">
        <v>917</v>
      </c>
      <c r="C61" s="80">
        <f>'Пр 5 вед'!G672</f>
        <v>1000</v>
      </c>
    </row>
    <row r="62" spans="1:3" x14ac:dyDescent="0.2">
      <c r="A62" s="428"/>
      <c r="B62" s="74" t="s">
        <v>776</v>
      </c>
      <c r="C62" s="85">
        <f>'Пр 5 вед'!G520</f>
        <v>2210</v>
      </c>
    </row>
    <row r="63" spans="1:3" x14ac:dyDescent="0.2">
      <c r="A63" s="428"/>
      <c r="B63" s="74" t="s">
        <v>778</v>
      </c>
      <c r="C63" s="85">
        <f>'Пр 5 вед'!G641</f>
        <v>120</v>
      </c>
    </row>
    <row r="64" spans="1:3" x14ac:dyDescent="0.2">
      <c r="A64" s="428"/>
      <c r="B64" s="74" t="s">
        <v>777</v>
      </c>
      <c r="C64" s="85">
        <f>'Пр 5 вед'!G655</f>
        <v>2021</v>
      </c>
    </row>
    <row r="65" spans="1:3" x14ac:dyDescent="0.2">
      <c r="A65" s="193"/>
      <c r="B65" s="194"/>
      <c r="C65" s="195"/>
    </row>
    <row r="68" spans="1:3" x14ac:dyDescent="0.2">
      <c r="B68" s="49"/>
    </row>
  </sheetData>
  <mergeCells count="23">
    <mergeCell ref="B13:C13"/>
    <mergeCell ref="A14:A15"/>
    <mergeCell ref="A17:A23"/>
    <mergeCell ref="A32:A36"/>
    <mergeCell ref="A37:A40"/>
    <mergeCell ref="B14:B15"/>
    <mergeCell ref="C14:C15"/>
    <mergeCell ref="A46:A64"/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1:C11"/>
    <mergeCell ref="A9:B9"/>
    <mergeCell ref="A12:C12"/>
    <mergeCell ref="A16:B16"/>
    <mergeCell ref="A41:A45"/>
    <mergeCell ref="A24:A3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66"/>
  <sheetViews>
    <sheetView view="pageBreakPreview" topLeftCell="A40" zoomScale="80" zoomScaleNormal="100" zoomScaleSheetLayoutView="80" workbookViewId="0">
      <selection activeCell="B58" sqref="B58"/>
    </sheetView>
  </sheetViews>
  <sheetFormatPr defaultRowHeight="12" x14ac:dyDescent="0.2"/>
  <cols>
    <col min="1" max="1" width="13.140625" style="44" customWidth="1"/>
    <col min="2" max="2" width="93.85546875" style="48" customWidth="1"/>
    <col min="3" max="5" width="11.5703125" style="44" customWidth="1"/>
    <col min="6" max="6" width="12" style="44" customWidth="1"/>
    <col min="7" max="243" width="9.140625" style="44"/>
    <col min="244" max="244" width="4" style="44" customWidth="1"/>
    <col min="245" max="245" width="54.85546875" style="44" customWidth="1"/>
    <col min="246" max="246" width="106.7109375" style="44" customWidth="1"/>
    <col min="247" max="248" width="0" style="44" hidden="1" customWidth="1"/>
    <col min="249" max="249" width="16.28515625" style="44" customWidth="1"/>
    <col min="250" max="250" width="11.5703125" style="44" customWidth="1"/>
    <col min="251" max="251" width="16.28515625" style="44" customWidth="1"/>
    <col min="252" max="253" width="0" style="44" hidden="1" customWidth="1"/>
    <col min="254" max="499" width="9.140625" style="44"/>
    <col min="500" max="500" width="4" style="44" customWidth="1"/>
    <col min="501" max="501" width="54.85546875" style="44" customWidth="1"/>
    <col min="502" max="502" width="106.7109375" style="44" customWidth="1"/>
    <col min="503" max="504" width="0" style="44" hidden="1" customWidth="1"/>
    <col min="505" max="505" width="16.28515625" style="44" customWidth="1"/>
    <col min="506" max="506" width="11.5703125" style="44" customWidth="1"/>
    <col min="507" max="507" width="16.28515625" style="44" customWidth="1"/>
    <col min="508" max="509" width="0" style="44" hidden="1" customWidth="1"/>
    <col min="510" max="755" width="9.140625" style="44"/>
    <col min="756" max="756" width="4" style="44" customWidth="1"/>
    <col min="757" max="757" width="54.85546875" style="44" customWidth="1"/>
    <col min="758" max="758" width="106.7109375" style="44" customWidth="1"/>
    <col min="759" max="760" width="0" style="44" hidden="1" customWidth="1"/>
    <col min="761" max="761" width="16.28515625" style="44" customWidth="1"/>
    <col min="762" max="762" width="11.5703125" style="44" customWidth="1"/>
    <col min="763" max="763" width="16.28515625" style="44" customWidth="1"/>
    <col min="764" max="765" width="0" style="44" hidden="1" customWidth="1"/>
    <col min="766" max="1011" width="9.140625" style="44"/>
    <col min="1012" max="1012" width="4" style="44" customWidth="1"/>
    <col min="1013" max="1013" width="54.85546875" style="44" customWidth="1"/>
    <col min="1014" max="1014" width="106.7109375" style="44" customWidth="1"/>
    <col min="1015" max="1016" width="0" style="44" hidden="1" customWidth="1"/>
    <col min="1017" max="1017" width="16.28515625" style="44" customWidth="1"/>
    <col min="1018" max="1018" width="11.5703125" style="44" customWidth="1"/>
    <col min="1019" max="1019" width="16.28515625" style="44" customWidth="1"/>
    <col min="1020" max="1021" width="0" style="44" hidden="1" customWidth="1"/>
    <col min="1022" max="1267" width="9.140625" style="44"/>
    <col min="1268" max="1268" width="4" style="44" customWidth="1"/>
    <col min="1269" max="1269" width="54.85546875" style="44" customWidth="1"/>
    <col min="1270" max="1270" width="106.7109375" style="44" customWidth="1"/>
    <col min="1271" max="1272" width="0" style="44" hidden="1" customWidth="1"/>
    <col min="1273" max="1273" width="16.28515625" style="44" customWidth="1"/>
    <col min="1274" max="1274" width="11.5703125" style="44" customWidth="1"/>
    <col min="1275" max="1275" width="16.28515625" style="44" customWidth="1"/>
    <col min="1276" max="1277" width="0" style="44" hidden="1" customWidth="1"/>
    <col min="1278" max="1523" width="9.140625" style="44"/>
    <col min="1524" max="1524" width="4" style="44" customWidth="1"/>
    <col min="1525" max="1525" width="54.85546875" style="44" customWidth="1"/>
    <col min="1526" max="1526" width="106.7109375" style="44" customWidth="1"/>
    <col min="1527" max="1528" width="0" style="44" hidden="1" customWidth="1"/>
    <col min="1529" max="1529" width="16.28515625" style="44" customWidth="1"/>
    <col min="1530" max="1530" width="11.5703125" style="44" customWidth="1"/>
    <col min="1531" max="1531" width="16.28515625" style="44" customWidth="1"/>
    <col min="1532" max="1533" width="0" style="44" hidden="1" customWidth="1"/>
    <col min="1534" max="1779" width="9.140625" style="44"/>
    <col min="1780" max="1780" width="4" style="44" customWidth="1"/>
    <col min="1781" max="1781" width="54.85546875" style="44" customWidth="1"/>
    <col min="1782" max="1782" width="106.7109375" style="44" customWidth="1"/>
    <col min="1783" max="1784" width="0" style="44" hidden="1" customWidth="1"/>
    <col min="1785" max="1785" width="16.28515625" style="44" customWidth="1"/>
    <col min="1786" max="1786" width="11.5703125" style="44" customWidth="1"/>
    <col min="1787" max="1787" width="16.28515625" style="44" customWidth="1"/>
    <col min="1788" max="1789" width="0" style="44" hidden="1" customWidth="1"/>
    <col min="1790" max="2035" width="9.140625" style="44"/>
    <col min="2036" max="2036" width="4" style="44" customWidth="1"/>
    <col min="2037" max="2037" width="54.85546875" style="44" customWidth="1"/>
    <col min="2038" max="2038" width="106.7109375" style="44" customWidth="1"/>
    <col min="2039" max="2040" width="0" style="44" hidden="1" customWidth="1"/>
    <col min="2041" max="2041" width="16.28515625" style="44" customWidth="1"/>
    <col min="2042" max="2042" width="11.5703125" style="44" customWidth="1"/>
    <col min="2043" max="2043" width="16.28515625" style="44" customWidth="1"/>
    <col min="2044" max="2045" width="0" style="44" hidden="1" customWidth="1"/>
    <col min="2046" max="2291" width="9.140625" style="44"/>
    <col min="2292" max="2292" width="4" style="44" customWidth="1"/>
    <col min="2293" max="2293" width="54.85546875" style="44" customWidth="1"/>
    <col min="2294" max="2294" width="106.7109375" style="44" customWidth="1"/>
    <col min="2295" max="2296" width="0" style="44" hidden="1" customWidth="1"/>
    <col min="2297" max="2297" width="16.28515625" style="44" customWidth="1"/>
    <col min="2298" max="2298" width="11.5703125" style="44" customWidth="1"/>
    <col min="2299" max="2299" width="16.28515625" style="44" customWidth="1"/>
    <col min="2300" max="2301" width="0" style="44" hidden="1" customWidth="1"/>
    <col min="2302" max="2547" width="9.140625" style="44"/>
    <col min="2548" max="2548" width="4" style="44" customWidth="1"/>
    <col min="2549" max="2549" width="54.85546875" style="44" customWidth="1"/>
    <col min="2550" max="2550" width="106.7109375" style="44" customWidth="1"/>
    <col min="2551" max="2552" width="0" style="44" hidden="1" customWidth="1"/>
    <col min="2553" max="2553" width="16.28515625" style="44" customWidth="1"/>
    <col min="2554" max="2554" width="11.5703125" style="44" customWidth="1"/>
    <col min="2555" max="2555" width="16.28515625" style="44" customWidth="1"/>
    <col min="2556" max="2557" width="0" style="44" hidden="1" customWidth="1"/>
    <col min="2558" max="2803" width="9.140625" style="44"/>
    <col min="2804" max="2804" width="4" style="44" customWidth="1"/>
    <col min="2805" max="2805" width="54.85546875" style="44" customWidth="1"/>
    <col min="2806" max="2806" width="106.7109375" style="44" customWidth="1"/>
    <col min="2807" max="2808" width="0" style="44" hidden="1" customWidth="1"/>
    <col min="2809" max="2809" width="16.28515625" style="44" customWidth="1"/>
    <col min="2810" max="2810" width="11.5703125" style="44" customWidth="1"/>
    <col min="2811" max="2811" width="16.28515625" style="44" customWidth="1"/>
    <col min="2812" max="2813" width="0" style="44" hidden="1" customWidth="1"/>
    <col min="2814" max="3059" width="9.140625" style="44"/>
    <col min="3060" max="3060" width="4" style="44" customWidth="1"/>
    <col min="3061" max="3061" width="54.85546875" style="44" customWidth="1"/>
    <col min="3062" max="3062" width="106.7109375" style="44" customWidth="1"/>
    <col min="3063" max="3064" width="0" style="44" hidden="1" customWidth="1"/>
    <col min="3065" max="3065" width="16.28515625" style="44" customWidth="1"/>
    <col min="3066" max="3066" width="11.5703125" style="44" customWidth="1"/>
    <col min="3067" max="3067" width="16.28515625" style="44" customWidth="1"/>
    <col min="3068" max="3069" width="0" style="44" hidden="1" customWidth="1"/>
    <col min="3070" max="3315" width="9.140625" style="44"/>
    <col min="3316" max="3316" width="4" style="44" customWidth="1"/>
    <col min="3317" max="3317" width="54.85546875" style="44" customWidth="1"/>
    <col min="3318" max="3318" width="106.7109375" style="44" customWidth="1"/>
    <col min="3319" max="3320" width="0" style="44" hidden="1" customWidth="1"/>
    <col min="3321" max="3321" width="16.28515625" style="44" customWidth="1"/>
    <col min="3322" max="3322" width="11.5703125" style="44" customWidth="1"/>
    <col min="3323" max="3323" width="16.28515625" style="44" customWidth="1"/>
    <col min="3324" max="3325" width="0" style="44" hidden="1" customWidth="1"/>
    <col min="3326" max="3571" width="9.140625" style="44"/>
    <col min="3572" max="3572" width="4" style="44" customWidth="1"/>
    <col min="3573" max="3573" width="54.85546875" style="44" customWidth="1"/>
    <col min="3574" max="3574" width="106.7109375" style="44" customWidth="1"/>
    <col min="3575" max="3576" width="0" style="44" hidden="1" customWidth="1"/>
    <col min="3577" max="3577" width="16.28515625" style="44" customWidth="1"/>
    <col min="3578" max="3578" width="11.5703125" style="44" customWidth="1"/>
    <col min="3579" max="3579" width="16.28515625" style="44" customWidth="1"/>
    <col min="3580" max="3581" width="0" style="44" hidden="1" customWidth="1"/>
    <col min="3582" max="3827" width="9.140625" style="44"/>
    <col min="3828" max="3828" width="4" style="44" customWidth="1"/>
    <col min="3829" max="3829" width="54.85546875" style="44" customWidth="1"/>
    <col min="3830" max="3830" width="106.7109375" style="44" customWidth="1"/>
    <col min="3831" max="3832" width="0" style="44" hidden="1" customWidth="1"/>
    <col min="3833" max="3833" width="16.28515625" style="44" customWidth="1"/>
    <col min="3834" max="3834" width="11.5703125" style="44" customWidth="1"/>
    <col min="3835" max="3835" width="16.28515625" style="44" customWidth="1"/>
    <col min="3836" max="3837" width="0" style="44" hidden="1" customWidth="1"/>
    <col min="3838" max="4083" width="9.140625" style="44"/>
    <col min="4084" max="4084" width="4" style="44" customWidth="1"/>
    <col min="4085" max="4085" width="54.85546875" style="44" customWidth="1"/>
    <col min="4086" max="4086" width="106.7109375" style="44" customWidth="1"/>
    <col min="4087" max="4088" width="0" style="44" hidden="1" customWidth="1"/>
    <col min="4089" max="4089" width="16.28515625" style="44" customWidth="1"/>
    <col min="4090" max="4090" width="11.5703125" style="44" customWidth="1"/>
    <col min="4091" max="4091" width="16.28515625" style="44" customWidth="1"/>
    <col min="4092" max="4093" width="0" style="44" hidden="1" customWidth="1"/>
    <col min="4094" max="4339" width="9.140625" style="44"/>
    <col min="4340" max="4340" width="4" style="44" customWidth="1"/>
    <col min="4341" max="4341" width="54.85546875" style="44" customWidth="1"/>
    <col min="4342" max="4342" width="106.7109375" style="44" customWidth="1"/>
    <col min="4343" max="4344" width="0" style="44" hidden="1" customWidth="1"/>
    <col min="4345" max="4345" width="16.28515625" style="44" customWidth="1"/>
    <col min="4346" max="4346" width="11.5703125" style="44" customWidth="1"/>
    <col min="4347" max="4347" width="16.28515625" style="44" customWidth="1"/>
    <col min="4348" max="4349" width="0" style="44" hidden="1" customWidth="1"/>
    <col min="4350" max="4595" width="9.140625" style="44"/>
    <col min="4596" max="4596" width="4" style="44" customWidth="1"/>
    <col min="4597" max="4597" width="54.85546875" style="44" customWidth="1"/>
    <col min="4598" max="4598" width="106.7109375" style="44" customWidth="1"/>
    <col min="4599" max="4600" width="0" style="44" hidden="1" customWidth="1"/>
    <col min="4601" max="4601" width="16.28515625" style="44" customWidth="1"/>
    <col min="4602" max="4602" width="11.5703125" style="44" customWidth="1"/>
    <col min="4603" max="4603" width="16.28515625" style="44" customWidth="1"/>
    <col min="4604" max="4605" width="0" style="44" hidden="1" customWidth="1"/>
    <col min="4606" max="4851" width="9.140625" style="44"/>
    <col min="4852" max="4852" width="4" style="44" customWidth="1"/>
    <col min="4853" max="4853" width="54.85546875" style="44" customWidth="1"/>
    <col min="4854" max="4854" width="106.7109375" style="44" customWidth="1"/>
    <col min="4855" max="4856" width="0" style="44" hidden="1" customWidth="1"/>
    <col min="4857" max="4857" width="16.28515625" style="44" customWidth="1"/>
    <col min="4858" max="4858" width="11.5703125" style="44" customWidth="1"/>
    <col min="4859" max="4859" width="16.28515625" style="44" customWidth="1"/>
    <col min="4860" max="4861" width="0" style="44" hidden="1" customWidth="1"/>
    <col min="4862" max="5107" width="9.140625" style="44"/>
    <col min="5108" max="5108" width="4" style="44" customWidth="1"/>
    <col min="5109" max="5109" width="54.85546875" style="44" customWidth="1"/>
    <col min="5110" max="5110" width="106.7109375" style="44" customWidth="1"/>
    <col min="5111" max="5112" width="0" style="44" hidden="1" customWidth="1"/>
    <col min="5113" max="5113" width="16.28515625" style="44" customWidth="1"/>
    <col min="5114" max="5114" width="11.5703125" style="44" customWidth="1"/>
    <col min="5115" max="5115" width="16.28515625" style="44" customWidth="1"/>
    <col min="5116" max="5117" width="0" style="44" hidden="1" customWidth="1"/>
    <col min="5118" max="5363" width="9.140625" style="44"/>
    <col min="5364" max="5364" width="4" style="44" customWidth="1"/>
    <col min="5365" max="5365" width="54.85546875" style="44" customWidth="1"/>
    <col min="5366" max="5366" width="106.7109375" style="44" customWidth="1"/>
    <col min="5367" max="5368" width="0" style="44" hidden="1" customWidth="1"/>
    <col min="5369" max="5369" width="16.28515625" style="44" customWidth="1"/>
    <col min="5370" max="5370" width="11.5703125" style="44" customWidth="1"/>
    <col min="5371" max="5371" width="16.28515625" style="44" customWidth="1"/>
    <col min="5372" max="5373" width="0" style="44" hidden="1" customWidth="1"/>
    <col min="5374" max="5619" width="9.140625" style="44"/>
    <col min="5620" max="5620" width="4" style="44" customWidth="1"/>
    <col min="5621" max="5621" width="54.85546875" style="44" customWidth="1"/>
    <col min="5622" max="5622" width="106.7109375" style="44" customWidth="1"/>
    <col min="5623" max="5624" width="0" style="44" hidden="1" customWidth="1"/>
    <col min="5625" max="5625" width="16.28515625" style="44" customWidth="1"/>
    <col min="5626" max="5626" width="11.5703125" style="44" customWidth="1"/>
    <col min="5627" max="5627" width="16.28515625" style="44" customWidth="1"/>
    <col min="5628" max="5629" width="0" style="44" hidden="1" customWidth="1"/>
    <col min="5630" max="5875" width="9.140625" style="44"/>
    <col min="5876" max="5876" width="4" style="44" customWidth="1"/>
    <col min="5877" max="5877" width="54.85546875" style="44" customWidth="1"/>
    <col min="5878" max="5878" width="106.7109375" style="44" customWidth="1"/>
    <col min="5879" max="5880" width="0" style="44" hidden="1" customWidth="1"/>
    <col min="5881" max="5881" width="16.28515625" style="44" customWidth="1"/>
    <col min="5882" max="5882" width="11.5703125" style="44" customWidth="1"/>
    <col min="5883" max="5883" width="16.28515625" style="44" customWidth="1"/>
    <col min="5884" max="5885" width="0" style="44" hidden="1" customWidth="1"/>
    <col min="5886" max="6131" width="9.140625" style="44"/>
    <col min="6132" max="6132" width="4" style="44" customWidth="1"/>
    <col min="6133" max="6133" width="54.85546875" style="44" customWidth="1"/>
    <col min="6134" max="6134" width="106.7109375" style="44" customWidth="1"/>
    <col min="6135" max="6136" width="0" style="44" hidden="1" customWidth="1"/>
    <col min="6137" max="6137" width="16.28515625" style="44" customWidth="1"/>
    <col min="6138" max="6138" width="11.5703125" style="44" customWidth="1"/>
    <col min="6139" max="6139" width="16.28515625" style="44" customWidth="1"/>
    <col min="6140" max="6141" width="0" style="44" hidden="1" customWidth="1"/>
    <col min="6142" max="6387" width="9.140625" style="44"/>
    <col min="6388" max="6388" width="4" style="44" customWidth="1"/>
    <col min="6389" max="6389" width="54.85546875" style="44" customWidth="1"/>
    <col min="6390" max="6390" width="106.7109375" style="44" customWidth="1"/>
    <col min="6391" max="6392" width="0" style="44" hidden="1" customWidth="1"/>
    <col min="6393" max="6393" width="16.28515625" style="44" customWidth="1"/>
    <col min="6394" max="6394" width="11.5703125" style="44" customWidth="1"/>
    <col min="6395" max="6395" width="16.28515625" style="44" customWidth="1"/>
    <col min="6396" max="6397" width="0" style="44" hidden="1" customWidth="1"/>
    <col min="6398" max="6643" width="9.140625" style="44"/>
    <col min="6644" max="6644" width="4" style="44" customWidth="1"/>
    <col min="6645" max="6645" width="54.85546875" style="44" customWidth="1"/>
    <col min="6646" max="6646" width="106.7109375" style="44" customWidth="1"/>
    <col min="6647" max="6648" width="0" style="44" hidden="1" customWidth="1"/>
    <col min="6649" max="6649" width="16.28515625" style="44" customWidth="1"/>
    <col min="6650" max="6650" width="11.5703125" style="44" customWidth="1"/>
    <col min="6651" max="6651" width="16.28515625" style="44" customWidth="1"/>
    <col min="6652" max="6653" width="0" style="44" hidden="1" customWidth="1"/>
    <col min="6654" max="6899" width="9.140625" style="44"/>
    <col min="6900" max="6900" width="4" style="44" customWidth="1"/>
    <col min="6901" max="6901" width="54.85546875" style="44" customWidth="1"/>
    <col min="6902" max="6902" width="106.7109375" style="44" customWidth="1"/>
    <col min="6903" max="6904" width="0" style="44" hidden="1" customWidth="1"/>
    <col min="6905" max="6905" width="16.28515625" style="44" customWidth="1"/>
    <col min="6906" max="6906" width="11.5703125" style="44" customWidth="1"/>
    <col min="6907" max="6907" width="16.28515625" style="44" customWidth="1"/>
    <col min="6908" max="6909" width="0" style="44" hidden="1" customWidth="1"/>
    <col min="6910" max="7155" width="9.140625" style="44"/>
    <col min="7156" max="7156" width="4" style="44" customWidth="1"/>
    <col min="7157" max="7157" width="54.85546875" style="44" customWidth="1"/>
    <col min="7158" max="7158" width="106.7109375" style="44" customWidth="1"/>
    <col min="7159" max="7160" width="0" style="44" hidden="1" customWidth="1"/>
    <col min="7161" max="7161" width="16.28515625" style="44" customWidth="1"/>
    <col min="7162" max="7162" width="11.5703125" style="44" customWidth="1"/>
    <col min="7163" max="7163" width="16.28515625" style="44" customWidth="1"/>
    <col min="7164" max="7165" width="0" style="44" hidden="1" customWidth="1"/>
    <col min="7166" max="7411" width="9.140625" style="44"/>
    <col min="7412" max="7412" width="4" style="44" customWidth="1"/>
    <col min="7413" max="7413" width="54.85546875" style="44" customWidth="1"/>
    <col min="7414" max="7414" width="106.7109375" style="44" customWidth="1"/>
    <col min="7415" max="7416" width="0" style="44" hidden="1" customWidth="1"/>
    <col min="7417" max="7417" width="16.28515625" style="44" customWidth="1"/>
    <col min="7418" max="7418" width="11.5703125" style="44" customWidth="1"/>
    <col min="7419" max="7419" width="16.28515625" style="44" customWidth="1"/>
    <col min="7420" max="7421" width="0" style="44" hidden="1" customWidth="1"/>
    <col min="7422" max="7667" width="9.140625" style="44"/>
    <col min="7668" max="7668" width="4" style="44" customWidth="1"/>
    <col min="7669" max="7669" width="54.85546875" style="44" customWidth="1"/>
    <col min="7670" max="7670" width="106.7109375" style="44" customWidth="1"/>
    <col min="7671" max="7672" width="0" style="44" hidden="1" customWidth="1"/>
    <col min="7673" max="7673" width="16.28515625" style="44" customWidth="1"/>
    <col min="7674" max="7674" width="11.5703125" style="44" customWidth="1"/>
    <col min="7675" max="7675" width="16.28515625" style="44" customWidth="1"/>
    <col min="7676" max="7677" width="0" style="44" hidden="1" customWidth="1"/>
    <col min="7678" max="7923" width="9.140625" style="44"/>
    <col min="7924" max="7924" width="4" style="44" customWidth="1"/>
    <col min="7925" max="7925" width="54.85546875" style="44" customWidth="1"/>
    <col min="7926" max="7926" width="106.7109375" style="44" customWidth="1"/>
    <col min="7927" max="7928" width="0" style="44" hidden="1" customWidth="1"/>
    <col min="7929" max="7929" width="16.28515625" style="44" customWidth="1"/>
    <col min="7930" max="7930" width="11.5703125" style="44" customWidth="1"/>
    <col min="7931" max="7931" width="16.28515625" style="44" customWidth="1"/>
    <col min="7932" max="7933" width="0" style="44" hidden="1" customWidth="1"/>
    <col min="7934" max="8179" width="9.140625" style="44"/>
    <col min="8180" max="8180" width="4" style="44" customWidth="1"/>
    <col min="8181" max="8181" width="54.85546875" style="44" customWidth="1"/>
    <col min="8182" max="8182" width="106.7109375" style="44" customWidth="1"/>
    <col min="8183" max="8184" width="0" style="44" hidden="1" customWidth="1"/>
    <col min="8185" max="8185" width="16.28515625" style="44" customWidth="1"/>
    <col min="8186" max="8186" width="11.5703125" style="44" customWidth="1"/>
    <col min="8187" max="8187" width="16.28515625" style="44" customWidth="1"/>
    <col min="8188" max="8189" width="0" style="44" hidden="1" customWidth="1"/>
    <col min="8190" max="8435" width="9.140625" style="44"/>
    <col min="8436" max="8436" width="4" style="44" customWidth="1"/>
    <col min="8437" max="8437" width="54.85546875" style="44" customWidth="1"/>
    <col min="8438" max="8438" width="106.7109375" style="44" customWidth="1"/>
    <col min="8439" max="8440" width="0" style="44" hidden="1" customWidth="1"/>
    <col min="8441" max="8441" width="16.28515625" style="44" customWidth="1"/>
    <col min="8442" max="8442" width="11.5703125" style="44" customWidth="1"/>
    <col min="8443" max="8443" width="16.28515625" style="44" customWidth="1"/>
    <col min="8444" max="8445" width="0" style="44" hidden="1" customWidth="1"/>
    <col min="8446" max="8691" width="9.140625" style="44"/>
    <col min="8692" max="8692" width="4" style="44" customWidth="1"/>
    <col min="8693" max="8693" width="54.85546875" style="44" customWidth="1"/>
    <col min="8694" max="8694" width="106.7109375" style="44" customWidth="1"/>
    <col min="8695" max="8696" width="0" style="44" hidden="1" customWidth="1"/>
    <col min="8697" max="8697" width="16.28515625" style="44" customWidth="1"/>
    <col min="8698" max="8698" width="11.5703125" style="44" customWidth="1"/>
    <col min="8699" max="8699" width="16.28515625" style="44" customWidth="1"/>
    <col min="8700" max="8701" width="0" style="44" hidden="1" customWidth="1"/>
    <col min="8702" max="8947" width="9.140625" style="44"/>
    <col min="8948" max="8948" width="4" style="44" customWidth="1"/>
    <col min="8949" max="8949" width="54.85546875" style="44" customWidth="1"/>
    <col min="8950" max="8950" width="106.7109375" style="44" customWidth="1"/>
    <col min="8951" max="8952" width="0" style="44" hidden="1" customWidth="1"/>
    <col min="8953" max="8953" width="16.28515625" style="44" customWidth="1"/>
    <col min="8954" max="8954" width="11.5703125" style="44" customWidth="1"/>
    <col min="8955" max="8955" width="16.28515625" style="44" customWidth="1"/>
    <col min="8956" max="8957" width="0" style="44" hidden="1" customWidth="1"/>
    <col min="8958" max="9203" width="9.140625" style="44"/>
    <col min="9204" max="9204" width="4" style="44" customWidth="1"/>
    <col min="9205" max="9205" width="54.85546875" style="44" customWidth="1"/>
    <col min="9206" max="9206" width="106.7109375" style="44" customWidth="1"/>
    <col min="9207" max="9208" width="0" style="44" hidden="1" customWidth="1"/>
    <col min="9209" max="9209" width="16.28515625" style="44" customWidth="1"/>
    <col min="9210" max="9210" width="11.5703125" style="44" customWidth="1"/>
    <col min="9211" max="9211" width="16.28515625" style="44" customWidth="1"/>
    <col min="9212" max="9213" width="0" style="44" hidden="1" customWidth="1"/>
    <col min="9214" max="9459" width="9.140625" style="44"/>
    <col min="9460" max="9460" width="4" style="44" customWidth="1"/>
    <col min="9461" max="9461" width="54.85546875" style="44" customWidth="1"/>
    <col min="9462" max="9462" width="106.7109375" style="44" customWidth="1"/>
    <col min="9463" max="9464" width="0" style="44" hidden="1" customWidth="1"/>
    <col min="9465" max="9465" width="16.28515625" style="44" customWidth="1"/>
    <col min="9466" max="9466" width="11.5703125" style="44" customWidth="1"/>
    <col min="9467" max="9467" width="16.28515625" style="44" customWidth="1"/>
    <col min="9468" max="9469" width="0" style="44" hidden="1" customWidth="1"/>
    <col min="9470" max="9715" width="9.140625" style="44"/>
    <col min="9716" max="9716" width="4" style="44" customWidth="1"/>
    <col min="9717" max="9717" width="54.85546875" style="44" customWidth="1"/>
    <col min="9718" max="9718" width="106.7109375" style="44" customWidth="1"/>
    <col min="9719" max="9720" width="0" style="44" hidden="1" customWidth="1"/>
    <col min="9721" max="9721" width="16.28515625" style="44" customWidth="1"/>
    <col min="9722" max="9722" width="11.5703125" style="44" customWidth="1"/>
    <col min="9723" max="9723" width="16.28515625" style="44" customWidth="1"/>
    <col min="9724" max="9725" width="0" style="44" hidden="1" customWidth="1"/>
    <col min="9726" max="9971" width="9.140625" style="44"/>
    <col min="9972" max="9972" width="4" style="44" customWidth="1"/>
    <col min="9973" max="9973" width="54.85546875" style="44" customWidth="1"/>
    <col min="9974" max="9974" width="106.7109375" style="44" customWidth="1"/>
    <col min="9975" max="9976" width="0" style="44" hidden="1" customWidth="1"/>
    <col min="9977" max="9977" width="16.28515625" style="44" customWidth="1"/>
    <col min="9978" max="9978" width="11.5703125" style="44" customWidth="1"/>
    <col min="9979" max="9979" width="16.28515625" style="44" customWidth="1"/>
    <col min="9980" max="9981" width="0" style="44" hidden="1" customWidth="1"/>
    <col min="9982" max="10227" width="9.140625" style="44"/>
    <col min="10228" max="10228" width="4" style="44" customWidth="1"/>
    <col min="10229" max="10229" width="54.85546875" style="44" customWidth="1"/>
    <col min="10230" max="10230" width="106.7109375" style="44" customWidth="1"/>
    <col min="10231" max="10232" width="0" style="44" hidden="1" customWidth="1"/>
    <col min="10233" max="10233" width="16.28515625" style="44" customWidth="1"/>
    <col min="10234" max="10234" width="11.5703125" style="44" customWidth="1"/>
    <col min="10235" max="10235" width="16.28515625" style="44" customWidth="1"/>
    <col min="10236" max="10237" width="0" style="44" hidden="1" customWidth="1"/>
    <col min="10238" max="10483" width="9.140625" style="44"/>
    <col min="10484" max="10484" width="4" style="44" customWidth="1"/>
    <col min="10485" max="10485" width="54.85546875" style="44" customWidth="1"/>
    <col min="10486" max="10486" width="106.7109375" style="44" customWidth="1"/>
    <col min="10487" max="10488" width="0" style="44" hidden="1" customWidth="1"/>
    <col min="10489" max="10489" width="16.28515625" style="44" customWidth="1"/>
    <col min="10490" max="10490" width="11.5703125" style="44" customWidth="1"/>
    <col min="10491" max="10491" width="16.28515625" style="44" customWidth="1"/>
    <col min="10492" max="10493" width="0" style="44" hidden="1" customWidth="1"/>
    <col min="10494" max="10739" width="9.140625" style="44"/>
    <col min="10740" max="10740" width="4" style="44" customWidth="1"/>
    <col min="10741" max="10741" width="54.85546875" style="44" customWidth="1"/>
    <col min="10742" max="10742" width="106.7109375" style="44" customWidth="1"/>
    <col min="10743" max="10744" width="0" style="44" hidden="1" customWidth="1"/>
    <col min="10745" max="10745" width="16.28515625" style="44" customWidth="1"/>
    <col min="10746" max="10746" width="11.5703125" style="44" customWidth="1"/>
    <col min="10747" max="10747" width="16.28515625" style="44" customWidth="1"/>
    <col min="10748" max="10749" width="0" style="44" hidden="1" customWidth="1"/>
    <col min="10750" max="10995" width="9.140625" style="44"/>
    <col min="10996" max="10996" width="4" style="44" customWidth="1"/>
    <col min="10997" max="10997" width="54.85546875" style="44" customWidth="1"/>
    <col min="10998" max="10998" width="106.7109375" style="44" customWidth="1"/>
    <col min="10999" max="11000" width="0" style="44" hidden="1" customWidth="1"/>
    <col min="11001" max="11001" width="16.28515625" style="44" customWidth="1"/>
    <col min="11002" max="11002" width="11.5703125" style="44" customWidth="1"/>
    <col min="11003" max="11003" width="16.28515625" style="44" customWidth="1"/>
    <col min="11004" max="11005" width="0" style="44" hidden="1" customWidth="1"/>
    <col min="11006" max="11251" width="9.140625" style="44"/>
    <col min="11252" max="11252" width="4" style="44" customWidth="1"/>
    <col min="11253" max="11253" width="54.85546875" style="44" customWidth="1"/>
    <col min="11254" max="11254" width="106.7109375" style="44" customWidth="1"/>
    <col min="11255" max="11256" width="0" style="44" hidden="1" customWidth="1"/>
    <col min="11257" max="11257" width="16.28515625" style="44" customWidth="1"/>
    <col min="11258" max="11258" width="11.5703125" style="44" customWidth="1"/>
    <col min="11259" max="11259" width="16.28515625" style="44" customWidth="1"/>
    <col min="11260" max="11261" width="0" style="44" hidden="1" customWidth="1"/>
    <col min="11262" max="11507" width="9.140625" style="44"/>
    <col min="11508" max="11508" width="4" style="44" customWidth="1"/>
    <col min="11509" max="11509" width="54.85546875" style="44" customWidth="1"/>
    <col min="11510" max="11510" width="106.7109375" style="44" customWidth="1"/>
    <col min="11511" max="11512" width="0" style="44" hidden="1" customWidth="1"/>
    <col min="11513" max="11513" width="16.28515625" style="44" customWidth="1"/>
    <col min="11514" max="11514" width="11.5703125" style="44" customWidth="1"/>
    <col min="11515" max="11515" width="16.28515625" style="44" customWidth="1"/>
    <col min="11516" max="11517" width="0" style="44" hidden="1" customWidth="1"/>
    <col min="11518" max="11763" width="9.140625" style="44"/>
    <col min="11764" max="11764" width="4" style="44" customWidth="1"/>
    <col min="11765" max="11765" width="54.85546875" style="44" customWidth="1"/>
    <col min="11766" max="11766" width="106.7109375" style="44" customWidth="1"/>
    <col min="11767" max="11768" width="0" style="44" hidden="1" customWidth="1"/>
    <col min="11769" max="11769" width="16.28515625" style="44" customWidth="1"/>
    <col min="11770" max="11770" width="11.5703125" style="44" customWidth="1"/>
    <col min="11771" max="11771" width="16.28515625" style="44" customWidth="1"/>
    <col min="11772" max="11773" width="0" style="44" hidden="1" customWidth="1"/>
    <col min="11774" max="12019" width="9.140625" style="44"/>
    <col min="12020" max="12020" width="4" style="44" customWidth="1"/>
    <col min="12021" max="12021" width="54.85546875" style="44" customWidth="1"/>
    <col min="12022" max="12022" width="106.7109375" style="44" customWidth="1"/>
    <col min="12023" max="12024" width="0" style="44" hidden="1" customWidth="1"/>
    <col min="12025" max="12025" width="16.28515625" style="44" customWidth="1"/>
    <col min="12026" max="12026" width="11.5703125" style="44" customWidth="1"/>
    <col min="12027" max="12027" width="16.28515625" style="44" customWidth="1"/>
    <col min="12028" max="12029" width="0" style="44" hidden="1" customWidth="1"/>
    <col min="12030" max="12275" width="9.140625" style="44"/>
    <col min="12276" max="12276" width="4" style="44" customWidth="1"/>
    <col min="12277" max="12277" width="54.85546875" style="44" customWidth="1"/>
    <col min="12278" max="12278" width="106.7109375" style="44" customWidth="1"/>
    <col min="12279" max="12280" width="0" style="44" hidden="1" customWidth="1"/>
    <col min="12281" max="12281" width="16.28515625" style="44" customWidth="1"/>
    <col min="12282" max="12282" width="11.5703125" style="44" customWidth="1"/>
    <col min="12283" max="12283" width="16.28515625" style="44" customWidth="1"/>
    <col min="12284" max="12285" width="0" style="44" hidden="1" customWidth="1"/>
    <col min="12286" max="12531" width="9.140625" style="44"/>
    <col min="12532" max="12532" width="4" style="44" customWidth="1"/>
    <col min="12533" max="12533" width="54.85546875" style="44" customWidth="1"/>
    <col min="12534" max="12534" width="106.7109375" style="44" customWidth="1"/>
    <col min="12535" max="12536" width="0" style="44" hidden="1" customWidth="1"/>
    <col min="12537" max="12537" width="16.28515625" style="44" customWidth="1"/>
    <col min="12538" max="12538" width="11.5703125" style="44" customWidth="1"/>
    <col min="12539" max="12539" width="16.28515625" style="44" customWidth="1"/>
    <col min="12540" max="12541" width="0" style="44" hidden="1" customWidth="1"/>
    <col min="12542" max="12787" width="9.140625" style="44"/>
    <col min="12788" max="12788" width="4" style="44" customWidth="1"/>
    <col min="12789" max="12789" width="54.85546875" style="44" customWidth="1"/>
    <col min="12790" max="12790" width="106.7109375" style="44" customWidth="1"/>
    <col min="12791" max="12792" width="0" style="44" hidden="1" customWidth="1"/>
    <col min="12793" max="12793" width="16.28515625" style="44" customWidth="1"/>
    <col min="12794" max="12794" width="11.5703125" style="44" customWidth="1"/>
    <col min="12795" max="12795" width="16.28515625" style="44" customWidth="1"/>
    <col min="12796" max="12797" width="0" style="44" hidden="1" customWidth="1"/>
    <col min="12798" max="13043" width="9.140625" style="44"/>
    <col min="13044" max="13044" width="4" style="44" customWidth="1"/>
    <col min="13045" max="13045" width="54.85546875" style="44" customWidth="1"/>
    <col min="13046" max="13046" width="106.7109375" style="44" customWidth="1"/>
    <col min="13047" max="13048" width="0" style="44" hidden="1" customWidth="1"/>
    <col min="13049" max="13049" width="16.28515625" style="44" customWidth="1"/>
    <col min="13050" max="13050" width="11.5703125" style="44" customWidth="1"/>
    <col min="13051" max="13051" width="16.28515625" style="44" customWidth="1"/>
    <col min="13052" max="13053" width="0" style="44" hidden="1" customWidth="1"/>
    <col min="13054" max="13299" width="9.140625" style="44"/>
    <col min="13300" max="13300" width="4" style="44" customWidth="1"/>
    <col min="13301" max="13301" width="54.85546875" style="44" customWidth="1"/>
    <col min="13302" max="13302" width="106.7109375" style="44" customWidth="1"/>
    <col min="13303" max="13304" width="0" style="44" hidden="1" customWidth="1"/>
    <col min="13305" max="13305" width="16.28515625" style="44" customWidth="1"/>
    <col min="13306" max="13306" width="11.5703125" style="44" customWidth="1"/>
    <col min="13307" max="13307" width="16.28515625" style="44" customWidth="1"/>
    <col min="13308" max="13309" width="0" style="44" hidden="1" customWidth="1"/>
    <col min="13310" max="13555" width="9.140625" style="44"/>
    <col min="13556" max="13556" width="4" style="44" customWidth="1"/>
    <col min="13557" max="13557" width="54.85546875" style="44" customWidth="1"/>
    <col min="13558" max="13558" width="106.7109375" style="44" customWidth="1"/>
    <col min="13559" max="13560" width="0" style="44" hidden="1" customWidth="1"/>
    <col min="13561" max="13561" width="16.28515625" style="44" customWidth="1"/>
    <col min="13562" max="13562" width="11.5703125" style="44" customWidth="1"/>
    <col min="13563" max="13563" width="16.28515625" style="44" customWidth="1"/>
    <col min="13564" max="13565" width="0" style="44" hidden="1" customWidth="1"/>
    <col min="13566" max="13811" width="9.140625" style="44"/>
    <col min="13812" max="13812" width="4" style="44" customWidth="1"/>
    <col min="13813" max="13813" width="54.85546875" style="44" customWidth="1"/>
    <col min="13814" max="13814" width="106.7109375" style="44" customWidth="1"/>
    <col min="13815" max="13816" width="0" style="44" hidden="1" customWidth="1"/>
    <col min="13817" max="13817" width="16.28515625" style="44" customWidth="1"/>
    <col min="13818" max="13818" width="11.5703125" style="44" customWidth="1"/>
    <col min="13819" max="13819" width="16.28515625" style="44" customWidth="1"/>
    <col min="13820" max="13821" width="0" style="44" hidden="1" customWidth="1"/>
    <col min="13822" max="14067" width="9.140625" style="44"/>
    <col min="14068" max="14068" width="4" style="44" customWidth="1"/>
    <col min="14069" max="14069" width="54.85546875" style="44" customWidth="1"/>
    <col min="14070" max="14070" width="106.7109375" style="44" customWidth="1"/>
    <col min="14071" max="14072" width="0" style="44" hidden="1" customWidth="1"/>
    <col min="14073" max="14073" width="16.28515625" style="44" customWidth="1"/>
    <col min="14074" max="14074" width="11.5703125" style="44" customWidth="1"/>
    <col min="14075" max="14075" width="16.28515625" style="44" customWidth="1"/>
    <col min="14076" max="14077" width="0" style="44" hidden="1" customWidth="1"/>
    <col min="14078" max="14323" width="9.140625" style="44"/>
    <col min="14324" max="14324" width="4" style="44" customWidth="1"/>
    <col min="14325" max="14325" width="54.85546875" style="44" customWidth="1"/>
    <col min="14326" max="14326" width="106.7109375" style="44" customWidth="1"/>
    <col min="14327" max="14328" width="0" style="44" hidden="1" customWidth="1"/>
    <col min="14329" max="14329" width="16.28515625" style="44" customWidth="1"/>
    <col min="14330" max="14330" width="11.5703125" style="44" customWidth="1"/>
    <col min="14331" max="14331" width="16.28515625" style="44" customWidth="1"/>
    <col min="14332" max="14333" width="0" style="44" hidden="1" customWidth="1"/>
    <col min="14334" max="14579" width="9.140625" style="44"/>
    <col min="14580" max="14580" width="4" style="44" customWidth="1"/>
    <col min="14581" max="14581" width="54.85546875" style="44" customWidth="1"/>
    <col min="14582" max="14582" width="106.7109375" style="44" customWidth="1"/>
    <col min="14583" max="14584" width="0" style="44" hidden="1" customWidth="1"/>
    <col min="14585" max="14585" width="16.28515625" style="44" customWidth="1"/>
    <col min="14586" max="14586" width="11.5703125" style="44" customWidth="1"/>
    <col min="14587" max="14587" width="16.28515625" style="44" customWidth="1"/>
    <col min="14588" max="14589" width="0" style="44" hidden="1" customWidth="1"/>
    <col min="14590" max="14835" width="9.140625" style="44"/>
    <col min="14836" max="14836" width="4" style="44" customWidth="1"/>
    <col min="14837" max="14837" width="54.85546875" style="44" customWidth="1"/>
    <col min="14838" max="14838" width="106.7109375" style="44" customWidth="1"/>
    <col min="14839" max="14840" width="0" style="44" hidden="1" customWidth="1"/>
    <col min="14841" max="14841" width="16.28515625" style="44" customWidth="1"/>
    <col min="14842" max="14842" width="11.5703125" style="44" customWidth="1"/>
    <col min="14843" max="14843" width="16.28515625" style="44" customWidth="1"/>
    <col min="14844" max="14845" width="0" style="44" hidden="1" customWidth="1"/>
    <col min="14846" max="15091" width="9.140625" style="44"/>
    <col min="15092" max="15092" width="4" style="44" customWidth="1"/>
    <col min="15093" max="15093" width="54.85546875" style="44" customWidth="1"/>
    <col min="15094" max="15094" width="106.7109375" style="44" customWidth="1"/>
    <col min="15095" max="15096" width="0" style="44" hidden="1" customWidth="1"/>
    <col min="15097" max="15097" width="16.28515625" style="44" customWidth="1"/>
    <col min="15098" max="15098" width="11.5703125" style="44" customWidth="1"/>
    <col min="15099" max="15099" width="16.28515625" style="44" customWidth="1"/>
    <col min="15100" max="15101" width="0" style="44" hidden="1" customWidth="1"/>
    <col min="15102" max="15347" width="9.140625" style="44"/>
    <col min="15348" max="15348" width="4" style="44" customWidth="1"/>
    <col min="15349" max="15349" width="54.85546875" style="44" customWidth="1"/>
    <col min="15350" max="15350" width="106.7109375" style="44" customWidth="1"/>
    <col min="15351" max="15352" width="0" style="44" hidden="1" customWidth="1"/>
    <col min="15353" max="15353" width="16.28515625" style="44" customWidth="1"/>
    <col min="15354" max="15354" width="11.5703125" style="44" customWidth="1"/>
    <col min="15355" max="15355" width="16.28515625" style="44" customWidth="1"/>
    <col min="15356" max="15357" width="0" style="44" hidden="1" customWidth="1"/>
    <col min="15358" max="15603" width="9.140625" style="44"/>
    <col min="15604" max="15604" width="4" style="44" customWidth="1"/>
    <col min="15605" max="15605" width="54.85546875" style="44" customWidth="1"/>
    <col min="15606" max="15606" width="106.7109375" style="44" customWidth="1"/>
    <col min="15607" max="15608" width="0" style="44" hidden="1" customWidth="1"/>
    <col min="15609" max="15609" width="16.28515625" style="44" customWidth="1"/>
    <col min="15610" max="15610" width="11.5703125" style="44" customWidth="1"/>
    <col min="15611" max="15611" width="16.28515625" style="44" customWidth="1"/>
    <col min="15612" max="15613" width="0" style="44" hidden="1" customWidth="1"/>
    <col min="15614" max="15859" width="9.140625" style="44"/>
    <col min="15860" max="15860" width="4" style="44" customWidth="1"/>
    <col min="15861" max="15861" width="54.85546875" style="44" customWidth="1"/>
    <col min="15862" max="15862" width="106.7109375" style="44" customWidth="1"/>
    <col min="15863" max="15864" width="0" style="44" hidden="1" customWidth="1"/>
    <col min="15865" max="15865" width="16.28515625" style="44" customWidth="1"/>
    <col min="15866" max="15866" width="11.5703125" style="44" customWidth="1"/>
    <col min="15867" max="15867" width="16.28515625" style="44" customWidth="1"/>
    <col min="15868" max="15869" width="0" style="44" hidden="1" customWidth="1"/>
    <col min="15870" max="16115" width="9.140625" style="44"/>
    <col min="16116" max="16116" width="4" style="44" customWidth="1"/>
    <col min="16117" max="16117" width="54.85546875" style="44" customWidth="1"/>
    <col min="16118" max="16118" width="106.7109375" style="44" customWidth="1"/>
    <col min="16119" max="16120" width="0" style="44" hidden="1" customWidth="1"/>
    <col min="16121" max="16121" width="16.28515625" style="44" customWidth="1"/>
    <col min="16122" max="16122" width="11.5703125" style="44" customWidth="1"/>
    <col min="16123" max="16123" width="16.28515625" style="44" customWidth="1"/>
    <col min="16124" max="16125" width="0" style="44" hidden="1" customWidth="1"/>
    <col min="16126" max="16384" width="9.140625" style="44"/>
  </cols>
  <sheetData>
    <row r="1" spans="1:6" x14ac:dyDescent="0.2">
      <c r="A1" s="426" t="s">
        <v>962</v>
      </c>
      <c r="B1" s="426"/>
    </row>
    <row r="2" spans="1:6" x14ac:dyDescent="0.2">
      <c r="A2" s="426" t="s">
        <v>489</v>
      </c>
      <c r="B2" s="426"/>
    </row>
    <row r="3" spans="1:6" x14ac:dyDescent="0.2">
      <c r="A3" s="426" t="s">
        <v>83</v>
      </c>
      <c r="B3" s="426"/>
    </row>
    <row r="4" spans="1:6" x14ac:dyDescent="0.2">
      <c r="A4" s="426" t="s">
        <v>84</v>
      </c>
      <c r="B4" s="426"/>
    </row>
    <row r="5" spans="1:6" x14ac:dyDescent="0.2">
      <c r="A5" s="426" t="s">
        <v>880</v>
      </c>
      <c r="B5" s="426"/>
    </row>
    <row r="6" spans="1:6" x14ac:dyDescent="0.2">
      <c r="A6" s="426" t="s">
        <v>747</v>
      </c>
      <c r="B6" s="426"/>
    </row>
    <row r="7" spans="1:6" x14ac:dyDescent="0.2">
      <c r="A7" s="426" t="s">
        <v>84</v>
      </c>
      <c r="B7" s="426"/>
    </row>
    <row r="8" spans="1:6" x14ac:dyDescent="0.2">
      <c r="A8" s="426" t="s">
        <v>934</v>
      </c>
      <c r="B8" s="426"/>
    </row>
    <row r="9" spans="1:6" ht="12.75" x14ac:dyDescent="0.2">
      <c r="A9" s="430"/>
      <c r="B9" s="430"/>
    </row>
    <row r="10" spans="1:6" x14ac:dyDescent="0.2">
      <c r="A10" s="429" t="s">
        <v>377</v>
      </c>
      <c r="B10" s="429"/>
    </row>
    <row r="11" spans="1:6" x14ac:dyDescent="0.2">
      <c r="A11" s="429" t="s">
        <v>928</v>
      </c>
      <c r="B11" s="429"/>
    </row>
    <row r="12" spans="1:6" x14ac:dyDescent="0.2">
      <c r="A12" s="429"/>
      <c r="B12" s="429"/>
      <c r="C12" s="429"/>
      <c r="D12" s="429"/>
      <c r="E12" s="429"/>
      <c r="F12" s="429"/>
    </row>
    <row r="13" spans="1:6" x14ac:dyDescent="0.2">
      <c r="A13" s="153"/>
      <c r="B13" s="154"/>
    </row>
    <row r="14" spans="1:6" ht="12" customHeight="1" x14ac:dyDescent="0.2">
      <c r="A14" s="436" t="s">
        <v>378</v>
      </c>
      <c r="B14" s="436" t="s">
        <v>379</v>
      </c>
      <c r="C14" s="437" t="s">
        <v>806</v>
      </c>
      <c r="D14" s="437" t="s">
        <v>807</v>
      </c>
    </row>
    <row r="15" spans="1:6" s="46" customFormat="1" ht="16.5" customHeight="1" x14ac:dyDescent="0.2">
      <c r="A15" s="436"/>
      <c r="B15" s="436"/>
      <c r="C15" s="437" t="s">
        <v>380</v>
      </c>
      <c r="D15" s="437" t="s">
        <v>380</v>
      </c>
    </row>
    <row r="16" spans="1:6" x14ac:dyDescent="0.2">
      <c r="A16" s="431"/>
      <c r="B16" s="431"/>
      <c r="C16" s="76">
        <f>C17+C24+C31+C32+C37+C41+C46+C47+C50+C51+C52+C56+C57+C58+C59+C60+C62</f>
        <v>594612.57012000005</v>
      </c>
      <c r="D16" s="76">
        <f>D17+D24+D31+D32+D37+D41+D46+D47+D50+D51+D52+D56+D57+D58+D59+D60+D62</f>
        <v>584892.08012000006</v>
      </c>
      <c r="E16" s="347">
        <f>C16/'Пр 5 вед'!G14</f>
        <v>0.72194502462362076</v>
      </c>
      <c r="F16" s="157"/>
    </row>
    <row r="17" spans="1:8" s="46" customFormat="1" ht="33.75" customHeight="1" x14ac:dyDescent="0.2">
      <c r="A17" s="428" t="s">
        <v>199</v>
      </c>
      <c r="B17" s="72" t="s">
        <v>881</v>
      </c>
      <c r="C17" s="77">
        <f>C18+C19+C20+C21+C22+C23</f>
        <v>462755.95673000003</v>
      </c>
      <c r="D17" s="77">
        <f>D18+D19+D20+D21+D22+D23</f>
        <v>464764.04073000007</v>
      </c>
      <c r="E17" s="163">
        <f>C17-'Пр 5 вед'!G189</f>
        <v>-103141.94243</v>
      </c>
      <c r="F17" s="163"/>
    </row>
    <row r="18" spans="1:8" x14ac:dyDescent="0.2">
      <c r="A18" s="428"/>
      <c r="B18" s="47" t="s">
        <v>381</v>
      </c>
      <c r="C18" s="78">
        <f>'Пр7 ведм 25-26'!G361+'Пр7 ведм 25-26'!G193</f>
        <v>155163.11583</v>
      </c>
      <c r="D18" s="78">
        <f>'Пр7 ведм 25-26'!H361+'Пр7 ведм 25-26'!H193</f>
        <v>157002.32983</v>
      </c>
    </row>
    <row r="19" spans="1:8" x14ac:dyDescent="0.2">
      <c r="A19" s="428"/>
      <c r="B19" s="47" t="s">
        <v>382</v>
      </c>
      <c r="C19" s="78">
        <f>'Пр7 ведм 25-26'!G254-'Пр7 ведм 25-26'!G308</f>
        <v>267072.84922000003</v>
      </c>
      <c r="D19" s="78">
        <f>'Пр7 ведм 25-26'!H254-'Пр7 ведм 25-26'!H308</f>
        <v>267294.36921999999</v>
      </c>
    </row>
    <row r="20" spans="1:8" x14ac:dyDescent="0.2">
      <c r="A20" s="428"/>
      <c r="B20" s="47" t="s">
        <v>423</v>
      </c>
      <c r="C20" s="78">
        <f>'Пр7 ведм 25-26'!G310</f>
        <v>21899.775280000002</v>
      </c>
      <c r="D20" s="78">
        <f>'Пр7 ведм 25-26'!H310</f>
        <v>21899.775280000002</v>
      </c>
    </row>
    <row r="21" spans="1:8" x14ac:dyDescent="0.2">
      <c r="A21" s="428"/>
      <c r="B21" s="47" t="s">
        <v>383</v>
      </c>
      <c r="C21" s="78">
        <f>'Пр7 ведм 25-26'!G319</f>
        <v>4705.3980000000001</v>
      </c>
      <c r="D21" s="78">
        <f>'Пр7 ведм 25-26'!H319</f>
        <v>4672.5469999999996</v>
      </c>
    </row>
    <row r="22" spans="1:8" ht="22.5" x14ac:dyDescent="0.2">
      <c r="A22" s="428"/>
      <c r="B22" s="47" t="s">
        <v>424</v>
      </c>
      <c r="C22" s="78">
        <f>'Пр7 ведм 25-26'!G318+'Пр7 ведм 25-26'!G308+'Пр7 ведм 25-26'!G246</f>
        <v>1086.8020000000001</v>
      </c>
      <c r="D22" s="78">
        <f>'Пр7 ведм 25-26'!H318+'Пр7 ведм 25-26'!H308+'Пр7 ведм 25-26'!H246</f>
        <v>1067.0030000000002</v>
      </c>
    </row>
    <row r="23" spans="1:8" ht="34.5" customHeight="1" x14ac:dyDescent="0.2">
      <c r="A23" s="428"/>
      <c r="B23" s="47" t="s">
        <v>763</v>
      </c>
      <c r="C23" s="78">
        <f>'Пр7 ведм 25-26'!G327</f>
        <v>12828.0164</v>
      </c>
      <c r="D23" s="78">
        <f>'Пр7 ведм 25-26'!H327</f>
        <v>12828.0164</v>
      </c>
    </row>
    <row r="24" spans="1:8" s="46" customFormat="1" ht="23.25" customHeight="1" x14ac:dyDescent="0.2">
      <c r="A24" s="432" t="s">
        <v>384</v>
      </c>
      <c r="B24" s="71" t="s">
        <v>898</v>
      </c>
      <c r="C24" s="79">
        <f>C25+C26+C28+C29+C30+C27+C31</f>
        <v>74418.249939999994</v>
      </c>
      <c r="D24" s="79">
        <f>D25+D26+D28+D29+D30+D27+D31</f>
        <v>71978.355939999994</v>
      </c>
      <c r="E24" s="155"/>
      <c r="F24" s="155"/>
      <c r="G24" s="155"/>
      <c r="H24" s="155"/>
    </row>
    <row r="25" spans="1:8" x14ac:dyDescent="0.2">
      <c r="A25" s="433"/>
      <c r="B25" s="42" t="s">
        <v>385</v>
      </c>
      <c r="C25" s="80">
        <f>'Пр7 ведм 25-26'!G36</f>
        <v>14074.394</v>
      </c>
      <c r="D25" s="80">
        <f>'Пр7 ведм 25-26'!H36</f>
        <v>14074.394</v>
      </c>
    </row>
    <row r="26" spans="1:8" x14ac:dyDescent="0.2">
      <c r="A26" s="433"/>
      <c r="B26" s="42" t="s">
        <v>386</v>
      </c>
      <c r="C26" s="80">
        <f>'Пр7 ведм 25-26'!G45</f>
        <v>21342.045279999998</v>
      </c>
      <c r="D26" s="80">
        <f>'Пр7 ведм 25-26'!H45</f>
        <v>21342.045279999998</v>
      </c>
    </row>
    <row r="27" spans="1:8" x14ac:dyDescent="0.2">
      <c r="A27" s="433"/>
      <c r="B27" s="65" t="s">
        <v>633</v>
      </c>
      <c r="C27" s="80">
        <f>'Пр7 ведм 25-26'!G19</f>
        <v>11990.85626</v>
      </c>
      <c r="D27" s="80">
        <f>'Пр7 ведм 25-26'!H19</f>
        <v>11990.85626</v>
      </c>
    </row>
    <row r="28" spans="1:8" x14ac:dyDescent="0.2">
      <c r="A28" s="433"/>
      <c r="B28" s="42" t="s">
        <v>387</v>
      </c>
      <c r="C28" s="80">
        <f>'Пр7 ведм 25-26'!G64+'Пр7 ведм 25-26'!G50</f>
        <v>24417.060399999998</v>
      </c>
      <c r="D28" s="80">
        <f>'Пр7 ведм 25-26'!H64+'Пр7 ведм 25-26'!H50</f>
        <v>24417.060399999998</v>
      </c>
    </row>
    <row r="29" spans="1:8" ht="26.25" customHeight="1" x14ac:dyDescent="0.2">
      <c r="A29" s="433"/>
      <c r="B29" s="65" t="s">
        <v>670</v>
      </c>
      <c r="C29" s="80">
        <f>'Пр7 ведм 25-26'!G32</f>
        <v>92</v>
      </c>
      <c r="D29" s="80">
        <f>'Пр7 ведм 25-26'!H32</f>
        <v>92</v>
      </c>
    </row>
    <row r="30" spans="1:8" ht="16.5" customHeight="1" x14ac:dyDescent="0.2">
      <c r="A30" s="433"/>
      <c r="B30" s="21" t="s">
        <v>668</v>
      </c>
      <c r="C30" s="80">
        <f>'Пр7 ведм 25-26'!G91</f>
        <v>62</v>
      </c>
      <c r="D30" s="80">
        <f>'Пр7 ведм 25-26'!H91</f>
        <v>62</v>
      </c>
    </row>
    <row r="31" spans="1:8" ht="29.25" customHeight="1" x14ac:dyDescent="0.2">
      <c r="A31" s="434"/>
      <c r="B31" s="71" t="s">
        <v>764</v>
      </c>
      <c r="C31" s="79">
        <f>'Пр 5 вед'!G86</f>
        <v>2439.8939999999998</v>
      </c>
      <c r="D31" s="79">
        <f>'Пр 5 вед'!H86</f>
        <v>0</v>
      </c>
    </row>
    <row r="32" spans="1:8" s="46" customFormat="1" ht="22.5" customHeight="1" x14ac:dyDescent="0.2">
      <c r="A32" s="428" t="s">
        <v>388</v>
      </c>
      <c r="B32" s="71" t="s">
        <v>906</v>
      </c>
      <c r="C32" s="79">
        <f>C33+C34+C35+C36</f>
        <v>5617.7790000000005</v>
      </c>
      <c r="D32" s="79">
        <f>D33+D34+D35+D36</f>
        <v>5615.7790000000005</v>
      </c>
      <c r="E32" s="155"/>
      <c r="F32" s="155"/>
    </row>
    <row r="33" spans="1:6" x14ac:dyDescent="0.2">
      <c r="A33" s="428"/>
      <c r="B33" s="42" t="s">
        <v>389</v>
      </c>
      <c r="C33" s="80">
        <f>'Пр7 ведм 25-26'!G392</f>
        <v>1249</v>
      </c>
      <c r="D33" s="80">
        <f>'Пр7 ведм 25-26'!H392</f>
        <v>1249</v>
      </c>
    </row>
    <row r="34" spans="1:6" x14ac:dyDescent="0.2">
      <c r="A34" s="428"/>
      <c r="B34" s="42" t="s">
        <v>425</v>
      </c>
      <c r="C34" s="80"/>
      <c r="D34" s="80">
        <v>0</v>
      </c>
    </row>
    <row r="35" spans="1:6" x14ac:dyDescent="0.2">
      <c r="A35" s="428"/>
      <c r="B35" s="42" t="s">
        <v>669</v>
      </c>
      <c r="C35" s="80">
        <f>'Пр7 ведм 25-26'!G366+'Пр7 ведм 25-26'!G413</f>
        <v>520</v>
      </c>
      <c r="D35" s="80">
        <f>'Пр7 ведм 25-26'!H366+'Пр7 ведм 25-26'!H413</f>
        <v>518</v>
      </c>
    </row>
    <row r="36" spans="1:6" ht="35.25" customHeight="1" x14ac:dyDescent="0.2">
      <c r="A36" s="428"/>
      <c r="B36" s="42" t="s">
        <v>390</v>
      </c>
      <c r="C36" s="80">
        <f>'Пр7 ведм 25-26'!G370</f>
        <v>3848.779</v>
      </c>
      <c r="D36" s="80">
        <f>'Пр7 ведм 25-26'!H370</f>
        <v>3848.779</v>
      </c>
    </row>
    <row r="37" spans="1:6" s="46" customFormat="1" ht="33.75" customHeight="1" x14ac:dyDescent="0.2">
      <c r="A37" s="428" t="s">
        <v>143</v>
      </c>
      <c r="B37" s="71" t="s">
        <v>909</v>
      </c>
      <c r="C37" s="81">
        <f>C38+C39+C40</f>
        <v>17374.454000000002</v>
      </c>
      <c r="D37" s="81">
        <f>D38+D39+D40</f>
        <v>17029.280999999999</v>
      </c>
    </row>
    <row r="38" spans="1:6" ht="22.5" x14ac:dyDescent="0.2">
      <c r="A38" s="428"/>
      <c r="B38" s="42" t="s">
        <v>391</v>
      </c>
      <c r="C38" s="82">
        <f>'Пр7 ведм 25-26'!G111+'Пр7 ведм 25-26'!G155+'Пр7 ведм 25-26'!G161</f>
        <v>4557.3339999999998</v>
      </c>
      <c r="D38" s="82">
        <f>'Пр7 ведм 25-26'!H111+'Пр7 ведм 25-26'!H155+'Пр7 ведм 25-26'!H161</f>
        <v>4480.8009999999995</v>
      </c>
      <c r="F38" s="156"/>
    </row>
    <row r="39" spans="1:6" ht="22.5" x14ac:dyDescent="0.2">
      <c r="A39" s="428"/>
      <c r="B39" s="42" t="s">
        <v>392</v>
      </c>
      <c r="C39" s="82">
        <f>'Пр7 ведм 25-26'!G128</f>
        <v>8986.7199999999993</v>
      </c>
      <c r="D39" s="82">
        <f>'Пр7 ведм 25-26'!H128</f>
        <v>8718.08</v>
      </c>
    </row>
    <row r="40" spans="1:6" ht="21" customHeight="1" x14ac:dyDescent="0.2">
      <c r="A40" s="428"/>
      <c r="B40" s="42" t="s">
        <v>393</v>
      </c>
      <c r="C40" s="82">
        <f>'Пр7 ведм 25-26'!G168</f>
        <v>3830.4</v>
      </c>
      <c r="D40" s="82">
        <f>'Пр7 ведм 25-26'!H168</f>
        <v>3830.4</v>
      </c>
    </row>
    <row r="41" spans="1:6" s="46" customFormat="1" ht="12" customHeight="1" x14ac:dyDescent="0.2">
      <c r="A41" s="432" t="s">
        <v>394</v>
      </c>
      <c r="B41" s="70" t="s">
        <v>910</v>
      </c>
      <c r="C41" s="79">
        <f>C44+C45+C43+C42</f>
        <v>11082.399999999998</v>
      </c>
      <c r="D41" s="79">
        <f>D44+D45+D43+D42</f>
        <v>10982.199999999999</v>
      </c>
    </row>
    <row r="42" spans="1:6" s="46" customFormat="1" ht="12" customHeight="1" x14ac:dyDescent="0.2">
      <c r="A42" s="433"/>
      <c r="B42" s="43" t="s">
        <v>765</v>
      </c>
      <c r="C42" s="79"/>
      <c r="D42" s="79"/>
    </row>
    <row r="43" spans="1:6" s="46" customFormat="1" ht="12" customHeight="1" x14ac:dyDescent="0.2">
      <c r="A43" s="433"/>
      <c r="B43" s="43" t="s">
        <v>766</v>
      </c>
      <c r="C43" s="79">
        <v>0</v>
      </c>
      <c r="D43" s="79">
        <v>0</v>
      </c>
    </row>
    <row r="44" spans="1:6" ht="35.25" customHeight="1" x14ac:dyDescent="0.2">
      <c r="A44" s="433"/>
      <c r="B44" s="43" t="s">
        <v>911</v>
      </c>
      <c r="C44" s="80">
        <f>'Пр7 ведм 25-26'!G424</f>
        <v>11082.399999999998</v>
      </c>
      <c r="D44" s="80">
        <f>'Пр7 ведм 25-26'!H424</f>
        <v>10982.199999999999</v>
      </c>
    </row>
    <row r="45" spans="1:6" ht="27.75" customHeight="1" x14ac:dyDescent="0.2">
      <c r="A45" s="434"/>
      <c r="B45" s="39" t="s">
        <v>767</v>
      </c>
      <c r="C45" s="80">
        <v>0</v>
      </c>
      <c r="D45" s="80">
        <v>0</v>
      </c>
    </row>
    <row r="46" spans="1:6" s="46" customFormat="1" ht="12.75" customHeight="1" x14ac:dyDescent="0.2">
      <c r="A46" s="428" t="s">
        <v>395</v>
      </c>
      <c r="B46" s="69" t="s">
        <v>919</v>
      </c>
      <c r="C46" s="83">
        <f>'Пр7 ведм 25-26'!G681</f>
        <v>1380</v>
      </c>
      <c r="D46" s="83">
        <f>'Пр7 ведм 25-26'!H681</f>
        <v>1380</v>
      </c>
    </row>
    <row r="47" spans="1:6" s="46" customFormat="1" ht="15.75" customHeight="1" x14ac:dyDescent="0.2">
      <c r="A47" s="428"/>
      <c r="B47" s="68" t="s">
        <v>915</v>
      </c>
      <c r="C47" s="83">
        <f>C48+C49</f>
        <v>429</v>
      </c>
      <c r="D47" s="83">
        <f>D48+D49</f>
        <v>376</v>
      </c>
    </row>
    <row r="48" spans="1:6" x14ac:dyDescent="0.2">
      <c r="A48" s="428"/>
      <c r="B48" s="64" t="s">
        <v>471</v>
      </c>
      <c r="C48" s="82">
        <f>'Пр7 ведм 25-26'!G614</f>
        <v>100</v>
      </c>
      <c r="D48" s="82">
        <f>'Пр7 ведм 25-26'!H614</f>
        <v>100</v>
      </c>
    </row>
    <row r="49" spans="1:4" x14ac:dyDescent="0.2">
      <c r="A49" s="428"/>
      <c r="B49" s="66" t="s">
        <v>472</v>
      </c>
      <c r="C49" s="82">
        <f>'Пр7 ведм 25-26'!G620</f>
        <v>329</v>
      </c>
      <c r="D49" s="82">
        <f>'Пр7 ведм 25-26'!H620</f>
        <v>276</v>
      </c>
    </row>
    <row r="50" spans="1:4" s="46" customFormat="1" ht="22.5" x14ac:dyDescent="0.2">
      <c r="A50" s="428"/>
      <c r="B50" s="67" t="s">
        <v>913</v>
      </c>
      <c r="C50" s="84">
        <f>'Пр7 ведм 25-26'!G573</f>
        <v>495</v>
      </c>
      <c r="D50" s="84">
        <f>'Пр7 ведм 25-26'!H573</f>
        <v>495</v>
      </c>
    </row>
    <row r="51" spans="1:4" s="46" customFormat="1" ht="24" customHeight="1" x14ac:dyDescent="0.2">
      <c r="A51" s="428"/>
      <c r="B51" s="73" t="s">
        <v>768</v>
      </c>
      <c r="C51" s="84">
        <f>'Пр7 ведм 25-26'!G587</f>
        <v>505</v>
      </c>
      <c r="D51" s="84">
        <f>'Пр7 ведм 25-26'!H587</f>
        <v>505</v>
      </c>
    </row>
    <row r="52" spans="1:4" ht="22.5" x14ac:dyDescent="0.2">
      <c r="A52" s="428"/>
      <c r="B52" s="70" t="s">
        <v>921</v>
      </c>
      <c r="C52" s="80">
        <f>'Пр 5 вед'!G632+'Пр 5 вед'!G598+'Пр 5 вед'!G644</f>
        <v>6351.2</v>
      </c>
      <c r="D52" s="80">
        <f>'Пр 5 вед'!H632+'Пр 5 вед'!H598+'Пр 5 вед'!H644</f>
        <v>0</v>
      </c>
    </row>
    <row r="53" spans="1:4" x14ac:dyDescent="0.2">
      <c r="A53" s="428"/>
      <c r="B53" s="192" t="s">
        <v>769</v>
      </c>
      <c r="C53" s="80">
        <f>'Пр7 ведм 25-26'!G728</f>
        <v>4887.3999999999996</v>
      </c>
      <c r="D53" s="80">
        <f>'Пр7 ведм 25-26'!H728</f>
        <v>4887.3999999999996</v>
      </c>
    </row>
    <row r="54" spans="1:4" x14ac:dyDescent="0.2">
      <c r="A54" s="428"/>
      <c r="B54" s="43" t="s">
        <v>770</v>
      </c>
      <c r="C54" s="80">
        <f>'Пр7 ведм 25-26'!G649</f>
        <v>1649</v>
      </c>
      <c r="D54" s="80">
        <f>'Пр7 ведм 25-26'!H649</f>
        <v>1649</v>
      </c>
    </row>
    <row r="55" spans="1:4" x14ac:dyDescent="0.2">
      <c r="A55" s="428"/>
      <c r="B55" s="43" t="s">
        <v>771</v>
      </c>
      <c r="C55" s="80">
        <f>'Пр7 ведм 25-26'!G633</f>
        <v>200</v>
      </c>
      <c r="D55" s="80">
        <f>'Пр7 ведм 25-26'!H633</f>
        <v>200</v>
      </c>
    </row>
    <row r="56" spans="1:4" x14ac:dyDescent="0.2">
      <c r="A56" s="428"/>
      <c r="B56" s="71" t="s">
        <v>772</v>
      </c>
      <c r="C56" s="80">
        <f>'Пр7 ведм 25-26'!G666</f>
        <v>100</v>
      </c>
      <c r="D56" s="80">
        <f>'Пр7 ведм 25-26'!H666</f>
        <v>7.9470000000000001</v>
      </c>
    </row>
    <row r="57" spans="1:4" ht="22.5" x14ac:dyDescent="0.2">
      <c r="A57" s="428"/>
      <c r="B57" s="74" t="s">
        <v>773</v>
      </c>
      <c r="C57" s="80">
        <f>'Пр7 ведм 25-26'!G741</f>
        <v>900.95645000000002</v>
      </c>
      <c r="D57" s="80">
        <f>'Пр7 ведм 25-26'!H741</f>
        <v>900.95645000000002</v>
      </c>
    </row>
    <row r="58" spans="1:4" x14ac:dyDescent="0.2">
      <c r="A58" s="428"/>
      <c r="B58" s="73" t="s">
        <v>774</v>
      </c>
      <c r="C58" s="80">
        <f>'Пр7 ведм 25-26'!G694</f>
        <v>1365.6799999999998</v>
      </c>
      <c r="D58" s="80">
        <f>'Пр7 ведм 25-26'!H694</f>
        <v>1407.52</v>
      </c>
    </row>
    <row r="59" spans="1:4" ht="22.5" x14ac:dyDescent="0.2">
      <c r="A59" s="428"/>
      <c r="B59" s="73" t="s">
        <v>775</v>
      </c>
      <c r="C59" s="80">
        <f>'Пр7 ведм 25-26'!G603</f>
        <v>7177</v>
      </c>
      <c r="D59" s="80">
        <f>'Пр7 ведм 25-26'!H603</f>
        <v>7230</v>
      </c>
    </row>
    <row r="60" spans="1:4" ht="32.25" customHeight="1" x14ac:dyDescent="0.2">
      <c r="A60" s="428"/>
      <c r="B60" s="73" t="s">
        <v>924</v>
      </c>
      <c r="C60" s="80">
        <f>'Пр7 ведм 25-26'!G734</f>
        <v>10</v>
      </c>
      <c r="D60" s="80">
        <f>'Пр7 ведм 25-26'!H734</f>
        <v>10</v>
      </c>
    </row>
    <row r="61" spans="1:4" ht="24.75" customHeight="1" x14ac:dyDescent="0.2">
      <c r="A61" s="428"/>
      <c r="B61" s="197" t="s">
        <v>917</v>
      </c>
      <c r="C61" s="80">
        <f>'Пр7 ведм 25-26'!G680</f>
        <v>1000</v>
      </c>
      <c r="D61" s="80">
        <f>'Пр7 ведм 25-26'!H680</f>
        <v>1000</v>
      </c>
    </row>
    <row r="62" spans="1:4" x14ac:dyDescent="0.2">
      <c r="A62" s="428"/>
      <c r="B62" s="74" t="s">
        <v>776</v>
      </c>
      <c r="C62" s="85">
        <f>'Пр7 ведм 25-26'!G520</f>
        <v>2210</v>
      </c>
      <c r="D62" s="85">
        <f>'Пр7 ведм 25-26'!H520</f>
        <v>2210</v>
      </c>
    </row>
    <row r="63" spans="1:4" x14ac:dyDescent="0.2">
      <c r="A63" s="428"/>
      <c r="B63" s="74" t="s">
        <v>778</v>
      </c>
      <c r="C63" s="85">
        <f>'Пр7 ведм 25-26'!G645</f>
        <v>120</v>
      </c>
      <c r="D63" s="85">
        <f>'Пр7 ведм 25-26'!H645</f>
        <v>120</v>
      </c>
    </row>
    <row r="64" spans="1:4" x14ac:dyDescent="0.2">
      <c r="A64" s="428"/>
      <c r="B64" s="74" t="s">
        <v>777</v>
      </c>
      <c r="C64" s="85">
        <f>'Пр7 ведм 25-26'!G659</f>
        <v>21</v>
      </c>
      <c r="D64" s="85">
        <f>'Пр7 ведм 25-26'!H659</f>
        <v>21</v>
      </c>
    </row>
    <row r="65" spans="1:4" x14ac:dyDescent="0.2">
      <c r="A65" s="193"/>
      <c r="B65" s="194"/>
      <c r="C65" s="195"/>
      <c r="D65" s="195"/>
    </row>
    <row r="66" spans="1:4" x14ac:dyDescent="0.2">
      <c r="C66" s="86"/>
      <c r="D66" s="86"/>
    </row>
  </sheetData>
  <mergeCells count="24">
    <mergeCell ref="A11:B11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A41:A45"/>
    <mergeCell ref="A46:A64"/>
    <mergeCell ref="D14:D15"/>
    <mergeCell ref="C12:F12"/>
    <mergeCell ref="A12:B12"/>
    <mergeCell ref="A14:A15"/>
    <mergeCell ref="B14:B15"/>
    <mergeCell ref="C14:C15"/>
    <mergeCell ref="A16:B16"/>
    <mergeCell ref="A17:A23"/>
    <mergeCell ref="A24:A31"/>
    <mergeCell ref="A32:A36"/>
    <mergeCell ref="A37:A40"/>
  </mergeCells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9"/>
  <sheetViews>
    <sheetView zoomScaleNormal="100" workbookViewId="0">
      <selection activeCell="B2" sqref="B2:E2"/>
    </sheetView>
  </sheetViews>
  <sheetFormatPr defaultRowHeight="12.75" x14ac:dyDescent="0.2"/>
  <cols>
    <col min="1" max="1" width="5.140625" style="116" customWidth="1"/>
    <col min="2" max="2" width="26.5703125" style="116" customWidth="1"/>
    <col min="3" max="3" width="7.5703125" style="116" customWidth="1"/>
    <col min="4" max="4" width="14.140625" style="116" customWidth="1"/>
    <col min="5" max="5" width="14.42578125" style="116" bestFit="1" customWidth="1"/>
    <col min="6" max="256" width="9.140625" style="116"/>
    <col min="257" max="257" width="5.140625" style="116" customWidth="1"/>
    <col min="258" max="258" width="26.5703125" style="116" customWidth="1"/>
    <col min="259" max="259" width="7.5703125" style="116" customWidth="1"/>
    <col min="260" max="260" width="14.140625" style="116" customWidth="1"/>
    <col min="261" max="261" width="14.42578125" style="116" bestFit="1" customWidth="1"/>
    <col min="262" max="512" width="9.140625" style="116"/>
    <col min="513" max="513" width="5.140625" style="116" customWidth="1"/>
    <col min="514" max="514" width="26.5703125" style="116" customWidth="1"/>
    <col min="515" max="515" width="7.5703125" style="116" customWidth="1"/>
    <col min="516" max="516" width="14.140625" style="116" customWidth="1"/>
    <col min="517" max="517" width="14.42578125" style="116" bestFit="1" customWidth="1"/>
    <col min="518" max="768" width="9.140625" style="116"/>
    <col min="769" max="769" width="5.140625" style="116" customWidth="1"/>
    <col min="770" max="770" width="26.5703125" style="116" customWidth="1"/>
    <col min="771" max="771" width="7.5703125" style="116" customWidth="1"/>
    <col min="772" max="772" width="14.140625" style="116" customWidth="1"/>
    <col min="773" max="773" width="14.42578125" style="116" bestFit="1" customWidth="1"/>
    <col min="774" max="1024" width="9.140625" style="116"/>
    <col min="1025" max="1025" width="5.140625" style="116" customWidth="1"/>
    <col min="1026" max="1026" width="26.5703125" style="116" customWidth="1"/>
    <col min="1027" max="1027" width="7.5703125" style="116" customWidth="1"/>
    <col min="1028" max="1028" width="14.140625" style="116" customWidth="1"/>
    <col min="1029" max="1029" width="14.42578125" style="116" bestFit="1" customWidth="1"/>
    <col min="1030" max="1280" width="9.140625" style="116"/>
    <col min="1281" max="1281" width="5.140625" style="116" customWidth="1"/>
    <col min="1282" max="1282" width="26.5703125" style="116" customWidth="1"/>
    <col min="1283" max="1283" width="7.5703125" style="116" customWidth="1"/>
    <col min="1284" max="1284" width="14.140625" style="116" customWidth="1"/>
    <col min="1285" max="1285" width="14.42578125" style="116" bestFit="1" customWidth="1"/>
    <col min="1286" max="1536" width="9.140625" style="116"/>
    <col min="1537" max="1537" width="5.140625" style="116" customWidth="1"/>
    <col min="1538" max="1538" width="26.5703125" style="116" customWidth="1"/>
    <col min="1539" max="1539" width="7.5703125" style="116" customWidth="1"/>
    <col min="1540" max="1540" width="14.140625" style="116" customWidth="1"/>
    <col min="1541" max="1541" width="14.42578125" style="116" bestFit="1" customWidth="1"/>
    <col min="1542" max="1792" width="9.140625" style="116"/>
    <col min="1793" max="1793" width="5.140625" style="116" customWidth="1"/>
    <col min="1794" max="1794" width="26.5703125" style="116" customWidth="1"/>
    <col min="1795" max="1795" width="7.5703125" style="116" customWidth="1"/>
    <col min="1796" max="1796" width="14.140625" style="116" customWidth="1"/>
    <col min="1797" max="1797" width="14.42578125" style="116" bestFit="1" customWidth="1"/>
    <col min="1798" max="2048" width="9.140625" style="116"/>
    <col min="2049" max="2049" width="5.140625" style="116" customWidth="1"/>
    <col min="2050" max="2050" width="26.5703125" style="116" customWidth="1"/>
    <col min="2051" max="2051" width="7.5703125" style="116" customWidth="1"/>
    <col min="2052" max="2052" width="14.140625" style="116" customWidth="1"/>
    <col min="2053" max="2053" width="14.42578125" style="116" bestFit="1" customWidth="1"/>
    <col min="2054" max="2304" width="9.140625" style="116"/>
    <col min="2305" max="2305" width="5.140625" style="116" customWidth="1"/>
    <col min="2306" max="2306" width="26.5703125" style="116" customWidth="1"/>
    <col min="2307" max="2307" width="7.5703125" style="116" customWidth="1"/>
    <col min="2308" max="2308" width="14.140625" style="116" customWidth="1"/>
    <col min="2309" max="2309" width="14.42578125" style="116" bestFit="1" customWidth="1"/>
    <col min="2310" max="2560" width="9.140625" style="116"/>
    <col min="2561" max="2561" width="5.140625" style="116" customWidth="1"/>
    <col min="2562" max="2562" width="26.5703125" style="116" customWidth="1"/>
    <col min="2563" max="2563" width="7.5703125" style="116" customWidth="1"/>
    <col min="2564" max="2564" width="14.140625" style="116" customWidth="1"/>
    <col min="2565" max="2565" width="14.42578125" style="116" bestFit="1" customWidth="1"/>
    <col min="2566" max="2816" width="9.140625" style="116"/>
    <col min="2817" max="2817" width="5.140625" style="116" customWidth="1"/>
    <col min="2818" max="2818" width="26.5703125" style="116" customWidth="1"/>
    <col min="2819" max="2819" width="7.5703125" style="116" customWidth="1"/>
    <col min="2820" max="2820" width="14.140625" style="116" customWidth="1"/>
    <col min="2821" max="2821" width="14.42578125" style="116" bestFit="1" customWidth="1"/>
    <col min="2822" max="3072" width="9.140625" style="116"/>
    <col min="3073" max="3073" width="5.140625" style="116" customWidth="1"/>
    <col min="3074" max="3074" width="26.5703125" style="116" customWidth="1"/>
    <col min="3075" max="3075" width="7.5703125" style="116" customWidth="1"/>
    <col min="3076" max="3076" width="14.140625" style="116" customWidth="1"/>
    <col min="3077" max="3077" width="14.42578125" style="116" bestFit="1" customWidth="1"/>
    <col min="3078" max="3328" width="9.140625" style="116"/>
    <col min="3329" max="3329" width="5.140625" style="116" customWidth="1"/>
    <col min="3330" max="3330" width="26.5703125" style="116" customWidth="1"/>
    <col min="3331" max="3331" width="7.5703125" style="116" customWidth="1"/>
    <col min="3332" max="3332" width="14.140625" style="116" customWidth="1"/>
    <col min="3333" max="3333" width="14.42578125" style="116" bestFit="1" customWidth="1"/>
    <col min="3334" max="3584" width="9.140625" style="116"/>
    <col min="3585" max="3585" width="5.140625" style="116" customWidth="1"/>
    <col min="3586" max="3586" width="26.5703125" style="116" customWidth="1"/>
    <col min="3587" max="3587" width="7.5703125" style="116" customWidth="1"/>
    <col min="3588" max="3588" width="14.140625" style="116" customWidth="1"/>
    <col min="3589" max="3589" width="14.42578125" style="116" bestFit="1" customWidth="1"/>
    <col min="3590" max="3840" width="9.140625" style="116"/>
    <col min="3841" max="3841" width="5.140625" style="116" customWidth="1"/>
    <col min="3842" max="3842" width="26.5703125" style="116" customWidth="1"/>
    <col min="3843" max="3843" width="7.5703125" style="116" customWidth="1"/>
    <col min="3844" max="3844" width="14.140625" style="116" customWidth="1"/>
    <col min="3845" max="3845" width="14.42578125" style="116" bestFit="1" customWidth="1"/>
    <col min="3846" max="4096" width="9.140625" style="116"/>
    <col min="4097" max="4097" width="5.140625" style="116" customWidth="1"/>
    <col min="4098" max="4098" width="26.5703125" style="116" customWidth="1"/>
    <col min="4099" max="4099" width="7.5703125" style="116" customWidth="1"/>
    <col min="4100" max="4100" width="14.140625" style="116" customWidth="1"/>
    <col min="4101" max="4101" width="14.42578125" style="116" bestFit="1" customWidth="1"/>
    <col min="4102" max="4352" width="9.140625" style="116"/>
    <col min="4353" max="4353" width="5.140625" style="116" customWidth="1"/>
    <col min="4354" max="4354" width="26.5703125" style="116" customWidth="1"/>
    <col min="4355" max="4355" width="7.5703125" style="116" customWidth="1"/>
    <col min="4356" max="4356" width="14.140625" style="116" customWidth="1"/>
    <col min="4357" max="4357" width="14.42578125" style="116" bestFit="1" customWidth="1"/>
    <col min="4358" max="4608" width="9.140625" style="116"/>
    <col min="4609" max="4609" width="5.140625" style="116" customWidth="1"/>
    <col min="4610" max="4610" width="26.5703125" style="116" customWidth="1"/>
    <col min="4611" max="4611" width="7.5703125" style="116" customWidth="1"/>
    <col min="4612" max="4612" width="14.140625" style="116" customWidth="1"/>
    <col min="4613" max="4613" width="14.42578125" style="116" bestFit="1" customWidth="1"/>
    <col min="4614" max="4864" width="9.140625" style="116"/>
    <col min="4865" max="4865" width="5.140625" style="116" customWidth="1"/>
    <col min="4866" max="4866" width="26.5703125" style="116" customWidth="1"/>
    <col min="4867" max="4867" width="7.5703125" style="116" customWidth="1"/>
    <col min="4868" max="4868" width="14.140625" style="116" customWidth="1"/>
    <col min="4869" max="4869" width="14.42578125" style="116" bestFit="1" customWidth="1"/>
    <col min="4870" max="5120" width="9.140625" style="116"/>
    <col min="5121" max="5121" width="5.140625" style="116" customWidth="1"/>
    <col min="5122" max="5122" width="26.5703125" style="116" customWidth="1"/>
    <col min="5123" max="5123" width="7.5703125" style="116" customWidth="1"/>
    <col min="5124" max="5124" width="14.140625" style="116" customWidth="1"/>
    <col min="5125" max="5125" width="14.42578125" style="116" bestFit="1" customWidth="1"/>
    <col min="5126" max="5376" width="9.140625" style="116"/>
    <col min="5377" max="5377" width="5.140625" style="116" customWidth="1"/>
    <col min="5378" max="5378" width="26.5703125" style="116" customWidth="1"/>
    <col min="5379" max="5379" width="7.5703125" style="116" customWidth="1"/>
    <col min="5380" max="5380" width="14.140625" style="116" customWidth="1"/>
    <col min="5381" max="5381" width="14.42578125" style="116" bestFit="1" customWidth="1"/>
    <col min="5382" max="5632" width="9.140625" style="116"/>
    <col min="5633" max="5633" width="5.140625" style="116" customWidth="1"/>
    <col min="5634" max="5634" width="26.5703125" style="116" customWidth="1"/>
    <col min="5635" max="5635" width="7.5703125" style="116" customWidth="1"/>
    <col min="5636" max="5636" width="14.140625" style="116" customWidth="1"/>
    <col min="5637" max="5637" width="14.42578125" style="116" bestFit="1" customWidth="1"/>
    <col min="5638" max="5888" width="9.140625" style="116"/>
    <col min="5889" max="5889" width="5.140625" style="116" customWidth="1"/>
    <col min="5890" max="5890" width="26.5703125" style="116" customWidth="1"/>
    <col min="5891" max="5891" width="7.5703125" style="116" customWidth="1"/>
    <col min="5892" max="5892" width="14.140625" style="116" customWidth="1"/>
    <col min="5893" max="5893" width="14.42578125" style="116" bestFit="1" customWidth="1"/>
    <col min="5894" max="6144" width="9.140625" style="116"/>
    <col min="6145" max="6145" width="5.140625" style="116" customWidth="1"/>
    <col min="6146" max="6146" width="26.5703125" style="116" customWidth="1"/>
    <col min="6147" max="6147" width="7.5703125" style="116" customWidth="1"/>
    <col min="6148" max="6148" width="14.140625" style="116" customWidth="1"/>
    <col min="6149" max="6149" width="14.42578125" style="116" bestFit="1" customWidth="1"/>
    <col min="6150" max="6400" width="9.140625" style="116"/>
    <col min="6401" max="6401" width="5.140625" style="116" customWidth="1"/>
    <col min="6402" max="6402" width="26.5703125" style="116" customWidth="1"/>
    <col min="6403" max="6403" width="7.5703125" style="116" customWidth="1"/>
    <col min="6404" max="6404" width="14.140625" style="116" customWidth="1"/>
    <col min="6405" max="6405" width="14.42578125" style="116" bestFit="1" customWidth="1"/>
    <col min="6406" max="6656" width="9.140625" style="116"/>
    <col min="6657" max="6657" width="5.140625" style="116" customWidth="1"/>
    <col min="6658" max="6658" width="26.5703125" style="116" customWidth="1"/>
    <col min="6659" max="6659" width="7.5703125" style="116" customWidth="1"/>
    <col min="6660" max="6660" width="14.140625" style="116" customWidth="1"/>
    <col min="6661" max="6661" width="14.42578125" style="116" bestFit="1" customWidth="1"/>
    <col min="6662" max="6912" width="9.140625" style="116"/>
    <col min="6913" max="6913" width="5.140625" style="116" customWidth="1"/>
    <col min="6914" max="6914" width="26.5703125" style="116" customWidth="1"/>
    <col min="6915" max="6915" width="7.5703125" style="116" customWidth="1"/>
    <col min="6916" max="6916" width="14.140625" style="116" customWidth="1"/>
    <col min="6917" max="6917" width="14.42578125" style="116" bestFit="1" customWidth="1"/>
    <col min="6918" max="7168" width="9.140625" style="116"/>
    <col min="7169" max="7169" width="5.140625" style="116" customWidth="1"/>
    <col min="7170" max="7170" width="26.5703125" style="116" customWidth="1"/>
    <col min="7171" max="7171" width="7.5703125" style="116" customWidth="1"/>
    <col min="7172" max="7172" width="14.140625" style="116" customWidth="1"/>
    <col min="7173" max="7173" width="14.42578125" style="116" bestFit="1" customWidth="1"/>
    <col min="7174" max="7424" width="9.140625" style="116"/>
    <col min="7425" max="7425" width="5.140625" style="116" customWidth="1"/>
    <col min="7426" max="7426" width="26.5703125" style="116" customWidth="1"/>
    <col min="7427" max="7427" width="7.5703125" style="116" customWidth="1"/>
    <col min="7428" max="7428" width="14.140625" style="116" customWidth="1"/>
    <col min="7429" max="7429" width="14.42578125" style="116" bestFit="1" customWidth="1"/>
    <col min="7430" max="7680" width="9.140625" style="116"/>
    <col min="7681" max="7681" width="5.140625" style="116" customWidth="1"/>
    <col min="7682" max="7682" width="26.5703125" style="116" customWidth="1"/>
    <col min="7683" max="7683" width="7.5703125" style="116" customWidth="1"/>
    <col min="7684" max="7684" width="14.140625" style="116" customWidth="1"/>
    <col min="7685" max="7685" width="14.42578125" style="116" bestFit="1" customWidth="1"/>
    <col min="7686" max="7936" width="9.140625" style="116"/>
    <col min="7937" max="7937" width="5.140625" style="116" customWidth="1"/>
    <col min="7938" max="7938" width="26.5703125" style="116" customWidth="1"/>
    <col min="7939" max="7939" width="7.5703125" style="116" customWidth="1"/>
    <col min="7940" max="7940" width="14.140625" style="116" customWidth="1"/>
    <col min="7941" max="7941" width="14.42578125" style="116" bestFit="1" customWidth="1"/>
    <col min="7942" max="8192" width="9.140625" style="116"/>
    <col min="8193" max="8193" width="5.140625" style="116" customWidth="1"/>
    <col min="8194" max="8194" width="26.5703125" style="116" customWidth="1"/>
    <col min="8195" max="8195" width="7.5703125" style="116" customWidth="1"/>
    <col min="8196" max="8196" width="14.140625" style="116" customWidth="1"/>
    <col min="8197" max="8197" width="14.42578125" style="116" bestFit="1" customWidth="1"/>
    <col min="8198" max="8448" width="9.140625" style="116"/>
    <col min="8449" max="8449" width="5.140625" style="116" customWidth="1"/>
    <col min="8450" max="8450" width="26.5703125" style="116" customWidth="1"/>
    <col min="8451" max="8451" width="7.5703125" style="116" customWidth="1"/>
    <col min="8452" max="8452" width="14.140625" style="116" customWidth="1"/>
    <col min="8453" max="8453" width="14.42578125" style="116" bestFit="1" customWidth="1"/>
    <col min="8454" max="8704" width="9.140625" style="116"/>
    <col min="8705" max="8705" width="5.140625" style="116" customWidth="1"/>
    <col min="8706" max="8706" width="26.5703125" style="116" customWidth="1"/>
    <col min="8707" max="8707" width="7.5703125" style="116" customWidth="1"/>
    <col min="8708" max="8708" width="14.140625" style="116" customWidth="1"/>
    <col min="8709" max="8709" width="14.42578125" style="116" bestFit="1" customWidth="1"/>
    <col min="8710" max="8960" width="9.140625" style="116"/>
    <col min="8961" max="8961" width="5.140625" style="116" customWidth="1"/>
    <col min="8962" max="8962" width="26.5703125" style="116" customWidth="1"/>
    <col min="8963" max="8963" width="7.5703125" style="116" customWidth="1"/>
    <col min="8964" max="8964" width="14.140625" style="116" customWidth="1"/>
    <col min="8965" max="8965" width="14.42578125" style="116" bestFit="1" customWidth="1"/>
    <col min="8966" max="9216" width="9.140625" style="116"/>
    <col min="9217" max="9217" width="5.140625" style="116" customWidth="1"/>
    <col min="9218" max="9218" width="26.5703125" style="116" customWidth="1"/>
    <col min="9219" max="9219" width="7.5703125" style="116" customWidth="1"/>
    <col min="9220" max="9220" width="14.140625" style="116" customWidth="1"/>
    <col min="9221" max="9221" width="14.42578125" style="116" bestFit="1" customWidth="1"/>
    <col min="9222" max="9472" width="9.140625" style="116"/>
    <col min="9473" max="9473" width="5.140625" style="116" customWidth="1"/>
    <col min="9474" max="9474" width="26.5703125" style="116" customWidth="1"/>
    <col min="9475" max="9475" width="7.5703125" style="116" customWidth="1"/>
    <col min="9476" max="9476" width="14.140625" style="116" customWidth="1"/>
    <col min="9477" max="9477" width="14.42578125" style="116" bestFit="1" customWidth="1"/>
    <col min="9478" max="9728" width="9.140625" style="116"/>
    <col min="9729" max="9729" width="5.140625" style="116" customWidth="1"/>
    <col min="9730" max="9730" width="26.5703125" style="116" customWidth="1"/>
    <col min="9731" max="9731" width="7.5703125" style="116" customWidth="1"/>
    <col min="9732" max="9732" width="14.140625" style="116" customWidth="1"/>
    <col min="9733" max="9733" width="14.42578125" style="116" bestFit="1" customWidth="1"/>
    <col min="9734" max="9984" width="9.140625" style="116"/>
    <col min="9985" max="9985" width="5.140625" style="116" customWidth="1"/>
    <col min="9986" max="9986" width="26.5703125" style="116" customWidth="1"/>
    <col min="9987" max="9987" width="7.5703125" style="116" customWidth="1"/>
    <col min="9988" max="9988" width="14.140625" style="116" customWidth="1"/>
    <col min="9989" max="9989" width="14.42578125" style="116" bestFit="1" customWidth="1"/>
    <col min="9990" max="10240" width="9.140625" style="116"/>
    <col min="10241" max="10241" width="5.140625" style="116" customWidth="1"/>
    <col min="10242" max="10242" width="26.5703125" style="116" customWidth="1"/>
    <col min="10243" max="10243" width="7.5703125" style="116" customWidth="1"/>
    <col min="10244" max="10244" width="14.140625" style="116" customWidth="1"/>
    <col min="10245" max="10245" width="14.42578125" style="116" bestFit="1" customWidth="1"/>
    <col min="10246" max="10496" width="9.140625" style="116"/>
    <col min="10497" max="10497" width="5.140625" style="116" customWidth="1"/>
    <col min="10498" max="10498" width="26.5703125" style="116" customWidth="1"/>
    <col min="10499" max="10499" width="7.5703125" style="116" customWidth="1"/>
    <col min="10500" max="10500" width="14.140625" style="116" customWidth="1"/>
    <col min="10501" max="10501" width="14.42578125" style="116" bestFit="1" customWidth="1"/>
    <col min="10502" max="10752" width="9.140625" style="116"/>
    <col min="10753" max="10753" width="5.140625" style="116" customWidth="1"/>
    <col min="10754" max="10754" width="26.5703125" style="116" customWidth="1"/>
    <col min="10755" max="10755" width="7.5703125" style="116" customWidth="1"/>
    <col min="10756" max="10756" width="14.140625" style="116" customWidth="1"/>
    <col min="10757" max="10757" width="14.42578125" style="116" bestFit="1" customWidth="1"/>
    <col min="10758" max="11008" width="9.140625" style="116"/>
    <col min="11009" max="11009" width="5.140625" style="116" customWidth="1"/>
    <col min="11010" max="11010" width="26.5703125" style="116" customWidth="1"/>
    <col min="11011" max="11011" width="7.5703125" style="116" customWidth="1"/>
    <col min="11012" max="11012" width="14.140625" style="116" customWidth="1"/>
    <col min="11013" max="11013" width="14.42578125" style="116" bestFit="1" customWidth="1"/>
    <col min="11014" max="11264" width="9.140625" style="116"/>
    <col min="11265" max="11265" width="5.140625" style="116" customWidth="1"/>
    <col min="11266" max="11266" width="26.5703125" style="116" customWidth="1"/>
    <col min="11267" max="11267" width="7.5703125" style="116" customWidth="1"/>
    <col min="11268" max="11268" width="14.140625" style="116" customWidth="1"/>
    <col min="11269" max="11269" width="14.42578125" style="116" bestFit="1" customWidth="1"/>
    <col min="11270" max="11520" width="9.140625" style="116"/>
    <col min="11521" max="11521" width="5.140625" style="116" customWidth="1"/>
    <col min="11522" max="11522" width="26.5703125" style="116" customWidth="1"/>
    <col min="11523" max="11523" width="7.5703125" style="116" customWidth="1"/>
    <col min="11524" max="11524" width="14.140625" style="116" customWidth="1"/>
    <col min="11525" max="11525" width="14.42578125" style="116" bestFit="1" customWidth="1"/>
    <col min="11526" max="11776" width="9.140625" style="116"/>
    <col min="11777" max="11777" width="5.140625" style="116" customWidth="1"/>
    <col min="11778" max="11778" width="26.5703125" style="116" customWidth="1"/>
    <col min="11779" max="11779" width="7.5703125" style="116" customWidth="1"/>
    <col min="11780" max="11780" width="14.140625" style="116" customWidth="1"/>
    <col min="11781" max="11781" width="14.42578125" style="116" bestFit="1" customWidth="1"/>
    <col min="11782" max="12032" width="9.140625" style="116"/>
    <col min="12033" max="12033" width="5.140625" style="116" customWidth="1"/>
    <col min="12034" max="12034" width="26.5703125" style="116" customWidth="1"/>
    <col min="12035" max="12035" width="7.5703125" style="116" customWidth="1"/>
    <col min="12036" max="12036" width="14.140625" style="116" customWidth="1"/>
    <col min="12037" max="12037" width="14.42578125" style="116" bestFit="1" customWidth="1"/>
    <col min="12038" max="12288" width="9.140625" style="116"/>
    <col min="12289" max="12289" width="5.140625" style="116" customWidth="1"/>
    <col min="12290" max="12290" width="26.5703125" style="116" customWidth="1"/>
    <col min="12291" max="12291" width="7.5703125" style="116" customWidth="1"/>
    <col min="12292" max="12292" width="14.140625" style="116" customWidth="1"/>
    <col min="12293" max="12293" width="14.42578125" style="116" bestFit="1" customWidth="1"/>
    <col min="12294" max="12544" width="9.140625" style="116"/>
    <col min="12545" max="12545" width="5.140625" style="116" customWidth="1"/>
    <col min="12546" max="12546" width="26.5703125" style="116" customWidth="1"/>
    <col min="12547" max="12547" width="7.5703125" style="116" customWidth="1"/>
    <col min="12548" max="12548" width="14.140625" style="116" customWidth="1"/>
    <col min="12549" max="12549" width="14.42578125" style="116" bestFit="1" customWidth="1"/>
    <col min="12550" max="12800" width="9.140625" style="116"/>
    <col min="12801" max="12801" width="5.140625" style="116" customWidth="1"/>
    <col min="12802" max="12802" width="26.5703125" style="116" customWidth="1"/>
    <col min="12803" max="12803" width="7.5703125" style="116" customWidth="1"/>
    <col min="12804" max="12804" width="14.140625" style="116" customWidth="1"/>
    <col min="12805" max="12805" width="14.42578125" style="116" bestFit="1" customWidth="1"/>
    <col min="12806" max="13056" width="9.140625" style="116"/>
    <col min="13057" max="13057" width="5.140625" style="116" customWidth="1"/>
    <col min="13058" max="13058" width="26.5703125" style="116" customWidth="1"/>
    <col min="13059" max="13059" width="7.5703125" style="116" customWidth="1"/>
    <col min="13060" max="13060" width="14.140625" style="116" customWidth="1"/>
    <col min="13061" max="13061" width="14.42578125" style="116" bestFit="1" customWidth="1"/>
    <col min="13062" max="13312" width="9.140625" style="116"/>
    <col min="13313" max="13313" width="5.140625" style="116" customWidth="1"/>
    <col min="13314" max="13314" width="26.5703125" style="116" customWidth="1"/>
    <col min="13315" max="13315" width="7.5703125" style="116" customWidth="1"/>
    <col min="13316" max="13316" width="14.140625" style="116" customWidth="1"/>
    <col min="13317" max="13317" width="14.42578125" style="116" bestFit="1" customWidth="1"/>
    <col min="13318" max="13568" width="9.140625" style="116"/>
    <col min="13569" max="13569" width="5.140625" style="116" customWidth="1"/>
    <col min="13570" max="13570" width="26.5703125" style="116" customWidth="1"/>
    <col min="13571" max="13571" width="7.5703125" style="116" customWidth="1"/>
    <col min="13572" max="13572" width="14.140625" style="116" customWidth="1"/>
    <col min="13573" max="13573" width="14.42578125" style="116" bestFit="1" customWidth="1"/>
    <col min="13574" max="13824" width="9.140625" style="116"/>
    <col min="13825" max="13825" width="5.140625" style="116" customWidth="1"/>
    <col min="13826" max="13826" width="26.5703125" style="116" customWidth="1"/>
    <col min="13827" max="13827" width="7.5703125" style="116" customWidth="1"/>
    <col min="13828" max="13828" width="14.140625" style="116" customWidth="1"/>
    <col min="13829" max="13829" width="14.42578125" style="116" bestFit="1" customWidth="1"/>
    <col min="13830" max="14080" width="9.140625" style="116"/>
    <col min="14081" max="14081" width="5.140625" style="116" customWidth="1"/>
    <col min="14082" max="14082" width="26.5703125" style="116" customWidth="1"/>
    <col min="14083" max="14083" width="7.5703125" style="116" customWidth="1"/>
    <col min="14084" max="14084" width="14.140625" style="116" customWidth="1"/>
    <col min="14085" max="14085" width="14.42578125" style="116" bestFit="1" customWidth="1"/>
    <col min="14086" max="14336" width="9.140625" style="116"/>
    <col min="14337" max="14337" width="5.140625" style="116" customWidth="1"/>
    <col min="14338" max="14338" width="26.5703125" style="116" customWidth="1"/>
    <col min="14339" max="14339" width="7.5703125" style="116" customWidth="1"/>
    <col min="14340" max="14340" width="14.140625" style="116" customWidth="1"/>
    <col min="14341" max="14341" width="14.42578125" style="116" bestFit="1" customWidth="1"/>
    <col min="14342" max="14592" width="9.140625" style="116"/>
    <col min="14593" max="14593" width="5.140625" style="116" customWidth="1"/>
    <col min="14594" max="14594" width="26.5703125" style="116" customWidth="1"/>
    <col min="14595" max="14595" width="7.5703125" style="116" customWidth="1"/>
    <col min="14596" max="14596" width="14.140625" style="116" customWidth="1"/>
    <col min="14597" max="14597" width="14.42578125" style="116" bestFit="1" customWidth="1"/>
    <col min="14598" max="14848" width="9.140625" style="116"/>
    <col min="14849" max="14849" width="5.140625" style="116" customWidth="1"/>
    <col min="14850" max="14850" width="26.5703125" style="116" customWidth="1"/>
    <col min="14851" max="14851" width="7.5703125" style="116" customWidth="1"/>
    <col min="14852" max="14852" width="14.140625" style="116" customWidth="1"/>
    <col min="14853" max="14853" width="14.42578125" style="116" bestFit="1" customWidth="1"/>
    <col min="14854" max="15104" width="9.140625" style="116"/>
    <col min="15105" max="15105" width="5.140625" style="116" customWidth="1"/>
    <col min="15106" max="15106" width="26.5703125" style="116" customWidth="1"/>
    <col min="15107" max="15107" width="7.5703125" style="116" customWidth="1"/>
    <col min="15108" max="15108" width="14.140625" style="116" customWidth="1"/>
    <col min="15109" max="15109" width="14.42578125" style="116" bestFit="1" customWidth="1"/>
    <col min="15110" max="15360" width="9.140625" style="116"/>
    <col min="15361" max="15361" width="5.140625" style="116" customWidth="1"/>
    <col min="15362" max="15362" width="26.5703125" style="116" customWidth="1"/>
    <col min="15363" max="15363" width="7.5703125" style="116" customWidth="1"/>
    <col min="15364" max="15364" width="14.140625" style="116" customWidth="1"/>
    <col min="15365" max="15365" width="14.42578125" style="116" bestFit="1" customWidth="1"/>
    <col min="15366" max="15616" width="9.140625" style="116"/>
    <col min="15617" max="15617" width="5.140625" style="116" customWidth="1"/>
    <col min="15618" max="15618" width="26.5703125" style="116" customWidth="1"/>
    <col min="15619" max="15619" width="7.5703125" style="116" customWidth="1"/>
    <col min="15620" max="15620" width="14.140625" style="116" customWidth="1"/>
    <col min="15621" max="15621" width="14.42578125" style="116" bestFit="1" customWidth="1"/>
    <col min="15622" max="15872" width="9.140625" style="116"/>
    <col min="15873" max="15873" width="5.140625" style="116" customWidth="1"/>
    <col min="15874" max="15874" width="26.5703125" style="116" customWidth="1"/>
    <col min="15875" max="15875" width="7.5703125" style="116" customWidth="1"/>
    <col min="15876" max="15876" width="14.140625" style="116" customWidth="1"/>
    <col min="15877" max="15877" width="14.42578125" style="116" bestFit="1" customWidth="1"/>
    <col min="15878" max="16128" width="9.140625" style="116"/>
    <col min="16129" max="16129" width="5.140625" style="116" customWidth="1"/>
    <col min="16130" max="16130" width="26.5703125" style="116" customWidth="1"/>
    <col min="16131" max="16131" width="7.5703125" style="116" customWidth="1"/>
    <col min="16132" max="16132" width="14.140625" style="116" customWidth="1"/>
    <col min="16133" max="16133" width="14.42578125" style="116" bestFit="1" customWidth="1"/>
    <col min="16134" max="16384" width="9.140625" style="116"/>
  </cols>
  <sheetData>
    <row r="1" spans="1:6" x14ac:dyDescent="0.2">
      <c r="B1" s="448" t="s">
        <v>541</v>
      </c>
      <c r="C1" s="448"/>
      <c r="D1" s="448"/>
      <c r="E1" s="448"/>
    </row>
    <row r="2" spans="1:6" x14ac:dyDescent="0.2">
      <c r="B2" s="415" t="s">
        <v>526</v>
      </c>
      <c r="C2" s="415"/>
      <c r="D2" s="415"/>
      <c r="E2" s="415"/>
    </row>
    <row r="3" spans="1:6" x14ac:dyDescent="0.2">
      <c r="B3" s="415" t="s">
        <v>529</v>
      </c>
      <c r="C3" s="415"/>
      <c r="D3" s="415"/>
      <c r="E3" s="415"/>
    </row>
    <row r="4" spans="1:6" x14ac:dyDescent="0.2">
      <c r="B4" s="415" t="s">
        <v>527</v>
      </c>
      <c r="C4" s="415"/>
      <c r="D4" s="415"/>
      <c r="E4" s="415"/>
    </row>
    <row r="5" spans="1:6" x14ac:dyDescent="0.2">
      <c r="B5" s="415" t="s">
        <v>848</v>
      </c>
      <c r="C5" s="415"/>
      <c r="D5" s="415"/>
      <c r="E5" s="415"/>
    </row>
    <row r="6" spans="1:6" ht="12.75" customHeight="1" x14ac:dyDescent="0.2">
      <c r="B6" s="415" t="s">
        <v>528</v>
      </c>
      <c r="C6" s="415"/>
      <c r="D6" s="415"/>
      <c r="E6" s="415"/>
      <c r="F6" s="117"/>
    </row>
    <row r="7" spans="1:6" ht="12.75" customHeight="1" x14ac:dyDescent="0.2">
      <c r="B7" s="449" t="s">
        <v>527</v>
      </c>
      <c r="C7" s="449"/>
      <c r="D7" s="449"/>
      <c r="E7" s="449"/>
      <c r="F7" s="117"/>
    </row>
    <row r="8" spans="1:6" ht="12.75" customHeight="1" x14ac:dyDescent="0.2">
      <c r="A8" s="415" t="s">
        <v>847</v>
      </c>
      <c r="B8" s="415"/>
      <c r="C8" s="415"/>
      <c r="D8" s="415"/>
      <c r="E8" s="415"/>
    </row>
    <row r="9" spans="1:6" x14ac:dyDescent="0.2">
      <c r="C9" s="118"/>
    </row>
    <row r="10" spans="1:6" x14ac:dyDescent="0.2">
      <c r="A10" s="450" t="s">
        <v>530</v>
      </c>
      <c r="B10" s="450"/>
      <c r="C10" s="450"/>
      <c r="D10" s="450"/>
      <c r="E10" s="450"/>
    </row>
    <row r="11" spans="1:6" s="119" customFormat="1" ht="27.75" customHeight="1" x14ac:dyDescent="0.2">
      <c r="A11" s="451" t="s">
        <v>857</v>
      </c>
      <c r="B11" s="451"/>
      <c r="C11" s="451"/>
      <c r="D11" s="451"/>
      <c r="E11" s="451"/>
    </row>
    <row r="12" spans="1:6" x14ac:dyDescent="0.2">
      <c r="C12" s="360"/>
      <c r="D12" s="452" t="s">
        <v>531</v>
      </c>
      <c r="E12" s="452"/>
    </row>
    <row r="13" spans="1:6" s="120" customFormat="1" ht="12.75" customHeight="1" x14ac:dyDescent="0.2">
      <c r="A13" s="356" t="s">
        <v>532</v>
      </c>
      <c r="B13" s="445" t="s">
        <v>533</v>
      </c>
      <c r="C13" s="446"/>
      <c r="D13" s="447" t="s">
        <v>755</v>
      </c>
      <c r="E13" s="447"/>
    </row>
    <row r="14" spans="1:6" ht="15" x14ac:dyDescent="0.25">
      <c r="A14" s="121">
        <v>1</v>
      </c>
      <c r="B14" s="441" t="s">
        <v>534</v>
      </c>
      <c r="C14" s="442"/>
      <c r="D14" s="443">
        <v>4769.5</v>
      </c>
      <c r="E14" s="444"/>
    </row>
    <row r="15" spans="1:6" ht="15" x14ac:dyDescent="0.25">
      <c r="A15" s="121">
        <v>2</v>
      </c>
      <c r="B15" s="441" t="s">
        <v>535</v>
      </c>
      <c r="C15" s="442"/>
      <c r="D15" s="443">
        <v>3789.3</v>
      </c>
      <c r="E15" s="444"/>
    </row>
    <row r="16" spans="1:6" ht="15" x14ac:dyDescent="0.25">
      <c r="A16" s="121">
        <v>3</v>
      </c>
      <c r="B16" s="441" t="s">
        <v>536</v>
      </c>
      <c r="C16" s="442"/>
      <c r="D16" s="443">
        <v>4989.5</v>
      </c>
      <c r="E16" s="444"/>
    </row>
    <row r="17" spans="1:5" ht="15" x14ac:dyDescent="0.25">
      <c r="A17" s="121">
        <v>4</v>
      </c>
      <c r="B17" s="441" t="s">
        <v>537</v>
      </c>
      <c r="C17" s="442"/>
      <c r="D17" s="443">
        <v>3920.3</v>
      </c>
      <c r="E17" s="444"/>
    </row>
    <row r="18" spans="1:5" ht="15" x14ac:dyDescent="0.25">
      <c r="A18" s="121">
        <v>5</v>
      </c>
      <c r="B18" s="441" t="s">
        <v>538</v>
      </c>
      <c r="C18" s="442"/>
      <c r="D18" s="443">
        <v>4899.3999999999996</v>
      </c>
      <c r="E18" s="444"/>
    </row>
    <row r="19" spans="1:5" ht="15" x14ac:dyDescent="0.25">
      <c r="A19" s="121">
        <v>6</v>
      </c>
      <c r="B19" s="441" t="s">
        <v>539</v>
      </c>
      <c r="C19" s="442"/>
      <c r="D19" s="443">
        <v>3315.2</v>
      </c>
      <c r="E19" s="444"/>
    </row>
    <row r="20" spans="1:5" ht="15" x14ac:dyDescent="0.25">
      <c r="A20" s="121">
        <v>7</v>
      </c>
      <c r="B20" s="358" t="s">
        <v>544</v>
      </c>
      <c r="C20" s="359"/>
      <c r="D20" s="443">
        <v>863.4</v>
      </c>
      <c r="E20" s="444"/>
    </row>
    <row r="21" spans="1:5" ht="14.25" x14ac:dyDescent="0.2">
      <c r="A21" s="122"/>
      <c r="B21" s="438" t="s">
        <v>540</v>
      </c>
      <c r="C21" s="438"/>
      <c r="D21" s="439">
        <f>SUM(D14:D20)</f>
        <v>26546.600000000002</v>
      </c>
      <c r="E21" s="439"/>
    </row>
    <row r="22" spans="1:5" ht="12.75" hidden="1" customHeight="1" x14ac:dyDescent="0.2">
      <c r="D22" s="123" t="e">
        <f>+D21/C21%</f>
        <v>#DIV/0!</v>
      </c>
      <c r="E22" s="123">
        <f>+E21/D21%</f>
        <v>0</v>
      </c>
    </row>
    <row r="23" spans="1:5" ht="12.75" hidden="1" customHeight="1" x14ac:dyDescent="0.2">
      <c r="D23" s="116">
        <f>219+14010</f>
        <v>14229</v>
      </c>
      <c r="E23" s="116">
        <f>14977+180</f>
        <v>15157</v>
      </c>
    </row>
    <row r="24" spans="1:5" ht="12.75" hidden="1" customHeight="1" x14ac:dyDescent="0.2">
      <c r="D24" s="116">
        <f>+D23-D21</f>
        <v>-12317.600000000002</v>
      </c>
      <c r="E24" s="116">
        <f>+E23-E21</f>
        <v>15157</v>
      </c>
    </row>
    <row r="25" spans="1:5" x14ac:dyDescent="0.2">
      <c r="D25" s="440"/>
      <c r="E25" s="440"/>
    </row>
    <row r="28" spans="1:5" ht="12.75" customHeight="1" x14ac:dyDescent="0.2"/>
    <row r="50" ht="14.25" customHeight="1" x14ac:dyDescent="0.2"/>
    <row r="60" ht="12.75" customHeight="1" x14ac:dyDescent="0.2"/>
    <row r="69" ht="12.75" customHeight="1" x14ac:dyDescent="0.2"/>
  </sheetData>
  <mergeCells count="29">
    <mergeCell ref="B13:C13"/>
    <mergeCell ref="D13:E13"/>
    <mergeCell ref="B1:E1"/>
    <mergeCell ref="B2:E2"/>
    <mergeCell ref="B3:E3"/>
    <mergeCell ref="B4:E4"/>
    <mergeCell ref="B5:E5"/>
    <mergeCell ref="B6:E6"/>
    <mergeCell ref="B7:E7"/>
    <mergeCell ref="A8:E8"/>
    <mergeCell ref="A10:E10"/>
    <mergeCell ref="A11:E11"/>
    <mergeCell ref="D12:E12"/>
    <mergeCell ref="B14:C14"/>
    <mergeCell ref="D14:E14"/>
    <mergeCell ref="B15:C15"/>
    <mergeCell ref="D15:E15"/>
    <mergeCell ref="B16:C16"/>
    <mergeCell ref="D16:E16"/>
    <mergeCell ref="B21:C21"/>
    <mergeCell ref="D21:E21"/>
    <mergeCell ref="D25:E25"/>
    <mergeCell ref="B17:C17"/>
    <mergeCell ref="D17:E17"/>
    <mergeCell ref="B18:C18"/>
    <mergeCell ref="D18:E18"/>
    <mergeCell ref="B19:C19"/>
    <mergeCell ref="D19:E19"/>
    <mergeCell ref="D20:E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6"/>
  <sheetViews>
    <sheetView zoomScaleNormal="100" workbookViewId="0">
      <selection activeCell="B2" sqref="B2"/>
    </sheetView>
  </sheetViews>
  <sheetFormatPr defaultRowHeight="12.75" x14ac:dyDescent="0.2"/>
  <cols>
    <col min="1" max="1" width="5.140625" style="116" customWidth="1"/>
    <col min="2" max="2" width="34.85546875" style="116" customWidth="1"/>
    <col min="3" max="3" width="2.28515625" style="116" customWidth="1"/>
    <col min="4" max="4" width="14.140625" style="116" customWidth="1"/>
    <col min="5" max="5" width="14.42578125" style="116" bestFit="1" customWidth="1"/>
    <col min="6" max="248" width="9.140625" style="116"/>
    <col min="249" max="249" width="5.140625" style="116" customWidth="1"/>
    <col min="250" max="250" width="34.85546875" style="116" customWidth="1"/>
    <col min="251" max="251" width="2.28515625" style="116" customWidth="1"/>
    <col min="252" max="252" width="14.140625" style="116" customWidth="1"/>
    <col min="253" max="253" width="14.42578125" style="116" bestFit="1" customWidth="1"/>
    <col min="254" max="504" width="9.140625" style="116"/>
    <col min="505" max="505" width="5.140625" style="116" customWidth="1"/>
    <col min="506" max="506" width="34.85546875" style="116" customWidth="1"/>
    <col min="507" max="507" width="2.28515625" style="116" customWidth="1"/>
    <col min="508" max="508" width="14.140625" style="116" customWidth="1"/>
    <col min="509" max="509" width="14.42578125" style="116" bestFit="1" customWidth="1"/>
    <col min="510" max="760" width="9.140625" style="116"/>
    <col min="761" max="761" width="5.140625" style="116" customWidth="1"/>
    <col min="762" max="762" width="34.85546875" style="116" customWidth="1"/>
    <col min="763" max="763" width="2.28515625" style="116" customWidth="1"/>
    <col min="764" max="764" width="14.140625" style="116" customWidth="1"/>
    <col min="765" max="765" width="14.42578125" style="116" bestFit="1" customWidth="1"/>
    <col min="766" max="1016" width="9.140625" style="116"/>
    <col min="1017" max="1017" width="5.140625" style="116" customWidth="1"/>
    <col min="1018" max="1018" width="34.85546875" style="116" customWidth="1"/>
    <col min="1019" max="1019" width="2.28515625" style="116" customWidth="1"/>
    <col min="1020" max="1020" width="14.140625" style="116" customWidth="1"/>
    <col min="1021" max="1021" width="14.42578125" style="116" bestFit="1" customWidth="1"/>
    <col min="1022" max="1272" width="9.140625" style="116"/>
    <col min="1273" max="1273" width="5.140625" style="116" customWidth="1"/>
    <col min="1274" max="1274" width="34.85546875" style="116" customWidth="1"/>
    <col min="1275" max="1275" width="2.28515625" style="116" customWidth="1"/>
    <col min="1276" max="1276" width="14.140625" style="116" customWidth="1"/>
    <col min="1277" max="1277" width="14.42578125" style="116" bestFit="1" customWidth="1"/>
    <col min="1278" max="1528" width="9.140625" style="116"/>
    <col min="1529" max="1529" width="5.140625" style="116" customWidth="1"/>
    <col min="1530" max="1530" width="34.85546875" style="116" customWidth="1"/>
    <col min="1531" max="1531" width="2.28515625" style="116" customWidth="1"/>
    <col min="1532" max="1532" width="14.140625" style="116" customWidth="1"/>
    <col min="1533" max="1533" width="14.42578125" style="116" bestFit="1" customWidth="1"/>
    <col min="1534" max="1784" width="9.140625" style="116"/>
    <col min="1785" max="1785" width="5.140625" style="116" customWidth="1"/>
    <col min="1786" max="1786" width="34.85546875" style="116" customWidth="1"/>
    <col min="1787" max="1787" width="2.28515625" style="116" customWidth="1"/>
    <col min="1788" max="1788" width="14.140625" style="116" customWidth="1"/>
    <col min="1789" max="1789" width="14.42578125" style="116" bestFit="1" customWidth="1"/>
    <col min="1790" max="2040" width="9.140625" style="116"/>
    <col min="2041" max="2041" width="5.140625" style="116" customWidth="1"/>
    <col min="2042" max="2042" width="34.85546875" style="116" customWidth="1"/>
    <col min="2043" max="2043" width="2.28515625" style="116" customWidth="1"/>
    <col min="2044" max="2044" width="14.140625" style="116" customWidth="1"/>
    <col min="2045" max="2045" width="14.42578125" style="116" bestFit="1" customWidth="1"/>
    <col min="2046" max="2296" width="9.140625" style="116"/>
    <col min="2297" max="2297" width="5.140625" style="116" customWidth="1"/>
    <col min="2298" max="2298" width="34.85546875" style="116" customWidth="1"/>
    <col min="2299" max="2299" width="2.28515625" style="116" customWidth="1"/>
    <col min="2300" max="2300" width="14.140625" style="116" customWidth="1"/>
    <col min="2301" max="2301" width="14.42578125" style="116" bestFit="1" customWidth="1"/>
    <col min="2302" max="2552" width="9.140625" style="116"/>
    <col min="2553" max="2553" width="5.140625" style="116" customWidth="1"/>
    <col min="2554" max="2554" width="34.85546875" style="116" customWidth="1"/>
    <col min="2555" max="2555" width="2.28515625" style="116" customWidth="1"/>
    <col min="2556" max="2556" width="14.140625" style="116" customWidth="1"/>
    <col min="2557" max="2557" width="14.42578125" style="116" bestFit="1" customWidth="1"/>
    <col min="2558" max="2808" width="9.140625" style="116"/>
    <col min="2809" max="2809" width="5.140625" style="116" customWidth="1"/>
    <col min="2810" max="2810" width="34.85546875" style="116" customWidth="1"/>
    <col min="2811" max="2811" width="2.28515625" style="116" customWidth="1"/>
    <col min="2812" max="2812" width="14.140625" style="116" customWidth="1"/>
    <col min="2813" max="2813" width="14.42578125" style="116" bestFit="1" customWidth="1"/>
    <col min="2814" max="3064" width="9.140625" style="116"/>
    <col min="3065" max="3065" width="5.140625" style="116" customWidth="1"/>
    <col min="3066" max="3066" width="34.85546875" style="116" customWidth="1"/>
    <col min="3067" max="3067" width="2.28515625" style="116" customWidth="1"/>
    <col min="3068" max="3068" width="14.140625" style="116" customWidth="1"/>
    <col min="3069" max="3069" width="14.42578125" style="116" bestFit="1" customWidth="1"/>
    <col min="3070" max="3320" width="9.140625" style="116"/>
    <col min="3321" max="3321" width="5.140625" style="116" customWidth="1"/>
    <col min="3322" max="3322" width="34.85546875" style="116" customWidth="1"/>
    <col min="3323" max="3323" width="2.28515625" style="116" customWidth="1"/>
    <col min="3324" max="3324" width="14.140625" style="116" customWidth="1"/>
    <col min="3325" max="3325" width="14.42578125" style="116" bestFit="1" customWidth="1"/>
    <col min="3326" max="3576" width="9.140625" style="116"/>
    <col min="3577" max="3577" width="5.140625" style="116" customWidth="1"/>
    <col min="3578" max="3578" width="34.85546875" style="116" customWidth="1"/>
    <col min="3579" max="3579" width="2.28515625" style="116" customWidth="1"/>
    <col min="3580" max="3580" width="14.140625" style="116" customWidth="1"/>
    <col min="3581" max="3581" width="14.42578125" style="116" bestFit="1" customWidth="1"/>
    <col min="3582" max="3832" width="9.140625" style="116"/>
    <col min="3833" max="3833" width="5.140625" style="116" customWidth="1"/>
    <col min="3834" max="3834" width="34.85546875" style="116" customWidth="1"/>
    <col min="3835" max="3835" width="2.28515625" style="116" customWidth="1"/>
    <col min="3836" max="3836" width="14.140625" style="116" customWidth="1"/>
    <col min="3837" max="3837" width="14.42578125" style="116" bestFit="1" customWidth="1"/>
    <col min="3838" max="4088" width="9.140625" style="116"/>
    <col min="4089" max="4089" width="5.140625" style="116" customWidth="1"/>
    <col min="4090" max="4090" width="34.85546875" style="116" customWidth="1"/>
    <col min="4091" max="4091" width="2.28515625" style="116" customWidth="1"/>
    <col min="4092" max="4092" width="14.140625" style="116" customWidth="1"/>
    <col min="4093" max="4093" width="14.42578125" style="116" bestFit="1" customWidth="1"/>
    <col min="4094" max="4344" width="9.140625" style="116"/>
    <col min="4345" max="4345" width="5.140625" style="116" customWidth="1"/>
    <col min="4346" max="4346" width="34.85546875" style="116" customWidth="1"/>
    <col min="4347" max="4347" width="2.28515625" style="116" customWidth="1"/>
    <col min="4348" max="4348" width="14.140625" style="116" customWidth="1"/>
    <col min="4349" max="4349" width="14.42578125" style="116" bestFit="1" customWidth="1"/>
    <col min="4350" max="4600" width="9.140625" style="116"/>
    <col min="4601" max="4601" width="5.140625" style="116" customWidth="1"/>
    <col min="4602" max="4602" width="34.85546875" style="116" customWidth="1"/>
    <col min="4603" max="4603" width="2.28515625" style="116" customWidth="1"/>
    <col min="4604" max="4604" width="14.140625" style="116" customWidth="1"/>
    <col min="4605" max="4605" width="14.42578125" style="116" bestFit="1" customWidth="1"/>
    <col min="4606" max="4856" width="9.140625" style="116"/>
    <col min="4857" max="4857" width="5.140625" style="116" customWidth="1"/>
    <col min="4858" max="4858" width="34.85546875" style="116" customWidth="1"/>
    <col min="4859" max="4859" width="2.28515625" style="116" customWidth="1"/>
    <col min="4860" max="4860" width="14.140625" style="116" customWidth="1"/>
    <col min="4861" max="4861" width="14.42578125" style="116" bestFit="1" customWidth="1"/>
    <col min="4862" max="5112" width="9.140625" style="116"/>
    <col min="5113" max="5113" width="5.140625" style="116" customWidth="1"/>
    <col min="5114" max="5114" width="34.85546875" style="116" customWidth="1"/>
    <col min="5115" max="5115" width="2.28515625" style="116" customWidth="1"/>
    <col min="5116" max="5116" width="14.140625" style="116" customWidth="1"/>
    <col min="5117" max="5117" width="14.42578125" style="116" bestFit="1" customWidth="1"/>
    <col min="5118" max="5368" width="9.140625" style="116"/>
    <col min="5369" max="5369" width="5.140625" style="116" customWidth="1"/>
    <col min="5370" max="5370" width="34.85546875" style="116" customWidth="1"/>
    <col min="5371" max="5371" width="2.28515625" style="116" customWidth="1"/>
    <col min="5372" max="5372" width="14.140625" style="116" customWidth="1"/>
    <col min="5373" max="5373" width="14.42578125" style="116" bestFit="1" customWidth="1"/>
    <col min="5374" max="5624" width="9.140625" style="116"/>
    <col min="5625" max="5625" width="5.140625" style="116" customWidth="1"/>
    <col min="5626" max="5626" width="34.85546875" style="116" customWidth="1"/>
    <col min="5627" max="5627" width="2.28515625" style="116" customWidth="1"/>
    <col min="5628" max="5628" width="14.140625" style="116" customWidth="1"/>
    <col min="5629" max="5629" width="14.42578125" style="116" bestFit="1" customWidth="1"/>
    <col min="5630" max="5880" width="9.140625" style="116"/>
    <col min="5881" max="5881" width="5.140625" style="116" customWidth="1"/>
    <col min="5882" max="5882" width="34.85546875" style="116" customWidth="1"/>
    <col min="5883" max="5883" width="2.28515625" style="116" customWidth="1"/>
    <col min="5884" max="5884" width="14.140625" style="116" customWidth="1"/>
    <col min="5885" max="5885" width="14.42578125" style="116" bestFit="1" customWidth="1"/>
    <col min="5886" max="6136" width="9.140625" style="116"/>
    <col min="6137" max="6137" width="5.140625" style="116" customWidth="1"/>
    <col min="6138" max="6138" width="34.85546875" style="116" customWidth="1"/>
    <col min="6139" max="6139" width="2.28515625" style="116" customWidth="1"/>
    <col min="6140" max="6140" width="14.140625" style="116" customWidth="1"/>
    <col min="6141" max="6141" width="14.42578125" style="116" bestFit="1" customWidth="1"/>
    <col min="6142" max="6392" width="9.140625" style="116"/>
    <col min="6393" max="6393" width="5.140625" style="116" customWidth="1"/>
    <col min="6394" max="6394" width="34.85546875" style="116" customWidth="1"/>
    <col min="6395" max="6395" width="2.28515625" style="116" customWidth="1"/>
    <col min="6396" max="6396" width="14.140625" style="116" customWidth="1"/>
    <col min="6397" max="6397" width="14.42578125" style="116" bestFit="1" customWidth="1"/>
    <col min="6398" max="6648" width="9.140625" style="116"/>
    <col min="6649" max="6649" width="5.140625" style="116" customWidth="1"/>
    <col min="6650" max="6650" width="34.85546875" style="116" customWidth="1"/>
    <col min="6651" max="6651" width="2.28515625" style="116" customWidth="1"/>
    <col min="6652" max="6652" width="14.140625" style="116" customWidth="1"/>
    <col min="6653" max="6653" width="14.42578125" style="116" bestFit="1" customWidth="1"/>
    <col min="6654" max="6904" width="9.140625" style="116"/>
    <col min="6905" max="6905" width="5.140625" style="116" customWidth="1"/>
    <col min="6906" max="6906" width="34.85546875" style="116" customWidth="1"/>
    <col min="6907" max="6907" width="2.28515625" style="116" customWidth="1"/>
    <col min="6908" max="6908" width="14.140625" style="116" customWidth="1"/>
    <col min="6909" max="6909" width="14.42578125" style="116" bestFit="1" customWidth="1"/>
    <col min="6910" max="7160" width="9.140625" style="116"/>
    <col min="7161" max="7161" width="5.140625" style="116" customWidth="1"/>
    <col min="7162" max="7162" width="34.85546875" style="116" customWidth="1"/>
    <col min="7163" max="7163" width="2.28515625" style="116" customWidth="1"/>
    <col min="7164" max="7164" width="14.140625" style="116" customWidth="1"/>
    <col min="7165" max="7165" width="14.42578125" style="116" bestFit="1" customWidth="1"/>
    <col min="7166" max="7416" width="9.140625" style="116"/>
    <col min="7417" max="7417" width="5.140625" style="116" customWidth="1"/>
    <col min="7418" max="7418" width="34.85546875" style="116" customWidth="1"/>
    <col min="7419" max="7419" width="2.28515625" style="116" customWidth="1"/>
    <col min="7420" max="7420" width="14.140625" style="116" customWidth="1"/>
    <col min="7421" max="7421" width="14.42578125" style="116" bestFit="1" customWidth="1"/>
    <col min="7422" max="7672" width="9.140625" style="116"/>
    <col min="7673" max="7673" width="5.140625" style="116" customWidth="1"/>
    <col min="7674" max="7674" width="34.85546875" style="116" customWidth="1"/>
    <col min="7675" max="7675" width="2.28515625" style="116" customWidth="1"/>
    <col min="7676" max="7676" width="14.140625" style="116" customWidth="1"/>
    <col min="7677" max="7677" width="14.42578125" style="116" bestFit="1" customWidth="1"/>
    <col min="7678" max="7928" width="9.140625" style="116"/>
    <col min="7929" max="7929" width="5.140625" style="116" customWidth="1"/>
    <col min="7930" max="7930" width="34.85546875" style="116" customWidth="1"/>
    <col min="7931" max="7931" width="2.28515625" style="116" customWidth="1"/>
    <col min="7932" max="7932" width="14.140625" style="116" customWidth="1"/>
    <col min="7933" max="7933" width="14.42578125" style="116" bestFit="1" customWidth="1"/>
    <col min="7934" max="8184" width="9.140625" style="116"/>
    <col min="8185" max="8185" width="5.140625" style="116" customWidth="1"/>
    <col min="8186" max="8186" width="34.85546875" style="116" customWidth="1"/>
    <col min="8187" max="8187" width="2.28515625" style="116" customWidth="1"/>
    <col min="8188" max="8188" width="14.140625" style="116" customWidth="1"/>
    <col min="8189" max="8189" width="14.42578125" style="116" bestFit="1" customWidth="1"/>
    <col min="8190" max="8440" width="9.140625" style="116"/>
    <col min="8441" max="8441" width="5.140625" style="116" customWidth="1"/>
    <col min="8442" max="8442" width="34.85546875" style="116" customWidth="1"/>
    <col min="8443" max="8443" width="2.28515625" style="116" customWidth="1"/>
    <col min="8444" max="8444" width="14.140625" style="116" customWidth="1"/>
    <col min="8445" max="8445" width="14.42578125" style="116" bestFit="1" customWidth="1"/>
    <col min="8446" max="8696" width="9.140625" style="116"/>
    <col min="8697" max="8697" width="5.140625" style="116" customWidth="1"/>
    <col min="8698" max="8698" width="34.85546875" style="116" customWidth="1"/>
    <col min="8699" max="8699" width="2.28515625" style="116" customWidth="1"/>
    <col min="8700" max="8700" width="14.140625" style="116" customWidth="1"/>
    <col min="8701" max="8701" width="14.42578125" style="116" bestFit="1" customWidth="1"/>
    <col min="8702" max="8952" width="9.140625" style="116"/>
    <col min="8953" max="8953" width="5.140625" style="116" customWidth="1"/>
    <col min="8954" max="8954" width="34.85546875" style="116" customWidth="1"/>
    <col min="8955" max="8955" width="2.28515625" style="116" customWidth="1"/>
    <col min="8956" max="8956" width="14.140625" style="116" customWidth="1"/>
    <col min="8957" max="8957" width="14.42578125" style="116" bestFit="1" customWidth="1"/>
    <col min="8958" max="9208" width="9.140625" style="116"/>
    <col min="9209" max="9209" width="5.140625" style="116" customWidth="1"/>
    <col min="9210" max="9210" width="34.85546875" style="116" customWidth="1"/>
    <col min="9211" max="9211" width="2.28515625" style="116" customWidth="1"/>
    <col min="9212" max="9212" width="14.140625" style="116" customWidth="1"/>
    <col min="9213" max="9213" width="14.42578125" style="116" bestFit="1" customWidth="1"/>
    <col min="9214" max="9464" width="9.140625" style="116"/>
    <col min="9465" max="9465" width="5.140625" style="116" customWidth="1"/>
    <col min="9466" max="9466" width="34.85546875" style="116" customWidth="1"/>
    <col min="9467" max="9467" width="2.28515625" style="116" customWidth="1"/>
    <col min="9468" max="9468" width="14.140625" style="116" customWidth="1"/>
    <col min="9469" max="9469" width="14.42578125" style="116" bestFit="1" customWidth="1"/>
    <col min="9470" max="9720" width="9.140625" style="116"/>
    <col min="9721" max="9721" width="5.140625" style="116" customWidth="1"/>
    <col min="9722" max="9722" width="34.85546875" style="116" customWidth="1"/>
    <col min="9723" max="9723" width="2.28515625" style="116" customWidth="1"/>
    <col min="9724" max="9724" width="14.140625" style="116" customWidth="1"/>
    <col min="9725" max="9725" width="14.42578125" style="116" bestFit="1" customWidth="1"/>
    <col min="9726" max="9976" width="9.140625" style="116"/>
    <col min="9977" max="9977" width="5.140625" style="116" customWidth="1"/>
    <col min="9978" max="9978" width="34.85546875" style="116" customWidth="1"/>
    <col min="9979" max="9979" width="2.28515625" style="116" customWidth="1"/>
    <col min="9980" max="9980" width="14.140625" style="116" customWidth="1"/>
    <col min="9981" max="9981" width="14.42578125" style="116" bestFit="1" customWidth="1"/>
    <col min="9982" max="10232" width="9.140625" style="116"/>
    <col min="10233" max="10233" width="5.140625" style="116" customWidth="1"/>
    <col min="10234" max="10234" width="34.85546875" style="116" customWidth="1"/>
    <col min="10235" max="10235" width="2.28515625" style="116" customWidth="1"/>
    <col min="10236" max="10236" width="14.140625" style="116" customWidth="1"/>
    <col min="10237" max="10237" width="14.42578125" style="116" bestFit="1" customWidth="1"/>
    <col min="10238" max="10488" width="9.140625" style="116"/>
    <col min="10489" max="10489" width="5.140625" style="116" customWidth="1"/>
    <col min="10490" max="10490" width="34.85546875" style="116" customWidth="1"/>
    <col min="10491" max="10491" width="2.28515625" style="116" customWidth="1"/>
    <col min="10492" max="10492" width="14.140625" style="116" customWidth="1"/>
    <col min="10493" max="10493" width="14.42578125" style="116" bestFit="1" customWidth="1"/>
    <col min="10494" max="10744" width="9.140625" style="116"/>
    <col min="10745" max="10745" width="5.140625" style="116" customWidth="1"/>
    <col min="10746" max="10746" width="34.85546875" style="116" customWidth="1"/>
    <col min="10747" max="10747" width="2.28515625" style="116" customWidth="1"/>
    <col min="10748" max="10748" width="14.140625" style="116" customWidth="1"/>
    <col min="10749" max="10749" width="14.42578125" style="116" bestFit="1" customWidth="1"/>
    <col min="10750" max="11000" width="9.140625" style="116"/>
    <col min="11001" max="11001" width="5.140625" style="116" customWidth="1"/>
    <col min="11002" max="11002" width="34.85546875" style="116" customWidth="1"/>
    <col min="11003" max="11003" width="2.28515625" style="116" customWidth="1"/>
    <col min="11004" max="11004" width="14.140625" style="116" customWidth="1"/>
    <col min="11005" max="11005" width="14.42578125" style="116" bestFit="1" customWidth="1"/>
    <col min="11006" max="11256" width="9.140625" style="116"/>
    <col min="11257" max="11257" width="5.140625" style="116" customWidth="1"/>
    <col min="11258" max="11258" width="34.85546875" style="116" customWidth="1"/>
    <col min="11259" max="11259" width="2.28515625" style="116" customWidth="1"/>
    <col min="11260" max="11260" width="14.140625" style="116" customWidth="1"/>
    <col min="11261" max="11261" width="14.42578125" style="116" bestFit="1" customWidth="1"/>
    <col min="11262" max="11512" width="9.140625" style="116"/>
    <col min="11513" max="11513" width="5.140625" style="116" customWidth="1"/>
    <col min="11514" max="11514" width="34.85546875" style="116" customWidth="1"/>
    <col min="11515" max="11515" width="2.28515625" style="116" customWidth="1"/>
    <col min="11516" max="11516" width="14.140625" style="116" customWidth="1"/>
    <col min="11517" max="11517" width="14.42578125" style="116" bestFit="1" customWidth="1"/>
    <col min="11518" max="11768" width="9.140625" style="116"/>
    <col min="11769" max="11769" width="5.140625" style="116" customWidth="1"/>
    <col min="11770" max="11770" width="34.85546875" style="116" customWidth="1"/>
    <col min="11771" max="11771" width="2.28515625" style="116" customWidth="1"/>
    <col min="11772" max="11772" width="14.140625" style="116" customWidth="1"/>
    <col min="11773" max="11773" width="14.42578125" style="116" bestFit="1" customWidth="1"/>
    <col min="11774" max="12024" width="9.140625" style="116"/>
    <col min="12025" max="12025" width="5.140625" style="116" customWidth="1"/>
    <col min="12026" max="12026" width="34.85546875" style="116" customWidth="1"/>
    <col min="12027" max="12027" width="2.28515625" style="116" customWidth="1"/>
    <col min="12028" max="12028" width="14.140625" style="116" customWidth="1"/>
    <col min="12029" max="12029" width="14.42578125" style="116" bestFit="1" customWidth="1"/>
    <col min="12030" max="12280" width="9.140625" style="116"/>
    <col min="12281" max="12281" width="5.140625" style="116" customWidth="1"/>
    <col min="12282" max="12282" width="34.85546875" style="116" customWidth="1"/>
    <col min="12283" max="12283" width="2.28515625" style="116" customWidth="1"/>
    <col min="12284" max="12284" width="14.140625" style="116" customWidth="1"/>
    <col min="12285" max="12285" width="14.42578125" style="116" bestFit="1" customWidth="1"/>
    <col min="12286" max="12536" width="9.140625" style="116"/>
    <col min="12537" max="12537" width="5.140625" style="116" customWidth="1"/>
    <col min="12538" max="12538" width="34.85546875" style="116" customWidth="1"/>
    <col min="12539" max="12539" width="2.28515625" style="116" customWidth="1"/>
    <col min="12540" max="12540" width="14.140625" style="116" customWidth="1"/>
    <col min="12541" max="12541" width="14.42578125" style="116" bestFit="1" customWidth="1"/>
    <col min="12542" max="12792" width="9.140625" style="116"/>
    <col min="12793" max="12793" width="5.140625" style="116" customWidth="1"/>
    <col min="12794" max="12794" width="34.85546875" style="116" customWidth="1"/>
    <col min="12795" max="12795" width="2.28515625" style="116" customWidth="1"/>
    <col min="12796" max="12796" width="14.140625" style="116" customWidth="1"/>
    <col min="12797" max="12797" width="14.42578125" style="116" bestFit="1" customWidth="1"/>
    <col min="12798" max="13048" width="9.140625" style="116"/>
    <col min="13049" max="13049" width="5.140625" style="116" customWidth="1"/>
    <col min="13050" max="13050" width="34.85546875" style="116" customWidth="1"/>
    <col min="13051" max="13051" width="2.28515625" style="116" customWidth="1"/>
    <col min="13052" max="13052" width="14.140625" style="116" customWidth="1"/>
    <col min="13053" max="13053" width="14.42578125" style="116" bestFit="1" customWidth="1"/>
    <col min="13054" max="13304" width="9.140625" style="116"/>
    <col min="13305" max="13305" width="5.140625" style="116" customWidth="1"/>
    <col min="13306" max="13306" width="34.85546875" style="116" customWidth="1"/>
    <col min="13307" max="13307" width="2.28515625" style="116" customWidth="1"/>
    <col min="13308" max="13308" width="14.140625" style="116" customWidth="1"/>
    <col min="13309" max="13309" width="14.42578125" style="116" bestFit="1" customWidth="1"/>
    <col min="13310" max="13560" width="9.140625" style="116"/>
    <col min="13561" max="13561" width="5.140625" style="116" customWidth="1"/>
    <col min="13562" max="13562" width="34.85546875" style="116" customWidth="1"/>
    <col min="13563" max="13563" width="2.28515625" style="116" customWidth="1"/>
    <col min="13564" max="13564" width="14.140625" style="116" customWidth="1"/>
    <col min="13565" max="13565" width="14.42578125" style="116" bestFit="1" customWidth="1"/>
    <col min="13566" max="13816" width="9.140625" style="116"/>
    <col min="13817" max="13817" width="5.140625" style="116" customWidth="1"/>
    <col min="13818" max="13818" width="34.85546875" style="116" customWidth="1"/>
    <col min="13819" max="13819" width="2.28515625" style="116" customWidth="1"/>
    <col min="13820" max="13820" width="14.140625" style="116" customWidth="1"/>
    <col min="13821" max="13821" width="14.42578125" style="116" bestFit="1" customWidth="1"/>
    <col min="13822" max="14072" width="9.140625" style="116"/>
    <col min="14073" max="14073" width="5.140625" style="116" customWidth="1"/>
    <col min="14074" max="14074" width="34.85546875" style="116" customWidth="1"/>
    <col min="14075" max="14075" width="2.28515625" style="116" customWidth="1"/>
    <col min="14076" max="14076" width="14.140625" style="116" customWidth="1"/>
    <col min="14077" max="14077" width="14.42578125" style="116" bestFit="1" customWidth="1"/>
    <col min="14078" max="14328" width="9.140625" style="116"/>
    <col min="14329" max="14329" width="5.140625" style="116" customWidth="1"/>
    <col min="14330" max="14330" width="34.85546875" style="116" customWidth="1"/>
    <col min="14331" max="14331" width="2.28515625" style="116" customWidth="1"/>
    <col min="14332" max="14332" width="14.140625" style="116" customWidth="1"/>
    <col min="14333" max="14333" width="14.42578125" style="116" bestFit="1" customWidth="1"/>
    <col min="14334" max="14584" width="9.140625" style="116"/>
    <col min="14585" max="14585" width="5.140625" style="116" customWidth="1"/>
    <col min="14586" max="14586" width="34.85546875" style="116" customWidth="1"/>
    <col min="14587" max="14587" width="2.28515625" style="116" customWidth="1"/>
    <col min="14588" max="14588" width="14.140625" style="116" customWidth="1"/>
    <col min="14589" max="14589" width="14.42578125" style="116" bestFit="1" customWidth="1"/>
    <col min="14590" max="14840" width="9.140625" style="116"/>
    <col min="14841" max="14841" width="5.140625" style="116" customWidth="1"/>
    <col min="14842" max="14842" width="34.85546875" style="116" customWidth="1"/>
    <col min="14843" max="14843" width="2.28515625" style="116" customWidth="1"/>
    <col min="14844" max="14844" width="14.140625" style="116" customWidth="1"/>
    <col min="14845" max="14845" width="14.42578125" style="116" bestFit="1" customWidth="1"/>
    <col min="14846" max="15096" width="9.140625" style="116"/>
    <col min="15097" max="15097" width="5.140625" style="116" customWidth="1"/>
    <col min="15098" max="15098" width="34.85546875" style="116" customWidth="1"/>
    <col min="15099" max="15099" width="2.28515625" style="116" customWidth="1"/>
    <col min="15100" max="15100" width="14.140625" style="116" customWidth="1"/>
    <col min="15101" max="15101" width="14.42578125" style="116" bestFit="1" customWidth="1"/>
    <col min="15102" max="15352" width="9.140625" style="116"/>
    <col min="15353" max="15353" width="5.140625" style="116" customWidth="1"/>
    <col min="15354" max="15354" width="34.85546875" style="116" customWidth="1"/>
    <col min="15355" max="15355" width="2.28515625" style="116" customWidth="1"/>
    <col min="15356" max="15356" width="14.140625" style="116" customWidth="1"/>
    <col min="15357" max="15357" width="14.42578125" style="116" bestFit="1" customWidth="1"/>
    <col min="15358" max="15608" width="9.140625" style="116"/>
    <col min="15609" max="15609" width="5.140625" style="116" customWidth="1"/>
    <col min="15610" max="15610" width="34.85546875" style="116" customWidth="1"/>
    <col min="15611" max="15611" width="2.28515625" style="116" customWidth="1"/>
    <col min="15612" max="15612" width="14.140625" style="116" customWidth="1"/>
    <col min="15613" max="15613" width="14.42578125" style="116" bestFit="1" customWidth="1"/>
    <col min="15614" max="15864" width="9.140625" style="116"/>
    <col min="15865" max="15865" width="5.140625" style="116" customWidth="1"/>
    <col min="15866" max="15866" width="34.85546875" style="116" customWidth="1"/>
    <col min="15867" max="15867" width="2.28515625" style="116" customWidth="1"/>
    <col min="15868" max="15868" width="14.140625" style="116" customWidth="1"/>
    <col min="15869" max="15869" width="14.42578125" style="116" bestFit="1" customWidth="1"/>
    <col min="15870" max="16120" width="9.140625" style="116"/>
    <col min="16121" max="16121" width="5.140625" style="116" customWidth="1"/>
    <col min="16122" max="16122" width="34.85546875" style="116" customWidth="1"/>
    <col min="16123" max="16123" width="2.28515625" style="116" customWidth="1"/>
    <col min="16124" max="16124" width="14.140625" style="116" customWidth="1"/>
    <col min="16125" max="16125" width="14.42578125" style="116" bestFit="1" customWidth="1"/>
    <col min="16126" max="16384" width="9.140625" style="116"/>
  </cols>
  <sheetData>
    <row r="1" spans="1:6" x14ac:dyDescent="0.2">
      <c r="B1" s="448" t="s">
        <v>545</v>
      </c>
      <c r="C1" s="448"/>
      <c r="D1" s="448"/>
      <c r="E1" s="448"/>
    </row>
    <row r="2" spans="1:6" x14ac:dyDescent="0.2">
      <c r="C2" s="415" t="s">
        <v>526</v>
      </c>
      <c r="D2" s="415"/>
      <c r="E2" s="415"/>
      <c r="F2" s="415"/>
    </row>
    <row r="3" spans="1:6" x14ac:dyDescent="0.2">
      <c r="C3" s="415" t="s">
        <v>529</v>
      </c>
      <c r="D3" s="415"/>
      <c r="E3" s="415"/>
      <c r="F3" s="415"/>
    </row>
    <row r="4" spans="1:6" x14ac:dyDescent="0.2">
      <c r="C4" s="415" t="s">
        <v>527</v>
      </c>
      <c r="D4" s="415"/>
      <c r="E4" s="415"/>
      <c r="F4" s="415"/>
    </row>
    <row r="5" spans="1:6" x14ac:dyDescent="0.2">
      <c r="C5" s="415" t="s">
        <v>848</v>
      </c>
      <c r="D5" s="415"/>
      <c r="E5" s="415"/>
      <c r="F5" s="415"/>
    </row>
    <row r="6" spans="1:6" ht="12.75" customHeight="1" x14ac:dyDescent="0.2">
      <c r="C6" s="415" t="s">
        <v>528</v>
      </c>
      <c r="D6" s="415"/>
      <c r="E6" s="415"/>
      <c r="F6" s="415"/>
    </row>
    <row r="7" spans="1:6" ht="12.75" customHeight="1" x14ac:dyDescent="0.2">
      <c r="C7" s="449" t="s">
        <v>527</v>
      </c>
      <c r="D7" s="449"/>
      <c r="E7" s="449"/>
      <c r="F7" s="449"/>
    </row>
    <row r="8" spans="1:6" ht="12.75" customHeight="1" x14ac:dyDescent="0.2">
      <c r="B8" s="415" t="s">
        <v>847</v>
      </c>
      <c r="C8" s="415"/>
      <c r="D8" s="415"/>
      <c r="E8" s="415"/>
      <c r="F8" s="415"/>
    </row>
    <row r="9" spans="1:6" x14ac:dyDescent="0.2">
      <c r="B9" s="440"/>
      <c r="C9" s="440"/>
      <c r="D9" s="440"/>
      <c r="E9" s="440"/>
    </row>
    <row r="10" spans="1:6" x14ac:dyDescent="0.2">
      <c r="A10" s="450" t="s">
        <v>530</v>
      </c>
      <c r="B10" s="450"/>
      <c r="C10" s="450"/>
      <c r="D10" s="450"/>
      <c r="E10" s="450"/>
    </row>
    <row r="11" spans="1:6" s="119" customFormat="1" ht="28.5" customHeight="1" x14ac:dyDescent="0.2">
      <c r="A11" s="458" t="s">
        <v>856</v>
      </c>
      <c r="B11" s="458"/>
      <c r="C11" s="458"/>
      <c r="D11" s="458"/>
      <c r="E11" s="458"/>
    </row>
    <row r="12" spans="1:6" x14ac:dyDescent="0.2">
      <c r="C12" s="360"/>
      <c r="D12" s="452" t="s">
        <v>531</v>
      </c>
      <c r="E12" s="452"/>
    </row>
    <row r="13" spans="1:6" x14ac:dyDescent="0.2">
      <c r="A13" s="447" t="s">
        <v>532</v>
      </c>
      <c r="B13" s="447" t="s">
        <v>533</v>
      </c>
      <c r="C13" s="447"/>
      <c r="D13" s="457" t="s">
        <v>542</v>
      </c>
      <c r="E13" s="457"/>
    </row>
    <row r="14" spans="1:6" s="120" customFormat="1" ht="12.75" customHeight="1" x14ac:dyDescent="0.2">
      <c r="A14" s="447"/>
      <c r="B14" s="447"/>
      <c r="C14" s="447"/>
      <c r="D14" s="124" t="s">
        <v>854</v>
      </c>
      <c r="E14" s="124" t="s">
        <v>855</v>
      </c>
    </row>
    <row r="15" spans="1:6" ht="12.75" hidden="1" customHeight="1" x14ac:dyDescent="0.2">
      <c r="A15" s="125" t="s">
        <v>543</v>
      </c>
      <c r="B15" s="453" t="s">
        <v>544</v>
      </c>
      <c r="C15" s="454"/>
      <c r="D15" s="126">
        <v>0</v>
      </c>
      <c r="E15" s="126">
        <v>0</v>
      </c>
    </row>
    <row r="16" spans="1:6" x14ac:dyDescent="0.2">
      <c r="A16" s="365">
        <v>1</v>
      </c>
      <c r="B16" s="453" t="s">
        <v>534</v>
      </c>
      <c r="C16" s="454"/>
      <c r="D16" s="329">
        <v>3691.7</v>
      </c>
      <c r="E16" s="329">
        <v>3629.6</v>
      </c>
    </row>
    <row r="17" spans="1:5" x14ac:dyDescent="0.2">
      <c r="A17" s="365">
        <v>2</v>
      </c>
      <c r="B17" s="453" t="s">
        <v>535</v>
      </c>
      <c r="C17" s="454"/>
      <c r="D17" s="329">
        <v>2932.7</v>
      </c>
      <c r="E17" s="329">
        <v>2883.5</v>
      </c>
    </row>
    <row r="18" spans="1:5" x14ac:dyDescent="0.2">
      <c r="A18" s="365">
        <v>3</v>
      </c>
      <c r="B18" s="453" t="s">
        <v>536</v>
      </c>
      <c r="C18" s="454"/>
      <c r="D18" s="329">
        <v>3862</v>
      </c>
      <c r="E18" s="329">
        <v>3796.9</v>
      </c>
    </row>
    <row r="19" spans="1:5" x14ac:dyDescent="0.2">
      <c r="A19" s="365">
        <v>4</v>
      </c>
      <c r="B19" s="453" t="s">
        <v>537</v>
      </c>
      <c r="C19" s="454"/>
      <c r="D19" s="329">
        <v>3034.4</v>
      </c>
      <c r="E19" s="329">
        <v>2983.3</v>
      </c>
    </row>
    <row r="20" spans="1:5" x14ac:dyDescent="0.2">
      <c r="A20" s="365">
        <v>5</v>
      </c>
      <c r="B20" s="453" t="s">
        <v>538</v>
      </c>
      <c r="C20" s="454"/>
      <c r="D20" s="329">
        <v>3792.3</v>
      </c>
      <c r="E20" s="329">
        <v>3728.4</v>
      </c>
    </row>
    <row r="21" spans="1:5" x14ac:dyDescent="0.2">
      <c r="A21" s="365">
        <v>6</v>
      </c>
      <c r="B21" s="453" t="s">
        <v>539</v>
      </c>
      <c r="C21" s="454"/>
      <c r="D21" s="329">
        <v>2566.1</v>
      </c>
      <c r="E21" s="329">
        <v>2522.8000000000002</v>
      </c>
    </row>
    <row r="22" spans="1:5" x14ac:dyDescent="0.2">
      <c r="A22" s="365">
        <v>7</v>
      </c>
      <c r="B22" s="362" t="s">
        <v>544</v>
      </c>
      <c r="C22" s="363"/>
      <c r="D22" s="329">
        <v>668.3</v>
      </c>
      <c r="E22" s="329">
        <v>657</v>
      </c>
    </row>
    <row r="23" spans="1:5" x14ac:dyDescent="0.2">
      <c r="A23" s="127"/>
      <c r="B23" s="455" t="s">
        <v>540</v>
      </c>
      <c r="C23" s="456"/>
      <c r="D23" s="330">
        <f>SUM(D15:D22)</f>
        <v>20547.499999999996</v>
      </c>
      <c r="E23" s="330">
        <f>SUM(E15:E22)</f>
        <v>20201.5</v>
      </c>
    </row>
    <row r="24" spans="1:5" hidden="1" x14ac:dyDescent="0.2">
      <c r="D24" s="123" t="e">
        <f>+D23/C23%</f>
        <v>#DIV/0!</v>
      </c>
      <c r="E24" s="123">
        <f>+E23/D23%</f>
        <v>98.316096848765071</v>
      </c>
    </row>
    <row r="25" spans="1:5" hidden="1" x14ac:dyDescent="0.2">
      <c r="D25" s="116">
        <f>219+14010</f>
        <v>14229</v>
      </c>
      <c r="E25" s="116">
        <f>14977+180</f>
        <v>15157</v>
      </c>
    </row>
    <row r="26" spans="1:5" hidden="1" x14ac:dyDescent="0.2">
      <c r="D26" s="116">
        <f>+D25-D23</f>
        <v>-6318.4999999999964</v>
      </c>
      <c r="E26" s="116">
        <f>+E25-E23</f>
        <v>-5044.5</v>
      </c>
    </row>
  </sheetData>
  <mergeCells count="23">
    <mergeCell ref="B1:E1"/>
    <mergeCell ref="B9:E9"/>
    <mergeCell ref="A10:E10"/>
    <mergeCell ref="A11:E11"/>
    <mergeCell ref="D12:E12"/>
    <mergeCell ref="A13:A14"/>
    <mergeCell ref="B13:C14"/>
    <mergeCell ref="D13:E13"/>
    <mergeCell ref="C2:F2"/>
    <mergeCell ref="C3:F3"/>
    <mergeCell ref="C4:F4"/>
    <mergeCell ref="B21:C21"/>
    <mergeCell ref="B23:C23"/>
    <mergeCell ref="C5:F5"/>
    <mergeCell ref="C6:F6"/>
    <mergeCell ref="B18:C18"/>
    <mergeCell ref="B19:C19"/>
    <mergeCell ref="B20:C20"/>
    <mergeCell ref="C7:F7"/>
    <mergeCell ref="B8:F8"/>
    <mergeCell ref="B17:C17"/>
    <mergeCell ref="B16:C16"/>
    <mergeCell ref="B15:C1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1"/>
  <sheetViews>
    <sheetView zoomScaleNormal="100" workbookViewId="0">
      <selection activeCell="G29" sqref="G29"/>
    </sheetView>
  </sheetViews>
  <sheetFormatPr defaultRowHeight="12.75" x14ac:dyDescent="0.2"/>
  <cols>
    <col min="1" max="1" width="5.140625" style="116" customWidth="1"/>
    <col min="2" max="2" width="33.7109375" style="116" customWidth="1"/>
    <col min="3" max="3" width="11.5703125" style="116" customWidth="1"/>
    <col min="4" max="4" width="25.7109375" style="116" customWidth="1"/>
    <col min="5" max="5" width="14.28515625" style="116" customWidth="1"/>
    <col min="6" max="255" width="9.140625" style="116"/>
    <col min="256" max="256" width="5.140625" style="116" customWidth="1"/>
    <col min="257" max="257" width="33.7109375" style="116" customWidth="1"/>
    <col min="258" max="258" width="14.140625" style="116" customWidth="1"/>
    <col min="259" max="259" width="21.140625" style="116" customWidth="1"/>
    <col min="260" max="261" width="14.28515625" style="116" customWidth="1"/>
    <col min="262" max="511" width="9.140625" style="116"/>
    <col min="512" max="512" width="5.140625" style="116" customWidth="1"/>
    <col min="513" max="513" width="33.7109375" style="116" customWidth="1"/>
    <col min="514" max="514" width="14.140625" style="116" customWidth="1"/>
    <col min="515" max="515" width="21.140625" style="116" customWidth="1"/>
    <col min="516" max="517" width="14.28515625" style="116" customWidth="1"/>
    <col min="518" max="767" width="9.140625" style="116"/>
    <col min="768" max="768" width="5.140625" style="116" customWidth="1"/>
    <col min="769" max="769" width="33.7109375" style="116" customWidth="1"/>
    <col min="770" max="770" width="14.140625" style="116" customWidth="1"/>
    <col min="771" max="771" width="21.140625" style="116" customWidth="1"/>
    <col min="772" max="773" width="14.28515625" style="116" customWidth="1"/>
    <col min="774" max="1023" width="9.140625" style="116"/>
    <col min="1024" max="1024" width="5.140625" style="116" customWidth="1"/>
    <col min="1025" max="1025" width="33.7109375" style="116" customWidth="1"/>
    <col min="1026" max="1026" width="14.140625" style="116" customWidth="1"/>
    <col min="1027" max="1027" width="21.140625" style="116" customWidth="1"/>
    <col min="1028" max="1029" width="14.28515625" style="116" customWidth="1"/>
    <col min="1030" max="1279" width="9.140625" style="116"/>
    <col min="1280" max="1280" width="5.140625" style="116" customWidth="1"/>
    <col min="1281" max="1281" width="33.7109375" style="116" customWidth="1"/>
    <col min="1282" max="1282" width="14.140625" style="116" customWidth="1"/>
    <col min="1283" max="1283" width="21.140625" style="116" customWidth="1"/>
    <col min="1284" max="1285" width="14.28515625" style="116" customWidth="1"/>
    <col min="1286" max="1535" width="9.140625" style="116"/>
    <col min="1536" max="1536" width="5.140625" style="116" customWidth="1"/>
    <col min="1537" max="1537" width="33.7109375" style="116" customWidth="1"/>
    <col min="1538" max="1538" width="14.140625" style="116" customWidth="1"/>
    <col min="1539" max="1539" width="21.140625" style="116" customWidth="1"/>
    <col min="1540" max="1541" width="14.28515625" style="116" customWidth="1"/>
    <col min="1542" max="1791" width="9.140625" style="116"/>
    <col min="1792" max="1792" width="5.140625" style="116" customWidth="1"/>
    <col min="1793" max="1793" width="33.7109375" style="116" customWidth="1"/>
    <col min="1794" max="1794" width="14.140625" style="116" customWidth="1"/>
    <col min="1795" max="1795" width="21.140625" style="116" customWidth="1"/>
    <col min="1796" max="1797" width="14.28515625" style="116" customWidth="1"/>
    <col min="1798" max="2047" width="9.140625" style="116"/>
    <col min="2048" max="2048" width="5.140625" style="116" customWidth="1"/>
    <col min="2049" max="2049" width="33.7109375" style="116" customWidth="1"/>
    <col min="2050" max="2050" width="14.140625" style="116" customWidth="1"/>
    <col min="2051" max="2051" width="21.140625" style="116" customWidth="1"/>
    <col min="2052" max="2053" width="14.28515625" style="116" customWidth="1"/>
    <col min="2054" max="2303" width="9.140625" style="116"/>
    <col min="2304" max="2304" width="5.140625" style="116" customWidth="1"/>
    <col min="2305" max="2305" width="33.7109375" style="116" customWidth="1"/>
    <col min="2306" max="2306" width="14.140625" style="116" customWidth="1"/>
    <col min="2307" max="2307" width="21.140625" style="116" customWidth="1"/>
    <col min="2308" max="2309" width="14.28515625" style="116" customWidth="1"/>
    <col min="2310" max="2559" width="9.140625" style="116"/>
    <col min="2560" max="2560" width="5.140625" style="116" customWidth="1"/>
    <col min="2561" max="2561" width="33.7109375" style="116" customWidth="1"/>
    <col min="2562" max="2562" width="14.140625" style="116" customWidth="1"/>
    <col min="2563" max="2563" width="21.140625" style="116" customWidth="1"/>
    <col min="2564" max="2565" width="14.28515625" style="116" customWidth="1"/>
    <col min="2566" max="2815" width="9.140625" style="116"/>
    <col min="2816" max="2816" width="5.140625" style="116" customWidth="1"/>
    <col min="2817" max="2817" width="33.7109375" style="116" customWidth="1"/>
    <col min="2818" max="2818" width="14.140625" style="116" customWidth="1"/>
    <col min="2819" max="2819" width="21.140625" style="116" customWidth="1"/>
    <col min="2820" max="2821" width="14.28515625" style="116" customWidth="1"/>
    <col min="2822" max="3071" width="9.140625" style="116"/>
    <col min="3072" max="3072" width="5.140625" style="116" customWidth="1"/>
    <col min="3073" max="3073" width="33.7109375" style="116" customWidth="1"/>
    <col min="3074" max="3074" width="14.140625" style="116" customWidth="1"/>
    <col min="3075" max="3075" width="21.140625" style="116" customWidth="1"/>
    <col min="3076" max="3077" width="14.28515625" style="116" customWidth="1"/>
    <col min="3078" max="3327" width="9.140625" style="116"/>
    <col min="3328" max="3328" width="5.140625" style="116" customWidth="1"/>
    <col min="3329" max="3329" width="33.7109375" style="116" customWidth="1"/>
    <col min="3330" max="3330" width="14.140625" style="116" customWidth="1"/>
    <col min="3331" max="3331" width="21.140625" style="116" customWidth="1"/>
    <col min="3332" max="3333" width="14.28515625" style="116" customWidth="1"/>
    <col min="3334" max="3583" width="9.140625" style="116"/>
    <col min="3584" max="3584" width="5.140625" style="116" customWidth="1"/>
    <col min="3585" max="3585" width="33.7109375" style="116" customWidth="1"/>
    <col min="3586" max="3586" width="14.140625" style="116" customWidth="1"/>
    <col min="3587" max="3587" width="21.140625" style="116" customWidth="1"/>
    <col min="3588" max="3589" width="14.28515625" style="116" customWidth="1"/>
    <col min="3590" max="3839" width="9.140625" style="116"/>
    <col min="3840" max="3840" width="5.140625" style="116" customWidth="1"/>
    <col min="3841" max="3841" width="33.7109375" style="116" customWidth="1"/>
    <col min="3842" max="3842" width="14.140625" style="116" customWidth="1"/>
    <col min="3843" max="3843" width="21.140625" style="116" customWidth="1"/>
    <col min="3844" max="3845" width="14.28515625" style="116" customWidth="1"/>
    <col min="3846" max="4095" width="9.140625" style="116"/>
    <col min="4096" max="4096" width="5.140625" style="116" customWidth="1"/>
    <col min="4097" max="4097" width="33.7109375" style="116" customWidth="1"/>
    <col min="4098" max="4098" width="14.140625" style="116" customWidth="1"/>
    <col min="4099" max="4099" width="21.140625" style="116" customWidth="1"/>
    <col min="4100" max="4101" width="14.28515625" style="116" customWidth="1"/>
    <col min="4102" max="4351" width="9.140625" style="116"/>
    <col min="4352" max="4352" width="5.140625" style="116" customWidth="1"/>
    <col min="4353" max="4353" width="33.7109375" style="116" customWidth="1"/>
    <col min="4354" max="4354" width="14.140625" style="116" customWidth="1"/>
    <col min="4355" max="4355" width="21.140625" style="116" customWidth="1"/>
    <col min="4356" max="4357" width="14.28515625" style="116" customWidth="1"/>
    <col min="4358" max="4607" width="9.140625" style="116"/>
    <col min="4608" max="4608" width="5.140625" style="116" customWidth="1"/>
    <col min="4609" max="4609" width="33.7109375" style="116" customWidth="1"/>
    <col min="4610" max="4610" width="14.140625" style="116" customWidth="1"/>
    <col min="4611" max="4611" width="21.140625" style="116" customWidth="1"/>
    <col min="4612" max="4613" width="14.28515625" style="116" customWidth="1"/>
    <col min="4614" max="4863" width="9.140625" style="116"/>
    <col min="4864" max="4864" width="5.140625" style="116" customWidth="1"/>
    <col min="4865" max="4865" width="33.7109375" style="116" customWidth="1"/>
    <col min="4866" max="4866" width="14.140625" style="116" customWidth="1"/>
    <col min="4867" max="4867" width="21.140625" style="116" customWidth="1"/>
    <col min="4868" max="4869" width="14.28515625" style="116" customWidth="1"/>
    <col min="4870" max="5119" width="9.140625" style="116"/>
    <col min="5120" max="5120" width="5.140625" style="116" customWidth="1"/>
    <col min="5121" max="5121" width="33.7109375" style="116" customWidth="1"/>
    <col min="5122" max="5122" width="14.140625" style="116" customWidth="1"/>
    <col min="5123" max="5123" width="21.140625" style="116" customWidth="1"/>
    <col min="5124" max="5125" width="14.28515625" style="116" customWidth="1"/>
    <col min="5126" max="5375" width="9.140625" style="116"/>
    <col min="5376" max="5376" width="5.140625" style="116" customWidth="1"/>
    <col min="5377" max="5377" width="33.7109375" style="116" customWidth="1"/>
    <col min="5378" max="5378" width="14.140625" style="116" customWidth="1"/>
    <col min="5379" max="5379" width="21.140625" style="116" customWidth="1"/>
    <col min="5380" max="5381" width="14.28515625" style="116" customWidth="1"/>
    <col min="5382" max="5631" width="9.140625" style="116"/>
    <col min="5632" max="5632" width="5.140625" style="116" customWidth="1"/>
    <col min="5633" max="5633" width="33.7109375" style="116" customWidth="1"/>
    <col min="5634" max="5634" width="14.140625" style="116" customWidth="1"/>
    <col min="5635" max="5635" width="21.140625" style="116" customWidth="1"/>
    <col min="5636" max="5637" width="14.28515625" style="116" customWidth="1"/>
    <col min="5638" max="5887" width="9.140625" style="116"/>
    <col min="5888" max="5888" width="5.140625" style="116" customWidth="1"/>
    <col min="5889" max="5889" width="33.7109375" style="116" customWidth="1"/>
    <col min="5890" max="5890" width="14.140625" style="116" customWidth="1"/>
    <col min="5891" max="5891" width="21.140625" style="116" customWidth="1"/>
    <col min="5892" max="5893" width="14.28515625" style="116" customWidth="1"/>
    <col min="5894" max="6143" width="9.140625" style="116"/>
    <col min="6144" max="6144" width="5.140625" style="116" customWidth="1"/>
    <col min="6145" max="6145" width="33.7109375" style="116" customWidth="1"/>
    <col min="6146" max="6146" width="14.140625" style="116" customWidth="1"/>
    <col min="6147" max="6147" width="21.140625" style="116" customWidth="1"/>
    <col min="6148" max="6149" width="14.28515625" style="116" customWidth="1"/>
    <col min="6150" max="6399" width="9.140625" style="116"/>
    <col min="6400" max="6400" width="5.140625" style="116" customWidth="1"/>
    <col min="6401" max="6401" width="33.7109375" style="116" customWidth="1"/>
    <col min="6402" max="6402" width="14.140625" style="116" customWidth="1"/>
    <col min="6403" max="6403" width="21.140625" style="116" customWidth="1"/>
    <col min="6404" max="6405" width="14.28515625" style="116" customWidth="1"/>
    <col min="6406" max="6655" width="9.140625" style="116"/>
    <col min="6656" max="6656" width="5.140625" style="116" customWidth="1"/>
    <col min="6657" max="6657" width="33.7109375" style="116" customWidth="1"/>
    <col min="6658" max="6658" width="14.140625" style="116" customWidth="1"/>
    <col min="6659" max="6659" width="21.140625" style="116" customWidth="1"/>
    <col min="6660" max="6661" width="14.28515625" style="116" customWidth="1"/>
    <col min="6662" max="6911" width="9.140625" style="116"/>
    <col min="6912" max="6912" width="5.140625" style="116" customWidth="1"/>
    <col min="6913" max="6913" width="33.7109375" style="116" customWidth="1"/>
    <col min="6914" max="6914" width="14.140625" style="116" customWidth="1"/>
    <col min="6915" max="6915" width="21.140625" style="116" customWidth="1"/>
    <col min="6916" max="6917" width="14.28515625" style="116" customWidth="1"/>
    <col min="6918" max="7167" width="9.140625" style="116"/>
    <col min="7168" max="7168" width="5.140625" style="116" customWidth="1"/>
    <col min="7169" max="7169" width="33.7109375" style="116" customWidth="1"/>
    <col min="7170" max="7170" width="14.140625" style="116" customWidth="1"/>
    <col min="7171" max="7171" width="21.140625" style="116" customWidth="1"/>
    <col min="7172" max="7173" width="14.28515625" style="116" customWidth="1"/>
    <col min="7174" max="7423" width="9.140625" style="116"/>
    <col min="7424" max="7424" width="5.140625" style="116" customWidth="1"/>
    <col min="7425" max="7425" width="33.7109375" style="116" customWidth="1"/>
    <col min="7426" max="7426" width="14.140625" style="116" customWidth="1"/>
    <col min="7427" max="7427" width="21.140625" style="116" customWidth="1"/>
    <col min="7428" max="7429" width="14.28515625" style="116" customWidth="1"/>
    <col min="7430" max="7679" width="9.140625" style="116"/>
    <col min="7680" max="7680" width="5.140625" style="116" customWidth="1"/>
    <col min="7681" max="7681" width="33.7109375" style="116" customWidth="1"/>
    <col min="7682" max="7682" width="14.140625" style="116" customWidth="1"/>
    <col min="7683" max="7683" width="21.140625" style="116" customWidth="1"/>
    <col min="7684" max="7685" width="14.28515625" style="116" customWidth="1"/>
    <col min="7686" max="7935" width="9.140625" style="116"/>
    <col min="7936" max="7936" width="5.140625" style="116" customWidth="1"/>
    <col min="7937" max="7937" width="33.7109375" style="116" customWidth="1"/>
    <col min="7938" max="7938" width="14.140625" style="116" customWidth="1"/>
    <col min="7939" max="7939" width="21.140625" style="116" customWidth="1"/>
    <col min="7940" max="7941" width="14.28515625" style="116" customWidth="1"/>
    <col min="7942" max="8191" width="9.140625" style="116"/>
    <col min="8192" max="8192" width="5.140625" style="116" customWidth="1"/>
    <col min="8193" max="8193" width="33.7109375" style="116" customWidth="1"/>
    <col min="8194" max="8194" width="14.140625" style="116" customWidth="1"/>
    <col min="8195" max="8195" width="21.140625" style="116" customWidth="1"/>
    <col min="8196" max="8197" width="14.28515625" style="116" customWidth="1"/>
    <col min="8198" max="8447" width="9.140625" style="116"/>
    <col min="8448" max="8448" width="5.140625" style="116" customWidth="1"/>
    <col min="8449" max="8449" width="33.7109375" style="116" customWidth="1"/>
    <col min="8450" max="8450" width="14.140625" style="116" customWidth="1"/>
    <col min="8451" max="8451" width="21.140625" style="116" customWidth="1"/>
    <col min="8452" max="8453" width="14.28515625" style="116" customWidth="1"/>
    <col min="8454" max="8703" width="9.140625" style="116"/>
    <col min="8704" max="8704" width="5.140625" style="116" customWidth="1"/>
    <col min="8705" max="8705" width="33.7109375" style="116" customWidth="1"/>
    <col min="8706" max="8706" width="14.140625" style="116" customWidth="1"/>
    <col min="8707" max="8707" width="21.140625" style="116" customWidth="1"/>
    <col min="8708" max="8709" width="14.28515625" style="116" customWidth="1"/>
    <col min="8710" max="8959" width="9.140625" style="116"/>
    <col min="8960" max="8960" width="5.140625" style="116" customWidth="1"/>
    <col min="8961" max="8961" width="33.7109375" style="116" customWidth="1"/>
    <col min="8962" max="8962" width="14.140625" style="116" customWidth="1"/>
    <col min="8963" max="8963" width="21.140625" style="116" customWidth="1"/>
    <col min="8964" max="8965" width="14.28515625" style="116" customWidth="1"/>
    <col min="8966" max="9215" width="9.140625" style="116"/>
    <col min="9216" max="9216" width="5.140625" style="116" customWidth="1"/>
    <col min="9217" max="9217" width="33.7109375" style="116" customWidth="1"/>
    <col min="9218" max="9218" width="14.140625" style="116" customWidth="1"/>
    <col min="9219" max="9219" width="21.140625" style="116" customWidth="1"/>
    <col min="9220" max="9221" width="14.28515625" style="116" customWidth="1"/>
    <col min="9222" max="9471" width="9.140625" style="116"/>
    <col min="9472" max="9472" width="5.140625" style="116" customWidth="1"/>
    <col min="9473" max="9473" width="33.7109375" style="116" customWidth="1"/>
    <col min="9474" max="9474" width="14.140625" style="116" customWidth="1"/>
    <col min="9475" max="9475" width="21.140625" style="116" customWidth="1"/>
    <col min="9476" max="9477" width="14.28515625" style="116" customWidth="1"/>
    <col min="9478" max="9727" width="9.140625" style="116"/>
    <col min="9728" max="9728" width="5.140625" style="116" customWidth="1"/>
    <col min="9729" max="9729" width="33.7109375" style="116" customWidth="1"/>
    <col min="9730" max="9730" width="14.140625" style="116" customWidth="1"/>
    <col min="9731" max="9731" width="21.140625" style="116" customWidth="1"/>
    <col min="9732" max="9733" width="14.28515625" style="116" customWidth="1"/>
    <col min="9734" max="9983" width="9.140625" style="116"/>
    <col min="9984" max="9984" width="5.140625" style="116" customWidth="1"/>
    <col min="9985" max="9985" width="33.7109375" style="116" customWidth="1"/>
    <col min="9986" max="9986" width="14.140625" style="116" customWidth="1"/>
    <col min="9987" max="9987" width="21.140625" style="116" customWidth="1"/>
    <col min="9988" max="9989" width="14.28515625" style="116" customWidth="1"/>
    <col min="9990" max="10239" width="9.140625" style="116"/>
    <col min="10240" max="10240" width="5.140625" style="116" customWidth="1"/>
    <col min="10241" max="10241" width="33.7109375" style="116" customWidth="1"/>
    <col min="10242" max="10242" width="14.140625" style="116" customWidth="1"/>
    <col min="10243" max="10243" width="21.140625" style="116" customWidth="1"/>
    <col min="10244" max="10245" width="14.28515625" style="116" customWidth="1"/>
    <col min="10246" max="10495" width="9.140625" style="116"/>
    <col min="10496" max="10496" width="5.140625" style="116" customWidth="1"/>
    <col min="10497" max="10497" width="33.7109375" style="116" customWidth="1"/>
    <col min="10498" max="10498" width="14.140625" style="116" customWidth="1"/>
    <col min="10499" max="10499" width="21.140625" style="116" customWidth="1"/>
    <col min="10500" max="10501" width="14.28515625" style="116" customWidth="1"/>
    <col min="10502" max="10751" width="9.140625" style="116"/>
    <col min="10752" max="10752" width="5.140625" style="116" customWidth="1"/>
    <col min="10753" max="10753" width="33.7109375" style="116" customWidth="1"/>
    <col min="10754" max="10754" width="14.140625" style="116" customWidth="1"/>
    <col min="10755" max="10755" width="21.140625" style="116" customWidth="1"/>
    <col min="10756" max="10757" width="14.28515625" style="116" customWidth="1"/>
    <col min="10758" max="11007" width="9.140625" style="116"/>
    <col min="11008" max="11008" width="5.140625" style="116" customWidth="1"/>
    <col min="11009" max="11009" width="33.7109375" style="116" customWidth="1"/>
    <col min="11010" max="11010" width="14.140625" style="116" customWidth="1"/>
    <col min="11011" max="11011" width="21.140625" style="116" customWidth="1"/>
    <col min="11012" max="11013" width="14.28515625" style="116" customWidth="1"/>
    <col min="11014" max="11263" width="9.140625" style="116"/>
    <col min="11264" max="11264" width="5.140625" style="116" customWidth="1"/>
    <col min="11265" max="11265" width="33.7109375" style="116" customWidth="1"/>
    <col min="11266" max="11266" width="14.140625" style="116" customWidth="1"/>
    <col min="11267" max="11267" width="21.140625" style="116" customWidth="1"/>
    <col min="11268" max="11269" width="14.28515625" style="116" customWidth="1"/>
    <col min="11270" max="11519" width="9.140625" style="116"/>
    <col min="11520" max="11520" width="5.140625" style="116" customWidth="1"/>
    <col min="11521" max="11521" width="33.7109375" style="116" customWidth="1"/>
    <col min="11522" max="11522" width="14.140625" style="116" customWidth="1"/>
    <col min="11523" max="11523" width="21.140625" style="116" customWidth="1"/>
    <col min="11524" max="11525" width="14.28515625" style="116" customWidth="1"/>
    <col min="11526" max="11775" width="9.140625" style="116"/>
    <col min="11776" max="11776" width="5.140625" style="116" customWidth="1"/>
    <col min="11777" max="11777" width="33.7109375" style="116" customWidth="1"/>
    <col min="11778" max="11778" width="14.140625" style="116" customWidth="1"/>
    <col min="11779" max="11779" width="21.140625" style="116" customWidth="1"/>
    <col min="11780" max="11781" width="14.28515625" style="116" customWidth="1"/>
    <col min="11782" max="12031" width="9.140625" style="116"/>
    <col min="12032" max="12032" width="5.140625" style="116" customWidth="1"/>
    <col min="12033" max="12033" width="33.7109375" style="116" customWidth="1"/>
    <col min="12034" max="12034" width="14.140625" style="116" customWidth="1"/>
    <col min="12035" max="12035" width="21.140625" style="116" customWidth="1"/>
    <col min="12036" max="12037" width="14.28515625" style="116" customWidth="1"/>
    <col min="12038" max="12287" width="9.140625" style="116"/>
    <col min="12288" max="12288" width="5.140625" style="116" customWidth="1"/>
    <col min="12289" max="12289" width="33.7109375" style="116" customWidth="1"/>
    <col min="12290" max="12290" width="14.140625" style="116" customWidth="1"/>
    <col min="12291" max="12291" width="21.140625" style="116" customWidth="1"/>
    <col min="12292" max="12293" width="14.28515625" style="116" customWidth="1"/>
    <col min="12294" max="12543" width="9.140625" style="116"/>
    <col min="12544" max="12544" width="5.140625" style="116" customWidth="1"/>
    <col min="12545" max="12545" width="33.7109375" style="116" customWidth="1"/>
    <col min="12546" max="12546" width="14.140625" style="116" customWidth="1"/>
    <col min="12547" max="12547" width="21.140625" style="116" customWidth="1"/>
    <col min="12548" max="12549" width="14.28515625" style="116" customWidth="1"/>
    <col min="12550" max="12799" width="9.140625" style="116"/>
    <col min="12800" max="12800" width="5.140625" style="116" customWidth="1"/>
    <col min="12801" max="12801" width="33.7109375" style="116" customWidth="1"/>
    <col min="12802" max="12802" width="14.140625" style="116" customWidth="1"/>
    <col min="12803" max="12803" width="21.140625" style="116" customWidth="1"/>
    <col min="12804" max="12805" width="14.28515625" style="116" customWidth="1"/>
    <col min="12806" max="13055" width="9.140625" style="116"/>
    <col min="13056" max="13056" width="5.140625" style="116" customWidth="1"/>
    <col min="13057" max="13057" width="33.7109375" style="116" customWidth="1"/>
    <col min="13058" max="13058" width="14.140625" style="116" customWidth="1"/>
    <col min="13059" max="13059" width="21.140625" style="116" customWidth="1"/>
    <col min="13060" max="13061" width="14.28515625" style="116" customWidth="1"/>
    <col min="13062" max="13311" width="9.140625" style="116"/>
    <col min="13312" max="13312" width="5.140625" style="116" customWidth="1"/>
    <col min="13313" max="13313" width="33.7109375" style="116" customWidth="1"/>
    <col min="13314" max="13314" width="14.140625" style="116" customWidth="1"/>
    <col min="13315" max="13315" width="21.140625" style="116" customWidth="1"/>
    <col min="13316" max="13317" width="14.28515625" style="116" customWidth="1"/>
    <col min="13318" max="13567" width="9.140625" style="116"/>
    <col min="13568" max="13568" width="5.140625" style="116" customWidth="1"/>
    <col min="13569" max="13569" width="33.7109375" style="116" customWidth="1"/>
    <col min="13570" max="13570" width="14.140625" style="116" customWidth="1"/>
    <col min="13571" max="13571" width="21.140625" style="116" customWidth="1"/>
    <col min="13572" max="13573" width="14.28515625" style="116" customWidth="1"/>
    <col min="13574" max="13823" width="9.140625" style="116"/>
    <col min="13824" max="13824" width="5.140625" style="116" customWidth="1"/>
    <col min="13825" max="13825" width="33.7109375" style="116" customWidth="1"/>
    <col min="13826" max="13826" width="14.140625" style="116" customWidth="1"/>
    <col min="13827" max="13827" width="21.140625" style="116" customWidth="1"/>
    <col min="13828" max="13829" width="14.28515625" style="116" customWidth="1"/>
    <col min="13830" max="14079" width="9.140625" style="116"/>
    <col min="14080" max="14080" width="5.140625" style="116" customWidth="1"/>
    <col min="14081" max="14081" width="33.7109375" style="116" customWidth="1"/>
    <col min="14082" max="14082" width="14.140625" style="116" customWidth="1"/>
    <col min="14083" max="14083" width="21.140625" style="116" customWidth="1"/>
    <col min="14084" max="14085" width="14.28515625" style="116" customWidth="1"/>
    <col min="14086" max="14335" width="9.140625" style="116"/>
    <col min="14336" max="14336" width="5.140625" style="116" customWidth="1"/>
    <col min="14337" max="14337" width="33.7109375" style="116" customWidth="1"/>
    <col min="14338" max="14338" width="14.140625" style="116" customWidth="1"/>
    <col min="14339" max="14339" width="21.140625" style="116" customWidth="1"/>
    <col min="14340" max="14341" width="14.28515625" style="116" customWidth="1"/>
    <col min="14342" max="14591" width="9.140625" style="116"/>
    <col min="14592" max="14592" width="5.140625" style="116" customWidth="1"/>
    <col min="14593" max="14593" width="33.7109375" style="116" customWidth="1"/>
    <col min="14594" max="14594" width="14.140625" style="116" customWidth="1"/>
    <col min="14595" max="14595" width="21.140625" style="116" customWidth="1"/>
    <col min="14596" max="14597" width="14.28515625" style="116" customWidth="1"/>
    <col min="14598" max="14847" width="9.140625" style="116"/>
    <col min="14848" max="14848" width="5.140625" style="116" customWidth="1"/>
    <col min="14849" max="14849" width="33.7109375" style="116" customWidth="1"/>
    <col min="14850" max="14850" width="14.140625" style="116" customWidth="1"/>
    <col min="14851" max="14851" width="21.140625" style="116" customWidth="1"/>
    <col min="14852" max="14853" width="14.28515625" style="116" customWidth="1"/>
    <col min="14854" max="15103" width="9.140625" style="116"/>
    <col min="15104" max="15104" width="5.140625" style="116" customWidth="1"/>
    <col min="15105" max="15105" width="33.7109375" style="116" customWidth="1"/>
    <col min="15106" max="15106" width="14.140625" style="116" customWidth="1"/>
    <col min="15107" max="15107" width="21.140625" style="116" customWidth="1"/>
    <col min="15108" max="15109" width="14.28515625" style="116" customWidth="1"/>
    <col min="15110" max="15359" width="9.140625" style="116"/>
    <col min="15360" max="15360" width="5.140625" style="116" customWidth="1"/>
    <col min="15361" max="15361" width="33.7109375" style="116" customWidth="1"/>
    <col min="15362" max="15362" width="14.140625" style="116" customWidth="1"/>
    <col min="15363" max="15363" width="21.140625" style="116" customWidth="1"/>
    <col min="15364" max="15365" width="14.28515625" style="116" customWidth="1"/>
    <col min="15366" max="15615" width="9.140625" style="116"/>
    <col min="15616" max="15616" width="5.140625" style="116" customWidth="1"/>
    <col min="15617" max="15617" width="33.7109375" style="116" customWidth="1"/>
    <col min="15618" max="15618" width="14.140625" style="116" customWidth="1"/>
    <col min="15619" max="15619" width="21.140625" style="116" customWidth="1"/>
    <col min="15620" max="15621" width="14.28515625" style="116" customWidth="1"/>
    <col min="15622" max="15871" width="9.140625" style="116"/>
    <col min="15872" max="15872" width="5.140625" style="116" customWidth="1"/>
    <col min="15873" max="15873" width="33.7109375" style="116" customWidth="1"/>
    <col min="15874" max="15874" width="14.140625" style="116" customWidth="1"/>
    <col min="15875" max="15875" width="21.140625" style="116" customWidth="1"/>
    <col min="15876" max="15877" width="14.28515625" style="116" customWidth="1"/>
    <col min="15878" max="16127" width="9.140625" style="116"/>
    <col min="16128" max="16128" width="5.140625" style="116" customWidth="1"/>
    <col min="16129" max="16129" width="33.7109375" style="116" customWidth="1"/>
    <col min="16130" max="16130" width="14.140625" style="116" customWidth="1"/>
    <col min="16131" max="16131" width="21.140625" style="116" customWidth="1"/>
    <col min="16132" max="16133" width="14.28515625" style="116" customWidth="1"/>
    <col min="16134" max="16384" width="9.140625" style="116"/>
  </cols>
  <sheetData>
    <row r="1" spans="1:6" x14ac:dyDescent="0.2">
      <c r="A1" s="357"/>
      <c r="B1" s="448" t="s">
        <v>963</v>
      </c>
      <c r="C1" s="448"/>
      <c r="D1" s="448"/>
      <c r="E1" s="128"/>
    </row>
    <row r="2" spans="1:6" x14ac:dyDescent="0.2">
      <c r="A2" s="357"/>
      <c r="C2" s="117" t="s">
        <v>526</v>
      </c>
      <c r="D2" s="117"/>
      <c r="E2" s="117"/>
      <c r="F2" s="117"/>
    </row>
    <row r="3" spans="1:6" x14ac:dyDescent="0.2">
      <c r="A3" s="357"/>
      <c r="C3" s="117" t="s">
        <v>529</v>
      </c>
      <c r="D3" s="117"/>
      <c r="E3" s="117"/>
      <c r="F3" s="117"/>
    </row>
    <row r="4" spans="1:6" x14ac:dyDescent="0.2">
      <c r="A4" s="357"/>
      <c r="C4" s="117" t="s">
        <v>527</v>
      </c>
      <c r="D4" s="117"/>
      <c r="E4" s="117"/>
      <c r="F4" s="117"/>
    </row>
    <row r="5" spans="1:6" x14ac:dyDescent="0.2">
      <c r="A5" s="357"/>
      <c r="C5" s="117" t="s">
        <v>848</v>
      </c>
      <c r="D5" s="117"/>
      <c r="E5" s="117"/>
      <c r="F5" s="117"/>
    </row>
    <row r="6" spans="1:6" ht="12.75" customHeight="1" x14ac:dyDescent="0.2">
      <c r="A6" s="357"/>
      <c r="C6" s="117" t="s">
        <v>528</v>
      </c>
      <c r="D6" s="117"/>
      <c r="E6" s="117"/>
      <c r="F6" s="117"/>
    </row>
    <row r="7" spans="1:6" ht="12.75" customHeight="1" x14ac:dyDescent="0.2">
      <c r="A7" s="117" t="s">
        <v>546</v>
      </c>
      <c r="C7" s="138" t="s">
        <v>527</v>
      </c>
      <c r="D7" s="138"/>
      <c r="E7" s="138"/>
      <c r="F7" s="138"/>
    </row>
    <row r="8" spans="1:6" ht="12.75" customHeight="1" x14ac:dyDescent="0.2">
      <c r="A8" s="117"/>
      <c r="B8" s="117"/>
      <c r="C8" s="464" t="s">
        <v>847</v>
      </c>
      <c r="D8" s="464"/>
      <c r="E8" s="117"/>
      <c r="F8" s="117"/>
    </row>
    <row r="9" spans="1:6" x14ac:dyDescent="0.2">
      <c r="C9" s="118"/>
    </row>
    <row r="10" spans="1:6" ht="15.75" x14ac:dyDescent="0.25">
      <c r="A10" s="417" t="s">
        <v>547</v>
      </c>
      <c r="B10" s="417"/>
      <c r="C10" s="417"/>
      <c r="D10" s="417"/>
      <c r="E10" s="129"/>
    </row>
    <row r="11" spans="1:6" s="119" customFormat="1" ht="36" customHeight="1" x14ac:dyDescent="0.25">
      <c r="A11" s="461" t="s">
        <v>859</v>
      </c>
      <c r="B11" s="461"/>
      <c r="C11" s="461"/>
      <c r="D11" s="461"/>
      <c r="E11" s="130"/>
    </row>
    <row r="12" spans="1:6" x14ac:dyDescent="0.2">
      <c r="C12" s="360"/>
      <c r="D12" s="360" t="s">
        <v>531</v>
      </c>
      <c r="E12" s="360"/>
    </row>
    <row r="13" spans="1:6" s="120" customFormat="1" ht="31.5" x14ac:dyDescent="0.2">
      <c r="A13" s="364" t="s">
        <v>532</v>
      </c>
      <c r="B13" s="462" t="s">
        <v>533</v>
      </c>
      <c r="C13" s="463"/>
      <c r="D13" s="364" t="s">
        <v>858</v>
      </c>
    </row>
    <row r="14" spans="1:6" ht="15" x14ac:dyDescent="0.25">
      <c r="A14" s="121">
        <v>1</v>
      </c>
      <c r="B14" s="441" t="s">
        <v>534</v>
      </c>
      <c r="C14" s="442"/>
      <c r="D14" s="333">
        <v>54.5</v>
      </c>
    </row>
    <row r="15" spans="1:6" ht="15" x14ac:dyDescent="0.25">
      <c r="A15" s="121">
        <v>2</v>
      </c>
      <c r="B15" s="441" t="s">
        <v>535</v>
      </c>
      <c r="C15" s="442"/>
      <c r="D15" s="333">
        <v>150.358</v>
      </c>
    </row>
    <row r="16" spans="1:6" ht="15" x14ac:dyDescent="0.25">
      <c r="A16" s="121">
        <v>3</v>
      </c>
      <c r="B16" s="441" t="s">
        <v>536</v>
      </c>
      <c r="C16" s="442"/>
      <c r="D16" s="333">
        <v>267.75268999999997</v>
      </c>
    </row>
    <row r="17" spans="1:4" ht="15" x14ac:dyDescent="0.25">
      <c r="A17" s="121">
        <v>4</v>
      </c>
      <c r="B17" s="441" t="s">
        <v>537</v>
      </c>
      <c r="C17" s="442"/>
      <c r="D17" s="333">
        <v>215.358</v>
      </c>
    </row>
    <row r="18" spans="1:4" ht="15" x14ac:dyDescent="0.25">
      <c r="A18" s="121">
        <v>5</v>
      </c>
      <c r="B18" s="441" t="s">
        <v>538</v>
      </c>
      <c r="C18" s="442"/>
      <c r="D18" s="333">
        <v>54.5</v>
      </c>
    </row>
    <row r="19" spans="1:4" ht="15" x14ac:dyDescent="0.25">
      <c r="A19" s="121">
        <v>6</v>
      </c>
      <c r="B19" s="441" t="s">
        <v>539</v>
      </c>
      <c r="C19" s="442"/>
      <c r="D19" s="333">
        <v>126.81100000000001</v>
      </c>
    </row>
    <row r="20" spans="1:4" ht="15.75" x14ac:dyDescent="0.25">
      <c r="A20" s="131"/>
      <c r="B20" s="459" t="s">
        <v>540</v>
      </c>
      <c r="C20" s="460"/>
      <c r="D20" s="332">
        <f>SUM(D14:D19)</f>
        <v>869.27968999999996</v>
      </c>
    </row>
    <row r="21" spans="1:4" x14ac:dyDescent="0.2">
      <c r="D21" s="123"/>
    </row>
  </sheetData>
  <mergeCells count="12">
    <mergeCell ref="B1:D1"/>
    <mergeCell ref="B19:C19"/>
    <mergeCell ref="B20:C20"/>
    <mergeCell ref="A10:D10"/>
    <mergeCell ref="A11:D11"/>
    <mergeCell ref="B13:C13"/>
    <mergeCell ref="B14:C14"/>
    <mergeCell ref="C8:D8"/>
    <mergeCell ref="B15:C15"/>
    <mergeCell ref="B16:C16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2"/>
  <sheetViews>
    <sheetView zoomScaleNormal="100" workbookViewId="0">
      <selection activeCell="B2" sqref="B2:E2"/>
    </sheetView>
  </sheetViews>
  <sheetFormatPr defaultRowHeight="12.75" x14ac:dyDescent="0.2"/>
  <cols>
    <col min="1" max="1" width="5.140625" style="116" customWidth="1"/>
    <col min="2" max="2" width="33.7109375" style="116" customWidth="1"/>
    <col min="3" max="3" width="14.140625" style="116" customWidth="1"/>
    <col min="4" max="5" width="14.28515625" style="116" customWidth="1"/>
    <col min="6" max="251" width="9.140625" style="116"/>
    <col min="252" max="252" width="5.140625" style="116" customWidth="1"/>
    <col min="253" max="253" width="33.7109375" style="116" customWidth="1"/>
    <col min="254" max="254" width="14.140625" style="116" customWidth="1"/>
    <col min="255" max="257" width="14.28515625" style="116" customWidth="1"/>
    <col min="258" max="507" width="9.140625" style="116"/>
    <col min="508" max="508" width="5.140625" style="116" customWidth="1"/>
    <col min="509" max="509" width="33.7109375" style="116" customWidth="1"/>
    <col min="510" max="510" width="14.140625" style="116" customWidth="1"/>
    <col min="511" max="513" width="14.28515625" style="116" customWidth="1"/>
    <col min="514" max="763" width="9.140625" style="116"/>
    <col min="764" max="764" width="5.140625" style="116" customWidth="1"/>
    <col min="765" max="765" width="33.7109375" style="116" customWidth="1"/>
    <col min="766" max="766" width="14.140625" style="116" customWidth="1"/>
    <col min="767" max="769" width="14.28515625" style="116" customWidth="1"/>
    <col min="770" max="1019" width="9.140625" style="116"/>
    <col min="1020" max="1020" width="5.140625" style="116" customWidth="1"/>
    <col min="1021" max="1021" width="33.7109375" style="116" customWidth="1"/>
    <col min="1022" max="1022" width="14.140625" style="116" customWidth="1"/>
    <col min="1023" max="1025" width="14.28515625" style="116" customWidth="1"/>
    <col min="1026" max="1275" width="9.140625" style="116"/>
    <col min="1276" max="1276" width="5.140625" style="116" customWidth="1"/>
    <col min="1277" max="1277" width="33.7109375" style="116" customWidth="1"/>
    <col min="1278" max="1278" width="14.140625" style="116" customWidth="1"/>
    <col min="1279" max="1281" width="14.28515625" style="116" customWidth="1"/>
    <col min="1282" max="1531" width="9.140625" style="116"/>
    <col min="1532" max="1532" width="5.140625" style="116" customWidth="1"/>
    <col min="1533" max="1533" width="33.7109375" style="116" customWidth="1"/>
    <col min="1534" max="1534" width="14.140625" style="116" customWidth="1"/>
    <col min="1535" max="1537" width="14.28515625" style="116" customWidth="1"/>
    <col min="1538" max="1787" width="9.140625" style="116"/>
    <col min="1788" max="1788" width="5.140625" style="116" customWidth="1"/>
    <col min="1789" max="1789" width="33.7109375" style="116" customWidth="1"/>
    <col min="1790" max="1790" width="14.140625" style="116" customWidth="1"/>
    <col min="1791" max="1793" width="14.28515625" style="116" customWidth="1"/>
    <col min="1794" max="2043" width="9.140625" style="116"/>
    <col min="2044" max="2044" width="5.140625" style="116" customWidth="1"/>
    <col min="2045" max="2045" width="33.7109375" style="116" customWidth="1"/>
    <col min="2046" max="2046" width="14.140625" style="116" customWidth="1"/>
    <col min="2047" max="2049" width="14.28515625" style="116" customWidth="1"/>
    <col min="2050" max="2299" width="9.140625" style="116"/>
    <col min="2300" max="2300" width="5.140625" style="116" customWidth="1"/>
    <col min="2301" max="2301" width="33.7109375" style="116" customWidth="1"/>
    <col min="2302" max="2302" width="14.140625" style="116" customWidth="1"/>
    <col min="2303" max="2305" width="14.28515625" style="116" customWidth="1"/>
    <col min="2306" max="2555" width="9.140625" style="116"/>
    <col min="2556" max="2556" width="5.140625" style="116" customWidth="1"/>
    <col min="2557" max="2557" width="33.7109375" style="116" customWidth="1"/>
    <col min="2558" max="2558" width="14.140625" style="116" customWidth="1"/>
    <col min="2559" max="2561" width="14.28515625" style="116" customWidth="1"/>
    <col min="2562" max="2811" width="9.140625" style="116"/>
    <col min="2812" max="2812" width="5.140625" style="116" customWidth="1"/>
    <col min="2813" max="2813" width="33.7109375" style="116" customWidth="1"/>
    <col min="2814" max="2814" width="14.140625" style="116" customWidth="1"/>
    <col min="2815" max="2817" width="14.28515625" style="116" customWidth="1"/>
    <col min="2818" max="3067" width="9.140625" style="116"/>
    <col min="3068" max="3068" width="5.140625" style="116" customWidth="1"/>
    <col min="3069" max="3069" width="33.7109375" style="116" customWidth="1"/>
    <col min="3070" max="3070" width="14.140625" style="116" customWidth="1"/>
    <col min="3071" max="3073" width="14.28515625" style="116" customWidth="1"/>
    <col min="3074" max="3323" width="9.140625" style="116"/>
    <col min="3324" max="3324" width="5.140625" style="116" customWidth="1"/>
    <col min="3325" max="3325" width="33.7109375" style="116" customWidth="1"/>
    <col min="3326" max="3326" width="14.140625" style="116" customWidth="1"/>
    <col min="3327" max="3329" width="14.28515625" style="116" customWidth="1"/>
    <col min="3330" max="3579" width="9.140625" style="116"/>
    <col min="3580" max="3580" width="5.140625" style="116" customWidth="1"/>
    <col min="3581" max="3581" width="33.7109375" style="116" customWidth="1"/>
    <col min="3582" max="3582" width="14.140625" style="116" customWidth="1"/>
    <col min="3583" max="3585" width="14.28515625" style="116" customWidth="1"/>
    <col min="3586" max="3835" width="9.140625" style="116"/>
    <col min="3836" max="3836" width="5.140625" style="116" customWidth="1"/>
    <col min="3837" max="3837" width="33.7109375" style="116" customWidth="1"/>
    <col min="3838" max="3838" width="14.140625" style="116" customWidth="1"/>
    <col min="3839" max="3841" width="14.28515625" style="116" customWidth="1"/>
    <col min="3842" max="4091" width="9.140625" style="116"/>
    <col min="4092" max="4092" width="5.140625" style="116" customWidth="1"/>
    <col min="4093" max="4093" width="33.7109375" style="116" customWidth="1"/>
    <col min="4094" max="4094" width="14.140625" style="116" customWidth="1"/>
    <col min="4095" max="4097" width="14.28515625" style="116" customWidth="1"/>
    <col min="4098" max="4347" width="9.140625" style="116"/>
    <col min="4348" max="4348" width="5.140625" style="116" customWidth="1"/>
    <col min="4349" max="4349" width="33.7109375" style="116" customWidth="1"/>
    <col min="4350" max="4350" width="14.140625" style="116" customWidth="1"/>
    <col min="4351" max="4353" width="14.28515625" style="116" customWidth="1"/>
    <col min="4354" max="4603" width="9.140625" style="116"/>
    <col min="4604" max="4604" width="5.140625" style="116" customWidth="1"/>
    <col min="4605" max="4605" width="33.7109375" style="116" customWidth="1"/>
    <col min="4606" max="4606" width="14.140625" style="116" customWidth="1"/>
    <col min="4607" max="4609" width="14.28515625" style="116" customWidth="1"/>
    <col min="4610" max="4859" width="9.140625" style="116"/>
    <col min="4860" max="4860" width="5.140625" style="116" customWidth="1"/>
    <col min="4861" max="4861" width="33.7109375" style="116" customWidth="1"/>
    <col min="4862" max="4862" width="14.140625" style="116" customWidth="1"/>
    <col min="4863" max="4865" width="14.28515625" style="116" customWidth="1"/>
    <col min="4866" max="5115" width="9.140625" style="116"/>
    <col min="5116" max="5116" width="5.140625" style="116" customWidth="1"/>
    <col min="5117" max="5117" width="33.7109375" style="116" customWidth="1"/>
    <col min="5118" max="5118" width="14.140625" style="116" customWidth="1"/>
    <col min="5119" max="5121" width="14.28515625" style="116" customWidth="1"/>
    <col min="5122" max="5371" width="9.140625" style="116"/>
    <col min="5372" max="5372" width="5.140625" style="116" customWidth="1"/>
    <col min="5373" max="5373" width="33.7109375" style="116" customWidth="1"/>
    <col min="5374" max="5374" width="14.140625" style="116" customWidth="1"/>
    <col min="5375" max="5377" width="14.28515625" style="116" customWidth="1"/>
    <col min="5378" max="5627" width="9.140625" style="116"/>
    <col min="5628" max="5628" width="5.140625" style="116" customWidth="1"/>
    <col min="5629" max="5629" width="33.7109375" style="116" customWidth="1"/>
    <col min="5630" max="5630" width="14.140625" style="116" customWidth="1"/>
    <col min="5631" max="5633" width="14.28515625" style="116" customWidth="1"/>
    <col min="5634" max="5883" width="9.140625" style="116"/>
    <col min="5884" max="5884" width="5.140625" style="116" customWidth="1"/>
    <col min="5885" max="5885" width="33.7109375" style="116" customWidth="1"/>
    <col min="5886" max="5886" width="14.140625" style="116" customWidth="1"/>
    <col min="5887" max="5889" width="14.28515625" style="116" customWidth="1"/>
    <col min="5890" max="6139" width="9.140625" style="116"/>
    <col min="6140" max="6140" width="5.140625" style="116" customWidth="1"/>
    <col min="6141" max="6141" width="33.7109375" style="116" customWidth="1"/>
    <col min="6142" max="6142" width="14.140625" style="116" customWidth="1"/>
    <col min="6143" max="6145" width="14.28515625" style="116" customWidth="1"/>
    <col min="6146" max="6395" width="9.140625" style="116"/>
    <col min="6396" max="6396" width="5.140625" style="116" customWidth="1"/>
    <col min="6397" max="6397" width="33.7109375" style="116" customWidth="1"/>
    <col min="6398" max="6398" width="14.140625" style="116" customWidth="1"/>
    <col min="6399" max="6401" width="14.28515625" style="116" customWidth="1"/>
    <col min="6402" max="6651" width="9.140625" style="116"/>
    <col min="6652" max="6652" width="5.140625" style="116" customWidth="1"/>
    <col min="6653" max="6653" width="33.7109375" style="116" customWidth="1"/>
    <col min="6654" max="6654" width="14.140625" style="116" customWidth="1"/>
    <col min="6655" max="6657" width="14.28515625" style="116" customWidth="1"/>
    <col min="6658" max="6907" width="9.140625" style="116"/>
    <col min="6908" max="6908" width="5.140625" style="116" customWidth="1"/>
    <col min="6909" max="6909" width="33.7109375" style="116" customWidth="1"/>
    <col min="6910" max="6910" width="14.140625" style="116" customWidth="1"/>
    <col min="6911" max="6913" width="14.28515625" style="116" customWidth="1"/>
    <col min="6914" max="7163" width="9.140625" style="116"/>
    <col min="7164" max="7164" width="5.140625" style="116" customWidth="1"/>
    <col min="7165" max="7165" width="33.7109375" style="116" customWidth="1"/>
    <col min="7166" max="7166" width="14.140625" style="116" customWidth="1"/>
    <col min="7167" max="7169" width="14.28515625" style="116" customWidth="1"/>
    <col min="7170" max="7419" width="9.140625" style="116"/>
    <col min="7420" max="7420" width="5.140625" style="116" customWidth="1"/>
    <col min="7421" max="7421" width="33.7109375" style="116" customWidth="1"/>
    <col min="7422" max="7422" width="14.140625" style="116" customWidth="1"/>
    <col min="7423" max="7425" width="14.28515625" style="116" customWidth="1"/>
    <col min="7426" max="7675" width="9.140625" style="116"/>
    <col min="7676" max="7676" width="5.140625" style="116" customWidth="1"/>
    <col min="7677" max="7677" width="33.7109375" style="116" customWidth="1"/>
    <col min="7678" max="7678" width="14.140625" style="116" customWidth="1"/>
    <col min="7679" max="7681" width="14.28515625" style="116" customWidth="1"/>
    <col min="7682" max="7931" width="9.140625" style="116"/>
    <col min="7932" max="7932" width="5.140625" style="116" customWidth="1"/>
    <col min="7933" max="7933" width="33.7109375" style="116" customWidth="1"/>
    <col min="7934" max="7934" width="14.140625" style="116" customWidth="1"/>
    <col min="7935" max="7937" width="14.28515625" style="116" customWidth="1"/>
    <col min="7938" max="8187" width="9.140625" style="116"/>
    <col min="8188" max="8188" width="5.140625" style="116" customWidth="1"/>
    <col min="8189" max="8189" width="33.7109375" style="116" customWidth="1"/>
    <col min="8190" max="8190" width="14.140625" style="116" customWidth="1"/>
    <col min="8191" max="8193" width="14.28515625" style="116" customWidth="1"/>
    <col min="8194" max="8443" width="9.140625" style="116"/>
    <col min="8444" max="8444" width="5.140625" style="116" customWidth="1"/>
    <col min="8445" max="8445" width="33.7109375" style="116" customWidth="1"/>
    <col min="8446" max="8446" width="14.140625" style="116" customWidth="1"/>
    <col min="8447" max="8449" width="14.28515625" style="116" customWidth="1"/>
    <col min="8450" max="8699" width="9.140625" style="116"/>
    <col min="8700" max="8700" width="5.140625" style="116" customWidth="1"/>
    <col min="8701" max="8701" width="33.7109375" style="116" customWidth="1"/>
    <col min="8702" max="8702" width="14.140625" style="116" customWidth="1"/>
    <col min="8703" max="8705" width="14.28515625" style="116" customWidth="1"/>
    <col min="8706" max="8955" width="9.140625" style="116"/>
    <col min="8956" max="8956" width="5.140625" style="116" customWidth="1"/>
    <col min="8957" max="8957" width="33.7109375" style="116" customWidth="1"/>
    <col min="8958" max="8958" width="14.140625" style="116" customWidth="1"/>
    <col min="8959" max="8961" width="14.28515625" style="116" customWidth="1"/>
    <col min="8962" max="9211" width="9.140625" style="116"/>
    <col min="9212" max="9212" width="5.140625" style="116" customWidth="1"/>
    <col min="9213" max="9213" width="33.7109375" style="116" customWidth="1"/>
    <col min="9214" max="9214" width="14.140625" style="116" customWidth="1"/>
    <col min="9215" max="9217" width="14.28515625" style="116" customWidth="1"/>
    <col min="9218" max="9467" width="9.140625" style="116"/>
    <col min="9468" max="9468" width="5.140625" style="116" customWidth="1"/>
    <col min="9469" max="9469" width="33.7109375" style="116" customWidth="1"/>
    <col min="9470" max="9470" width="14.140625" style="116" customWidth="1"/>
    <col min="9471" max="9473" width="14.28515625" style="116" customWidth="1"/>
    <col min="9474" max="9723" width="9.140625" style="116"/>
    <col min="9724" max="9724" width="5.140625" style="116" customWidth="1"/>
    <col min="9725" max="9725" width="33.7109375" style="116" customWidth="1"/>
    <col min="9726" max="9726" width="14.140625" style="116" customWidth="1"/>
    <col min="9727" max="9729" width="14.28515625" style="116" customWidth="1"/>
    <col min="9730" max="9979" width="9.140625" style="116"/>
    <col min="9980" max="9980" width="5.140625" style="116" customWidth="1"/>
    <col min="9981" max="9981" width="33.7109375" style="116" customWidth="1"/>
    <col min="9982" max="9982" width="14.140625" style="116" customWidth="1"/>
    <col min="9983" max="9985" width="14.28515625" style="116" customWidth="1"/>
    <col min="9986" max="10235" width="9.140625" style="116"/>
    <col min="10236" max="10236" width="5.140625" style="116" customWidth="1"/>
    <col min="10237" max="10237" width="33.7109375" style="116" customWidth="1"/>
    <col min="10238" max="10238" width="14.140625" style="116" customWidth="1"/>
    <col min="10239" max="10241" width="14.28515625" style="116" customWidth="1"/>
    <col min="10242" max="10491" width="9.140625" style="116"/>
    <col min="10492" max="10492" width="5.140625" style="116" customWidth="1"/>
    <col min="10493" max="10493" width="33.7109375" style="116" customWidth="1"/>
    <col min="10494" max="10494" width="14.140625" style="116" customWidth="1"/>
    <col min="10495" max="10497" width="14.28515625" style="116" customWidth="1"/>
    <col min="10498" max="10747" width="9.140625" style="116"/>
    <col min="10748" max="10748" width="5.140625" style="116" customWidth="1"/>
    <col min="10749" max="10749" width="33.7109375" style="116" customWidth="1"/>
    <col min="10750" max="10750" width="14.140625" style="116" customWidth="1"/>
    <col min="10751" max="10753" width="14.28515625" style="116" customWidth="1"/>
    <col min="10754" max="11003" width="9.140625" style="116"/>
    <col min="11004" max="11004" width="5.140625" style="116" customWidth="1"/>
    <col min="11005" max="11005" width="33.7109375" style="116" customWidth="1"/>
    <col min="11006" max="11006" width="14.140625" style="116" customWidth="1"/>
    <col min="11007" max="11009" width="14.28515625" style="116" customWidth="1"/>
    <col min="11010" max="11259" width="9.140625" style="116"/>
    <col min="11260" max="11260" width="5.140625" style="116" customWidth="1"/>
    <col min="11261" max="11261" width="33.7109375" style="116" customWidth="1"/>
    <col min="11262" max="11262" width="14.140625" style="116" customWidth="1"/>
    <col min="11263" max="11265" width="14.28515625" style="116" customWidth="1"/>
    <col min="11266" max="11515" width="9.140625" style="116"/>
    <col min="11516" max="11516" width="5.140625" style="116" customWidth="1"/>
    <col min="11517" max="11517" width="33.7109375" style="116" customWidth="1"/>
    <col min="11518" max="11518" width="14.140625" style="116" customWidth="1"/>
    <col min="11519" max="11521" width="14.28515625" style="116" customWidth="1"/>
    <col min="11522" max="11771" width="9.140625" style="116"/>
    <col min="11772" max="11772" width="5.140625" style="116" customWidth="1"/>
    <col min="11773" max="11773" width="33.7109375" style="116" customWidth="1"/>
    <col min="11774" max="11774" width="14.140625" style="116" customWidth="1"/>
    <col min="11775" max="11777" width="14.28515625" style="116" customWidth="1"/>
    <col min="11778" max="12027" width="9.140625" style="116"/>
    <col min="12028" max="12028" width="5.140625" style="116" customWidth="1"/>
    <col min="12029" max="12029" width="33.7109375" style="116" customWidth="1"/>
    <col min="12030" max="12030" width="14.140625" style="116" customWidth="1"/>
    <col min="12031" max="12033" width="14.28515625" style="116" customWidth="1"/>
    <col min="12034" max="12283" width="9.140625" style="116"/>
    <col min="12284" max="12284" width="5.140625" style="116" customWidth="1"/>
    <col min="12285" max="12285" width="33.7109375" style="116" customWidth="1"/>
    <col min="12286" max="12286" width="14.140625" style="116" customWidth="1"/>
    <col min="12287" max="12289" width="14.28515625" style="116" customWidth="1"/>
    <col min="12290" max="12539" width="9.140625" style="116"/>
    <col min="12540" max="12540" width="5.140625" style="116" customWidth="1"/>
    <col min="12541" max="12541" width="33.7109375" style="116" customWidth="1"/>
    <col min="12542" max="12542" width="14.140625" style="116" customWidth="1"/>
    <col min="12543" max="12545" width="14.28515625" style="116" customWidth="1"/>
    <col min="12546" max="12795" width="9.140625" style="116"/>
    <col min="12796" max="12796" width="5.140625" style="116" customWidth="1"/>
    <col min="12797" max="12797" width="33.7109375" style="116" customWidth="1"/>
    <col min="12798" max="12798" width="14.140625" style="116" customWidth="1"/>
    <col min="12799" max="12801" width="14.28515625" style="116" customWidth="1"/>
    <col min="12802" max="13051" width="9.140625" style="116"/>
    <col min="13052" max="13052" width="5.140625" style="116" customWidth="1"/>
    <col min="13053" max="13053" width="33.7109375" style="116" customWidth="1"/>
    <col min="13054" max="13054" width="14.140625" style="116" customWidth="1"/>
    <col min="13055" max="13057" width="14.28515625" style="116" customWidth="1"/>
    <col min="13058" max="13307" width="9.140625" style="116"/>
    <col min="13308" max="13308" width="5.140625" style="116" customWidth="1"/>
    <col min="13309" max="13309" width="33.7109375" style="116" customWidth="1"/>
    <col min="13310" max="13310" width="14.140625" style="116" customWidth="1"/>
    <col min="13311" max="13313" width="14.28515625" style="116" customWidth="1"/>
    <col min="13314" max="13563" width="9.140625" style="116"/>
    <col min="13564" max="13564" width="5.140625" style="116" customWidth="1"/>
    <col min="13565" max="13565" width="33.7109375" style="116" customWidth="1"/>
    <col min="13566" max="13566" width="14.140625" style="116" customWidth="1"/>
    <col min="13567" max="13569" width="14.28515625" style="116" customWidth="1"/>
    <col min="13570" max="13819" width="9.140625" style="116"/>
    <col min="13820" max="13820" width="5.140625" style="116" customWidth="1"/>
    <col min="13821" max="13821" width="33.7109375" style="116" customWidth="1"/>
    <col min="13822" max="13822" width="14.140625" style="116" customWidth="1"/>
    <col min="13823" max="13825" width="14.28515625" style="116" customWidth="1"/>
    <col min="13826" max="14075" width="9.140625" style="116"/>
    <col min="14076" max="14076" width="5.140625" style="116" customWidth="1"/>
    <col min="14077" max="14077" width="33.7109375" style="116" customWidth="1"/>
    <col min="14078" max="14078" width="14.140625" style="116" customWidth="1"/>
    <col min="14079" max="14081" width="14.28515625" style="116" customWidth="1"/>
    <col min="14082" max="14331" width="9.140625" style="116"/>
    <col min="14332" max="14332" width="5.140625" style="116" customWidth="1"/>
    <col min="14333" max="14333" width="33.7109375" style="116" customWidth="1"/>
    <col min="14334" max="14334" width="14.140625" style="116" customWidth="1"/>
    <col min="14335" max="14337" width="14.28515625" style="116" customWidth="1"/>
    <col min="14338" max="14587" width="9.140625" style="116"/>
    <col min="14588" max="14588" width="5.140625" style="116" customWidth="1"/>
    <col min="14589" max="14589" width="33.7109375" style="116" customWidth="1"/>
    <col min="14590" max="14590" width="14.140625" style="116" customWidth="1"/>
    <col min="14591" max="14593" width="14.28515625" style="116" customWidth="1"/>
    <col min="14594" max="14843" width="9.140625" style="116"/>
    <col min="14844" max="14844" width="5.140625" style="116" customWidth="1"/>
    <col min="14845" max="14845" width="33.7109375" style="116" customWidth="1"/>
    <col min="14846" max="14846" width="14.140625" style="116" customWidth="1"/>
    <col min="14847" max="14849" width="14.28515625" style="116" customWidth="1"/>
    <col min="14850" max="15099" width="9.140625" style="116"/>
    <col min="15100" max="15100" width="5.140625" style="116" customWidth="1"/>
    <col min="15101" max="15101" width="33.7109375" style="116" customWidth="1"/>
    <col min="15102" max="15102" width="14.140625" style="116" customWidth="1"/>
    <col min="15103" max="15105" width="14.28515625" style="116" customWidth="1"/>
    <col min="15106" max="15355" width="9.140625" style="116"/>
    <col min="15356" max="15356" width="5.140625" style="116" customWidth="1"/>
    <col min="15357" max="15357" width="33.7109375" style="116" customWidth="1"/>
    <col min="15358" max="15358" width="14.140625" style="116" customWidth="1"/>
    <col min="15359" max="15361" width="14.28515625" style="116" customWidth="1"/>
    <col min="15362" max="15611" width="9.140625" style="116"/>
    <col min="15612" max="15612" width="5.140625" style="116" customWidth="1"/>
    <col min="15613" max="15613" width="33.7109375" style="116" customWidth="1"/>
    <col min="15614" max="15614" width="14.140625" style="116" customWidth="1"/>
    <col min="15615" max="15617" width="14.28515625" style="116" customWidth="1"/>
    <col min="15618" max="15867" width="9.140625" style="116"/>
    <col min="15868" max="15868" width="5.140625" style="116" customWidth="1"/>
    <col min="15869" max="15869" width="33.7109375" style="116" customWidth="1"/>
    <col min="15870" max="15870" width="14.140625" style="116" customWidth="1"/>
    <col min="15871" max="15873" width="14.28515625" style="116" customWidth="1"/>
    <col min="15874" max="16123" width="9.140625" style="116"/>
    <col min="16124" max="16124" width="5.140625" style="116" customWidth="1"/>
    <col min="16125" max="16125" width="33.7109375" style="116" customWidth="1"/>
    <col min="16126" max="16126" width="14.140625" style="116" customWidth="1"/>
    <col min="16127" max="16129" width="14.28515625" style="116" customWidth="1"/>
    <col min="16130" max="16384" width="9.140625" style="116"/>
  </cols>
  <sheetData>
    <row r="1" spans="1:5" x14ac:dyDescent="0.2">
      <c r="A1" s="357"/>
      <c r="B1" s="448" t="s">
        <v>964</v>
      </c>
      <c r="C1" s="448"/>
      <c r="D1" s="448"/>
      <c r="E1" s="448"/>
    </row>
    <row r="2" spans="1:5" x14ac:dyDescent="0.2">
      <c r="A2" s="357"/>
      <c r="B2" s="466" t="s">
        <v>526</v>
      </c>
      <c r="C2" s="466"/>
      <c r="D2" s="466"/>
      <c r="E2" s="466"/>
    </row>
    <row r="3" spans="1:5" x14ac:dyDescent="0.2">
      <c r="A3" s="357"/>
      <c r="B3" s="467" t="s">
        <v>529</v>
      </c>
      <c r="C3" s="467"/>
      <c r="D3" s="467"/>
      <c r="E3" s="467"/>
    </row>
    <row r="4" spans="1:5" x14ac:dyDescent="0.2">
      <c r="A4" s="357"/>
      <c r="B4" s="467" t="s">
        <v>527</v>
      </c>
      <c r="C4" s="467"/>
      <c r="D4" s="467"/>
      <c r="E4" s="467"/>
    </row>
    <row r="5" spans="1:5" x14ac:dyDescent="0.2">
      <c r="A5" s="357"/>
      <c r="B5" s="415" t="s">
        <v>862</v>
      </c>
      <c r="C5" s="415"/>
      <c r="D5" s="415"/>
      <c r="E5" s="415"/>
    </row>
    <row r="6" spans="1:5" ht="12.75" customHeight="1" x14ac:dyDescent="0.2">
      <c r="A6" s="357"/>
      <c r="B6" s="415" t="s">
        <v>528</v>
      </c>
      <c r="C6" s="415"/>
      <c r="D6" s="415"/>
      <c r="E6" s="415"/>
    </row>
    <row r="7" spans="1:5" ht="12.75" customHeight="1" x14ac:dyDescent="0.2">
      <c r="A7" s="117" t="s">
        <v>546</v>
      </c>
      <c r="B7" s="449" t="s">
        <v>527</v>
      </c>
      <c r="C7" s="449"/>
      <c r="D7" s="449"/>
      <c r="E7" s="449"/>
    </row>
    <row r="8" spans="1:5" ht="12.75" customHeight="1" x14ac:dyDescent="0.2">
      <c r="A8" s="117"/>
      <c r="B8" s="415" t="s">
        <v>861</v>
      </c>
      <c r="C8" s="415"/>
      <c r="D8" s="415"/>
      <c r="E8" s="415"/>
    </row>
    <row r="9" spans="1:5" x14ac:dyDescent="0.2">
      <c r="C9" s="118"/>
    </row>
    <row r="10" spans="1:5" ht="15.75" x14ac:dyDescent="0.25">
      <c r="A10" s="417" t="s">
        <v>548</v>
      </c>
      <c r="B10" s="417"/>
      <c r="C10" s="417"/>
      <c r="D10" s="417"/>
      <c r="E10" s="417"/>
    </row>
    <row r="11" spans="1:5" s="119" customFormat="1" ht="42" customHeight="1" x14ac:dyDescent="0.2">
      <c r="A11" s="461" t="s">
        <v>860</v>
      </c>
      <c r="B11" s="461"/>
      <c r="C11" s="461"/>
      <c r="D11" s="461"/>
      <c r="E11" s="461"/>
    </row>
    <row r="12" spans="1:5" x14ac:dyDescent="0.2">
      <c r="C12" s="360"/>
      <c r="D12" s="360"/>
      <c r="E12" s="360" t="s">
        <v>531</v>
      </c>
    </row>
    <row r="13" spans="1:5" ht="14.25" x14ac:dyDescent="0.2">
      <c r="A13" s="465" t="s">
        <v>532</v>
      </c>
      <c r="B13" s="465" t="s">
        <v>533</v>
      </c>
      <c r="C13" s="465"/>
      <c r="D13" s="438" t="s">
        <v>542</v>
      </c>
      <c r="E13" s="438"/>
    </row>
    <row r="14" spans="1:5" s="120" customFormat="1" ht="15.75" x14ac:dyDescent="0.2">
      <c r="A14" s="465"/>
      <c r="B14" s="465"/>
      <c r="C14" s="465"/>
      <c r="D14" s="132" t="s">
        <v>851</v>
      </c>
      <c r="E14" s="132" t="s">
        <v>852</v>
      </c>
    </row>
    <row r="15" spans="1:5" ht="15" x14ac:dyDescent="0.25">
      <c r="A15" s="121">
        <v>1</v>
      </c>
      <c r="B15" s="441" t="s">
        <v>534</v>
      </c>
      <c r="C15" s="442"/>
      <c r="D15" s="333">
        <v>4.5</v>
      </c>
      <c r="E15" s="333">
        <v>4.5</v>
      </c>
    </row>
    <row r="16" spans="1:5" ht="15" x14ac:dyDescent="0.25">
      <c r="A16" s="121">
        <v>2</v>
      </c>
      <c r="B16" s="441" t="s">
        <v>535</v>
      </c>
      <c r="C16" s="442"/>
      <c r="D16" s="333">
        <v>150.358</v>
      </c>
      <c r="E16" s="333">
        <v>150.358</v>
      </c>
    </row>
    <row r="17" spans="1:5" ht="15" x14ac:dyDescent="0.25">
      <c r="A17" s="121">
        <v>3</v>
      </c>
      <c r="B17" s="441" t="s">
        <v>536</v>
      </c>
      <c r="C17" s="442"/>
      <c r="D17" s="333">
        <v>267.75268999999997</v>
      </c>
      <c r="E17" s="333">
        <v>267.75268999999997</v>
      </c>
    </row>
    <row r="18" spans="1:5" ht="15" x14ac:dyDescent="0.25">
      <c r="A18" s="121">
        <v>4</v>
      </c>
      <c r="B18" s="441" t="s">
        <v>537</v>
      </c>
      <c r="C18" s="442"/>
      <c r="D18" s="333">
        <v>150.358</v>
      </c>
      <c r="E18" s="333">
        <v>150.358</v>
      </c>
    </row>
    <row r="19" spans="1:5" ht="15" x14ac:dyDescent="0.25">
      <c r="A19" s="121">
        <v>5</v>
      </c>
      <c r="B19" s="441" t="s">
        <v>538</v>
      </c>
      <c r="C19" s="442"/>
      <c r="D19" s="333">
        <v>4.5</v>
      </c>
      <c r="E19" s="333">
        <v>4.5</v>
      </c>
    </row>
    <row r="20" spans="1:5" ht="15" x14ac:dyDescent="0.25">
      <c r="A20" s="121">
        <v>6</v>
      </c>
      <c r="B20" s="441" t="s">
        <v>539</v>
      </c>
      <c r="C20" s="442"/>
      <c r="D20" s="333">
        <v>76.811000000000007</v>
      </c>
      <c r="E20" s="333">
        <v>76.811000000000007</v>
      </c>
    </row>
    <row r="21" spans="1:5" ht="15.75" x14ac:dyDescent="0.25">
      <c r="A21" s="131"/>
      <c r="B21" s="459" t="s">
        <v>540</v>
      </c>
      <c r="C21" s="460"/>
      <c r="D21" s="332">
        <f>SUM(D15:D20)</f>
        <v>654.27968999999996</v>
      </c>
      <c r="E21" s="332">
        <f>SUM(E15:E20)</f>
        <v>654.27968999999996</v>
      </c>
    </row>
    <row r="22" spans="1:5" x14ac:dyDescent="0.2">
      <c r="D22" s="123"/>
    </row>
  </sheetData>
  <mergeCells count="20">
    <mergeCell ref="B6:E6"/>
    <mergeCell ref="B1:E1"/>
    <mergeCell ref="B2:E2"/>
    <mergeCell ref="B3:E3"/>
    <mergeCell ref="B4:E4"/>
    <mergeCell ref="B5:E5"/>
    <mergeCell ref="B7:E7"/>
    <mergeCell ref="B8:E8"/>
    <mergeCell ref="A10:E10"/>
    <mergeCell ref="A11:E11"/>
    <mergeCell ref="A13:A14"/>
    <mergeCell ref="B13:C14"/>
    <mergeCell ref="D13:E13"/>
    <mergeCell ref="B21:C21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Normal="100" workbookViewId="0">
      <selection activeCell="C2" sqref="C2:E2"/>
    </sheetView>
  </sheetViews>
  <sheetFormatPr defaultRowHeight="12.75" x14ac:dyDescent="0.2"/>
  <cols>
    <col min="4" max="4" width="11.85546875" customWidth="1"/>
    <col min="5" max="5" width="20.7109375" customWidth="1"/>
    <col min="260" max="260" width="11.85546875" customWidth="1"/>
    <col min="261" max="261" width="20.7109375" customWidth="1"/>
    <col min="516" max="516" width="11.85546875" customWidth="1"/>
    <col min="517" max="517" width="20.7109375" customWidth="1"/>
    <col min="772" max="772" width="11.85546875" customWidth="1"/>
    <col min="773" max="773" width="20.7109375" customWidth="1"/>
    <col min="1028" max="1028" width="11.85546875" customWidth="1"/>
    <col min="1029" max="1029" width="20.7109375" customWidth="1"/>
    <col min="1284" max="1284" width="11.85546875" customWidth="1"/>
    <col min="1285" max="1285" width="20.7109375" customWidth="1"/>
    <col min="1540" max="1540" width="11.85546875" customWidth="1"/>
    <col min="1541" max="1541" width="20.7109375" customWidth="1"/>
    <col min="1796" max="1796" width="11.85546875" customWidth="1"/>
    <col min="1797" max="1797" width="20.7109375" customWidth="1"/>
    <col min="2052" max="2052" width="11.85546875" customWidth="1"/>
    <col min="2053" max="2053" width="20.7109375" customWidth="1"/>
    <col min="2308" max="2308" width="11.85546875" customWidth="1"/>
    <col min="2309" max="2309" width="20.7109375" customWidth="1"/>
    <col min="2564" max="2564" width="11.85546875" customWidth="1"/>
    <col min="2565" max="2565" width="20.7109375" customWidth="1"/>
    <col min="2820" max="2820" width="11.85546875" customWidth="1"/>
    <col min="2821" max="2821" width="20.7109375" customWidth="1"/>
    <col min="3076" max="3076" width="11.85546875" customWidth="1"/>
    <col min="3077" max="3077" width="20.7109375" customWidth="1"/>
    <col min="3332" max="3332" width="11.85546875" customWidth="1"/>
    <col min="3333" max="3333" width="20.7109375" customWidth="1"/>
    <col min="3588" max="3588" width="11.85546875" customWidth="1"/>
    <col min="3589" max="3589" width="20.7109375" customWidth="1"/>
    <col min="3844" max="3844" width="11.85546875" customWidth="1"/>
    <col min="3845" max="3845" width="20.7109375" customWidth="1"/>
    <col min="4100" max="4100" width="11.85546875" customWidth="1"/>
    <col min="4101" max="4101" width="20.7109375" customWidth="1"/>
    <col min="4356" max="4356" width="11.85546875" customWidth="1"/>
    <col min="4357" max="4357" width="20.7109375" customWidth="1"/>
    <col min="4612" max="4612" width="11.85546875" customWidth="1"/>
    <col min="4613" max="4613" width="20.7109375" customWidth="1"/>
    <col min="4868" max="4868" width="11.85546875" customWidth="1"/>
    <col min="4869" max="4869" width="20.7109375" customWidth="1"/>
    <col min="5124" max="5124" width="11.85546875" customWidth="1"/>
    <col min="5125" max="5125" width="20.7109375" customWidth="1"/>
    <col min="5380" max="5380" width="11.85546875" customWidth="1"/>
    <col min="5381" max="5381" width="20.7109375" customWidth="1"/>
    <col min="5636" max="5636" width="11.85546875" customWidth="1"/>
    <col min="5637" max="5637" width="20.7109375" customWidth="1"/>
    <col min="5892" max="5892" width="11.85546875" customWidth="1"/>
    <col min="5893" max="5893" width="20.7109375" customWidth="1"/>
    <col min="6148" max="6148" width="11.85546875" customWidth="1"/>
    <col min="6149" max="6149" width="20.7109375" customWidth="1"/>
    <col min="6404" max="6404" width="11.85546875" customWidth="1"/>
    <col min="6405" max="6405" width="20.7109375" customWidth="1"/>
    <col min="6660" max="6660" width="11.85546875" customWidth="1"/>
    <col min="6661" max="6661" width="20.7109375" customWidth="1"/>
    <col min="6916" max="6916" width="11.85546875" customWidth="1"/>
    <col min="6917" max="6917" width="20.7109375" customWidth="1"/>
    <col min="7172" max="7172" width="11.85546875" customWidth="1"/>
    <col min="7173" max="7173" width="20.7109375" customWidth="1"/>
    <col min="7428" max="7428" width="11.85546875" customWidth="1"/>
    <col min="7429" max="7429" width="20.7109375" customWidth="1"/>
    <col min="7684" max="7684" width="11.85546875" customWidth="1"/>
    <col min="7685" max="7685" width="20.7109375" customWidth="1"/>
    <col min="7940" max="7940" width="11.85546875" customWidth="1"/>
    <col min="7941" max="7941" width="20.7109375" customWidth="1"/>
    <col min="8196" max="8196" width="11.85546875" customWidth="1"/>
    <col min="8197" max="8197" width="20.7109375" customWidth="1"/>
    <col min="8452" max="8452" width="11.85546875" customWidth="1"/>
    <col min="8453" max="8453" width="20.7109375" customWidth="1"/>
    <col min="8708" max="8708" width="11.85546875" customWidth="1"/>
    <col min="8709" max="8709" width="20.7109375" customWidth="1"/>
    <col min="8964" max="8964" width="11.85546875" customWidth="1"/>
    <col min="8965" max="8965" width="20.7109375" customWidth="1"/>
    <col min="9220" max="9220" width="11.85546875" customWidth="1"/>
    <col min="9221" max="9221" width="20.7109375" customWidth="1"/>
    <col min="9476" max="9476" width="11.85546875" customWidth="1"/>
    <col min="9477" max="9477" width="20.7109375" customWidth="1"/>
    <col min="9732" max="9732" width="11.85546875" customWidth="1"/>
    <col min="9733" max="9733" width="20.7109375" customWidth="1"/>
    <col min="9988" max="9988" width="11.85546875" customWidth="1"/>
    <col min="9989" max="9989" width="20.7109375" customWidth="1"/>
    <col min="10244" max="10244" width="11.85546875" customWidth="1"/>
    <col min="10245" max="10245" width="20.7109375" customWidth="1"/>
    <col min="10500" max="10500" width="11.85546875" customWidth="1"/>
    <col min="10501" max="10501" width="20.7109375" customWidth="1"/>
    <col min="10756" max="10756" width="11.85546875" customWidth="1"/>
    <col min="10757" max="10757" width="20.7109375" customWidth="1"/>
    <col min="11012" max="11012" width="11.85546875" customWidth="1"/>
    <col min="11013" max="11013" width="20.7109375" customWidth="1"/>
    <col min="11268" max="11268" width="11.85546875" customWidth="1"/>
    <col min="11269" max="11269" width="20.7109375" customWidth="1"/>
    <col min="11524" max="11524" width="11.85546875" customWidth="1"/>
    <col min="11525" max="11525" width="20.7109375" customWidth="1"/>
    <col min="11780" max="11780" width="11.85546875" customWidth="1"/>
    <col min="11781" max="11781" width="20.7109375" customWidth="1"/>
    <col min="12036" max="12036" width="11.85546875" customWidth="1"/>
    <col min="12037" max="12037" width="20.7109375" customWidth="1"/>
    <col min="12292" max="12292" width="11.85546875" customWidth="1"/>
    <col min="12293" max="12293" width="20.7109375" customWidth="1"/>
    <col min="12548" max="12548" width="11.85546875" customWidth="1"/>
    <col min="12549" max="12549" width="20.7109375" customWidth="1"/>
    <col min="12804" max="12804" width="11.85546875" customWidth="1"/>
    <col min="12805" max="12805" width="20.7109375" customWidth="1"/>
    <col min="13060" max="13060" width="11.85546875" customWidth="1"/>
    <col min="13061" max="13061" width="20.7109375" customWidth="1"/>
    <col min="13316" max="13316" width="11.85546875" customWidth="1"/>
    <col min="13317" max="13317" width="20.7109375" customWidth="1"/>
    <col min="13572" max="13572" width="11.85546875" customWidth="1"/>
    <col min="13573" max="13573" width="20.7109375" customWidth="1"/>
    <col min="13828" max="13828" width="11.85546875" customWidth="1"/>
    <col min="13829" max="13829" width="20.7109375" customWidth="1"/>
    <col min="14084" max="14084" width="11.85546875" customWidth="1"/>
    <col min="14085" max="14085" width="20.7109375" customWidth="1"/>
    <col min="14340" max="14340" width="11.85546875" customWidth="1"/>
    <col min="14341" max="14341" width="20.7109375" customWidth="1"/>
    <col min="14596" max="14596" width="11.85546875" customWidth="1"/>
    <col min="14597" max="14597" width="20.7109375" customWidth="1"/>
    <col min="14852" max="14852" width="11.85546875" customWidth="1"/>
    <col min="14853" max="14853" width="20.7109375" customWidth="1"/>
    <col min="15108" max="15108" width="11.85546875" customWidth="1"/>
    <col min="15109" max="15109" width="20.7109375" customWidth="1"/>
    <col min="15364" max="15364" width="11.85546875" customWidth="1"/>
    <col min="15365" max="15365" width="20.7109375" customWidth="1"/>
    <col min="15620" max="15620" width="11.85546875" customWidth="1"/>
    <col min="15621" max="15621" width="20.7109375" customWidth="1"/>
    <col min="15876" max="15876" width="11.85546875" customWidth="1"/>
    <col min="15877" max="15877" width="20.7109375" customWidth="1"/>
    <col min="16132" max="16132" width="11.85546875" customWidth="1"/>
    <col min="16133" max="16133" width="20.7109375" customWidth="1"/>
  </cols>
  <sheetData>
    <row r="1" spans="1:5" x14ac:dyDescent="0.2">
      <c r="A1" s="357"/>
      <c r="B1" s="357"/>
      <c r="C1" s="448" t="s">
        <v>965</v>
      </c>
      <c r="D1" s="448"/>
      <c r="E1" s="448"/>
    </row>
    <row r="2" spans="1:5" x14ac:dyDescent="0.2">
      <c r="A2" s="357"/>
      <c r="B2" s="357"/>
      <c r="C2" s="415" t="s">
        <v>526</v>
      </c>
      <c r="D2" s="415"/>
      <c r="E2" s="415"/>
    </row>
    <row r="3" spans="1:5" x14ac:dyDescent="0.2">
      <c r="A3" s="357"/>
      <c r="B3" s="357"/>
      <c r="C3" s="415" t="s">
        <v>529</v>
      </c>
      <c r="D3" s="415"/>
      <c r="E3" s="415"/>
    </row>
    <row r="4" spans="1:5" x14ac:dyDescent="0.2">
      <c r="A4" s="357"/>
      <c r="B4" s="357"/>
      <c r="C4" s="415" t="s">
        <v>527</v>
      </c>
      <c r="D4" s="415"/>
      <c r="E4" s="415"/>
    </row>
    <row r="5" spans="1:5" x14ac:dyDescent="0.2">
      <c r="A5" s="357"/>
      <c r="B5" s="357" t="s">
        <v>549</v>
      </c>
      <c r="C5" s="415" t="s">
        <v>846</v>
      </c>
      <c r="D5" s="415"/>
      <c r="E5" s="415"/>
    </row>
    <row r="6" spans="1:5" x14ac:dyDescent="0.2">
      <c r="A6" s="357"/>
      <c r="B6" s="357"/>
      <c r="C6" s="415" t="s">
        <v>528</v>
      </c>
      <c r="D6" s="415"/>
      <c r="E6" s="415"/>
    </row>
    <row r="7" spans="1:5" x14ac:dyDescent="0.2">
      <c r="A7" s="449" t="s">
        <v>527</v>
      </c>
      <c r="B7" s="449"/>
      <c r="C7" s="449"/>
      <c r="D7" s="449"/>
      <c r="E7" s="449"/>
    </row>
    <row r="8" spans="1:5" x14ac:dyDescent="0.2">
      <c r="A8" s="448" t="s">
        <v>850</v>
      </c>
      <c r="B8" s="448"/>
      <c r="C8" s="448"/>
      <c r="D8" s="448"/>
      <c r="E8" s="448"/>
    </row>
    <row r="9" spans="1:5" x14ac:dyDescent="0.2">
      <c r="A9" s="116"/>
      <c r="B9" s="116"/>
      <c r="C9" s="118"/>
      <c r="D9" s="116"/>
      <c r="E9" s="116"/>
    </row>
    <row r="10" spans="1:5" x14ac:dyDescent="0.2">
      <c r="A10" s="450" t="s">
        <v>530</v>
      </c>
      <c r="B10" s="450"/>
      <c r="C10" s="450"/>
      <c r="D10" s="450"/>
      <c r="E10" s="450"/>
    </row>
    <row r="11" spans="1:5" ht="12.75" customHeight="1" x14ac:dyDescent="0.2">
      <c r="A11" s="458" t="s">
        <v>849</v>
      </c>
      <c r="B11" s="458"/>
      <c r="C11" s="458"/>
      <c r="D11" s="458"/>
      <c r="E11" s="458"/>
    </row>
    <row r="12" spans="1:5" x14ac:dyDescent="0.2">
      <c r="A12" s="458"/>
      <c r="B12" s="458"/>
      <c r="C12" s="458"/>
      <c r="D12" s="458"/>
      <c r="E12" s="458"/>
    </row>
    <row r="13" spans="1:5" x14ac:dyDescent="0.2">
      <c r="A13" s="458"/>
      <c r="B13" s="458"/>
      <c r="C13" s="458"/>
      <c r="D13" s="458"/>
      <c r="E13" s="458"/>
    </row>
    <row r="14" spans="1:5" x14ac:dyDescent="0.2">
      <c r="A14" s="116"/>
      <c r="B14" s="116"/>
      <c r="C14" s="360"/>
      <c r="D14" s="360"/>
      <c r="E14" s="360" t="s">
        <v>531</v>
      </c>
    </row>
    <row r="15" spans="1:5" ht="12.75" customHeight="1" x14ac:dyDescent="0.2">
      <c r="A15" s="472" t="s">
        <v>532</v>
      </c>
      <c r="B15" s="445" t="s">
        <v>533</v>
      </c>
      <c r="C15" s="474"/>
      <c r="D15" s="446"/>
      <c r="E15" s="478" t="s">
        <v>756</v>
      </c>
    </row>
    <row r="16" spans="1:5" x14ac:dyDescent="0.2">
      <c r="A16" s="473"/>
      <c r="B16" s="475"/>
      <c r="C16" s="476"/>
      <c r="D16" s="477"/>
      <c r="E16" s="479"/>
    </row>
    <row r="17" spans="1:9" ht="15" x14ac:dyDescent="0.25">
      <c r="A17" s="121">
        <v>1</v>
      </c>
      <c r="B17" s="441" t="s">
        <v>534</v>
      </c>
      <c r="C17" s="471"/>
      <c r="D17" s="442"/>
      <c r="E17" s="133">
        <v>1</v>
      </c>
    </row>
    <row r="18" spans="1:9" ht="15" x14ac:dyDescent="0.25">
      <c r="A18" s="121">
        <v>2</v>
      </c>
      <c r="B18" s="441" t="s">
        <v>535</v>
      </c>
      <c r="C18" s="471"/>
      <c r="D18" s="442"/>
      <c r="E18" s="133">
        <v>1</v>
      </c>
    </row>
    <row r="19" spans="1:9" ht="15" x14ac:dyDescent="0.25">
      <c r="A19" s="121">
        <v>3</v>
      </c>
      <c r="B19" s="441" t="s">
        <v>536</v>
      </c>
      <c r="C19" s="471"/>
      <c r="D19" s="442"/>
      <c r="E19" s="133">
        <v>1</v>
      </c>
    </row>
    <row r="20" spans="1:9" ht="15" x14ac:dyDescent="0.25">
      <c r="A20" s="121">
        <v>4</v>
      </c>
      <c r="B20" s="441" t="s">
        <v>537</v>
      </c>
      <c r="C20" s="471"/>
      <c r="D20" s="442"/>
      <c r="E20" s="133">
        <v>1</v>
      </c>
    </row>
    <row r="21" spans="1:9" ht="15" x14ac:dyDescent="0.25">
      <c r="A21" s="121">
        <v>5</v>
      </c>
      <c r="B21" s="441" t="s">
        <v>538</v>
      </c>
      <c r="C21" s="471"/>
      <c r="D21" s="442"/>
      <c r="E21" s="133">
        <v>1</v>
      </c>
      <c r="I21" s="134" t="s">
        <v>28</v>
      </c>
    </row>
    <row r="22" spans="1:9" ht="15" x14ac:dyDescent="0.25">
      <c r="A22" s="121">
        <v>6</v>
      </c>
      <c r="B22" s="441" t="s">
        <v>539</v>
      </c>
      <c r="C22" s="471"/>
      <c r="D22" s="442"/>
      <c r="E22" s="133">
        <v>1</v>
      </c>
    </row>
    <row r="23" spans="1:9" ht="15" x14ac:dyDescent="0.25">
      <c r="A23" s="122"/>
      <c r="B23" s="468" t="s">
        <v>540</v>
      </c>
      <c r="C23" s="469"/>
      <c r="D23" s="470"/>
      <c r="E23" s="135">
        <f>SUM(E17:E22)</f>
        <v>6</v>
      </c>
    </row>
    <row r="24" spans="1:9" x14ac:dyDescent="0.2">
      <c r="A24" s="116"/>
      <c r="B24" s="116"/>
      <c r="C24" s="116"/>
      <c r="D24" s="116"/>
      <c r="E24" s="116"/>
    </row>
    <row r="25" spans="1:9" x14ac:dyDescent="0.2">
      <c r="E25" s="136"/>
    </row>
  </sheetData>
  <mergeCells count="20">
    <mergeCell ref="C6:E6"/>
    <mergeCell ref="C1:E1"/>
    <mergeCell ref="C2:E2"/>
    <mergeCell ref="C3:E3"/>
    <mergeCell ref="C4:E4"/>
    <mergeCell ref="C5:E5"/>
    <mergeCell ref="A7:E7"/>
    <mergeCell ref="A8:E8"/>
    <mergeCell ref="A10:E10"/>
    <mergeCell ref="A11:E13"/>
    <mergeCell ref="A15:A16"/>
    <mergeCell ref="B15:D16"/>
    <mergeCell ref="E15:E16"/>
    <mergeCell ref="B23:D23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r:id="rId1"/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zoomScaleNormal="100" workbookViewId="0">
      <selection activeCell="C2" sqref="C2:F2"/>
    </sheetView>
  </sheetViews>
  <sheetFormatPr defaultRowHeight="12.75" x14ac:dyDescent="0.2"/>
  <cols>
    <col min="1" max="1" width="10.5703125" customWidth="1"/>
    <col min="4" max="4" width="30.42578125" customWidth="1"/>
    <col min="5" max="5" width="11.28515625" customWidth="1"/>
    <col min="6" max="6" width="10.85546875" customWidth="1"/>
    <col min="257" max="257" width="10.5703125" customWidth="1"/>
    <col min="260" max="260" width="30.42578125" customWidth="1"/>
    <col min="261" max="261" width="11.28515625" customWidth="1"/>
    <col min="262" max="262" width="10.85546875" customWidth="1"/>
    <col min="513" max="513" width="10.5703125" customWidth="1"/>
    <col min="516" max="516" width="30.42578125" customWidth="1"/>
    <col min="517" max="517" width="11.28515625" customWidth="1"/>
    <col min="518" max="518" width="10.85546875" customWidth="1"/>
    <col min="769" max="769" width="10.5703125" customWidth="1"/>
    <col min="772" max="772" width="30.42578125" customWidth="1"/>
    <col min="773" max="773" width="11.28515625" customWidth="1"/>
    <col min="774" max="774" width="10.85546875" customWidth="1"/>
    <col min="1025" max="1025" width="10.5703125" customWidth="1"/>
    <col min="1028" max="1028" width="30.42578125" customWidth="1"/>
    <col min="1029" max="1029" width="11.28515625" customWidth="1"/>
    <col min="1030" max="1030" width="10.85546875" customWidth="1"/>
    <col min="1281" max="1281" width="10.5703125" customWidth="1"/>
    <col min="1284" max="1284" width="30.42578125" customWidth="1"/>
    <col min="1285" max="1285" width="11.28515625" customWidth="1"/>
    <col min="1286" max="1286" width="10.85546875" customWidth="1"/>
    <col min="1537" max="1537" width="10.5703125" customWidth="1"/>
    <col min="1540" max="1540" width="30.42578125" customWidth="1"/>
    <col min="1541" max="1541" width="11.28515625" customWidth="1"/>
    <col min="1542" max="1542" width="10.85546875" customWidth="1"/>
    <col min="1793" max="1793" width="10.5703125" customWidth="1"/>
    <col min="1796" max="1796" width="30.42578125" customWidth="1"/>
    <col min="1797" max="1797" width="11.28515625" customWidth="1"/>
    <col min="1798" max="1798" width="10.85546875" customWidth="1"/>
    <col min="2049" max="2049" width="10.5703125" customWidth="1"/>
    <col min="2052" max="2052" width="30.42578125" customWidth="1"/>
    <col min="2053" max="2053" width="11.28515625" customWidth="1"/>
    <col min="2054" max="2054" width="10.85546875" customWidth="1"/>
    <col min="2305" max="2305" width="10.5703125" customWidth="1"/>
    <col min="2308" max="2308" width="30.42578125" customWidth="1"/>
    <col min="2309" max="2309" width="11.28515625" customWidth="1"/>
    <col min="2310" max="2310" width="10.85546875" customWidth="1"/>
    <col min="2561" max="2561" width="10.5703125" customWidth="1"/>
    <col min="2564" max="2564" width="30.42578125" customWidth="1"/>
    <col min="2565" max="2565" width="11.28515625" customWidth="1"/>
    <col min="2566" max="2566" width="10.85546875" customWidth="1"/>
    <col min="2817" max="2817" width="10.5703125" customWidth="1"/>
    <col min="2820" max="2820" width="30.42578125" customWidth="1"/>
    <col min="2821" max="2821" width="11.28515625" customWidth="1"/>
    <col min="2822" max="2822" width="10.85546875" customWidth="1"/>
    <col min="3073" max="3073" width="10.5703125" customWidth="1"/>
    <col min="3076" max="3076" width="30.42578125" customWidth="1"/>
    <col min="3077" max="3077" width="11.28515625" customWidth="1"/>
    <col min="3078" max="3078" width="10.85546875" customWidth="1"/>
    <col min="3329" max="3329" width="10.5703125" customWidth="1"/>
    <col min="3332" max="3332" width="30.42578125" customWidth="1"/>
    <col min="3333" max="3333" width="11.28515625" customWidth="1"/>
    <col min="3334" max="3334" width="10.85546875" customWidth="1"/>
    <col min="3585" max="3585" width="10.5703125" customWidth="1"/>
    <col min="3588" max="3588" width="30.42578125" customWidth="1"/>
    <col min="3589" max="3589" width="11.28515625" customWidth="1"/>
    <col min="3590" max="3590" width="10.85546875" customWidth="1"/>
    <col min="3841" max="3841" width="10.5703125" customWidth="1"/>
    <col min="3844" max="3844" width="30.42578125" customWidth="1"/>
    <col min="3845" max="3845" width="11.28515625" customWidth="1"/>
    <col min="3846" max="3846" width="10.85546875" customWidth="1"/>
    <col min="4097" max="4097" width="10.5703125" customWidth="1"/>
    <col min="4100" max="4100" width="30.42578125" customWidth="1"/>
    <col min="4101" max="4101" width="11.28515625" customWidth="1"/>
    <col min="4102" max="4102" width="10.85546875" customWidth="1"/>
    <col min="4353" max="4353" width="10.5703125" customWidth="1"/>
    <col min="4356" max="4356" width="30.42578125" customWidth="1"/>
    <col min="4357" max="4357" width="11.28515625" customWidth="1"/>
    <col min="4358" max="4358" width="10.85546875" customWidth="1"/>
    <col min="4609" max="4609" width="10.5703125" customWidth="1"/>
    <col min="4612" max="4612" width="30.42578125" customWidth="1"/>
    <col min="4613" max="4613" width="11.28515625" customWidth="1"/>
    <col min="4614" max="4614" width="10.85546875" customWidth="1"/>
    <col min="4865" max="4865" width="10.5703125" customWidth="1"/>
    <col min="4868" max="4868" width="30.42578125" customWidth="1"/>
    <col min="4869" max="4869" width="11.28515625" customWidth="1"/>
    <col min="4870" max="4870" width="10.85546875" customWidth="1"/>
    <col min="5121" max="5121" width="10.5703125" customWidth="1"/>
    <col min="5124" max="5124" width="30.42578125" customWidth="1"/>
    <col min="5125" max="5125" width="11.28515625" customWidth="1"/>
    <col min="5126" max="5126" width="10.85546875" customWidth="1"/>
    <col min="5377" max="5377" width="10.5703125" customWidth="1"/>
    <col min="5380" max="5380" width="30.42578125" customWidth="1"/>
    <col min="5381" max="5381" width="11.28515625" customWidth="1"/>
    <col min="5382" max="5382" width="10.85546875" customWidth="1"/>
    <col min="5633" max="5633" width="10.5703125" customWidth="1"/>
    <col min="5636" max="5636" width="30.42578125" customWidth="1"/>
    <col min="5637" max="5637" width="11.28515625" customWidth="1"/>
    <col min="5638" max="5638" width="10.85546875" customWidth="1"/>
    <col min="5889" max="5889" width="10.5703125" customWidth="1"/>
    <col min="5892" max="5892" width="30.42578125" customWidth="1"/>
    <col min="5893" max="5893" width="11.28515625" customWidth="1"/>
    <col min="5894" max="5894" width="10.85546875" customWidth="1"/>
    <col min="6145" max="6145" width="10.5703125" customWidth="1"/>
    <col min="6148" max="6148" width="30.42578125" customWidth="1"/>
    <col min="6149" max="6149" width="11.28515625" customWidth="1"/>
    <col min="6150" max="6150" width="10.85546875" customWidth="1"/>
    <col min="6401" max="6401" width="10.5703125" customWidth="1"/>
    <col min="6404" max="6404" width="30.42578125" customWidth="1"/>
    <col min="6405" max="6405" width="11.28515625" customWidth="1"/>
    <col min="6406" max="6406" width="10.85546875" customWidth="1"/>
    <col min="6657" max="6657" width="10.5703125" customWidth="1"/>
    <col min="6660" max="6660" width="30.42578125" customWidth="1"/>
    <col min="6661" max="6661" width="11.28515625" customWidth="1"/>
    <col min="6662" max="6662" width="10.85546875" customWidth="1"/>
    <col min="6913" max="6913" width="10.5703125" customWidth="1"/>
    <col min="6916" max="6916" width="30.42578125" customWidth="1"/>
    <col min="6917" max="6917" width="11.28515625" customWidth="1"/>
    <col min="6918" max="6918" width="10.85546875" customWidth="1"/>
    <col min="7169" max="7169" width="10.5703125" customWidth="1"/>
    <col min="7172" max="7172" width="30.42578125" customWidth="1"/>
    <col min="7173" max="7173" width="11.28515625" customWidth="1"/>
    <col min="7174" max="7174" width="10.85546875" customWidth="1"/>
    <col min="7425" max="7425" width="10.5703125" customWidth="1"/>
    <col min="7428" max="7428" width="30.42578125" customWidth="1"/>
    <col min="7429" max="7429" width="11.28515625" customWidth="1"/>
    <col min="7430" max="7430" width="10.85546875" customWidth="1"/>
    <col min="7681" max="7681" width="10.5703125" customWidth="1"/>
    <col min="7684" max="7684" width="30.42578125" customWidth="1"/>
    <col min="7685" max="7685" width="11.28515625" customWidth="1"/>
    <col min="7686" max="7686" width="10.85546875" customWidth="1"/>
    <col min="7937" max="7937" width="10.5703125" customWidth="1"/>
    <col min="7940" max="7940" width="30.42578125" customWidth="1"/>
    <col min="7941" max="7941" width="11.28515625" customWidth="1"/>
    <col min="7942" max="7942" width="10.85546875" customWidth="1"/>
    <col min="8193" max="8193" width="10.5703125" customWidth="1"/>
    <col min="8196" max="8196" width="30.42578125" customWidth="1"/>
    <col min="8197" max="8197" width="11.28515625" customWidth="1"/>
    <col min="8198" max="8198" width="10.85546875" customWidth="1"/>
    <col min="8449" max="8449" width="10.5703125" customWidth="1"/>
    <col min="8452" max="8452" width="30.42578125" customWidth="1"/>
    <col min="8453" max="8453" width="11.28515625" customWidth="1"/>
    <col min="8454" max="8454" width="10.85546875" customWidth="1"/>
    <col min="8705" max="8705" width="10.5703125" customWidth="1"/>
    <col min="8708" max="8708" width="30.42578125" customWidth="1"/>
    <col min="8709" max="8709" width="11.28515625" customWidth="1"/>
    <col min="8710" max="8710" width="10.85546875" customWidth="1"/>
    <col min="8961" max="8961" width="10.5703125" customWidth="1"/>
    <col min="8964" max="8964" width="30.42578125" customWidth="1"/>
    <col min="8965" max="8965" width="11.28515625" customWidth="1"/>
    <col min="8966" max="8966" width="10.85546875" customWidth="1"/>
    <col min="9217" max="9217" width="10.5703125" customWidth="1"/>
    <col min="9220" max="9220" width="30.42578125" customWidth="1"/>
    <col min="9221" max="9221" width="11.28515625" customWidth="1"/>
    <col min="9222" max="9222" width="10.85546875" customWidth="1"/>
    <col min="9473" max="9473" width="10.5703125" customWidth="1"/>
    <col min="9476" max="9476" width="30.42578125" customWidth="1"/>
    <col min="9477" max="9477" width="11.28515625" customWidth="1"/>
    <col min="9478" max="9478" width="10.85546875" customWidth="1"/>
    <col min="9729" max="9729" width="10.5703125" customWidth="1"/>
    <col min="9732" max="9732" width="30.42578125" customWidth="1"/>
    <col min="9733" max="9733" width="11.28515625" customWidth="1"/>
    <col min="9734" max="9734" width="10.85546875" customWidth="1"/>
    <col min="9985" max="9985" width="10.5703125" customWidth="1"/>
    <col min="9988" max="9988" width="30.42578125" customWidth="1"/>
    <col min="9989" max="9989" width="11.28515625" customWidth="1"/>
    <col min="9990" max="9990" width="10.85546875" customWidth="1"/>
    <col min="10241" max="10241" width="10.5703125" customWidth="1"/>
    <col min="10244" max="10244" width="30.42578125" customWidth="1"/>
    <col min="10245" max="10245" width="11.28515625" customWidth="1"/>
    <col min="10246" max="10246" width="10.85546875" customWidth="1"/>
    <col min="10497" max="10497" width="10.5703125" customWidth="1"/>
    <col min="10500" max="10500" width="30.42578125" customWidth="1"/>
    <col min="10501" max="10501" width="11.28515625" customWidth="1"/>
    <col min="10502" max="10502" width="10.85546875" customWidth="1"/>
    <col min="10753" max="10753" width="10.5703125" customWidth="1"/>
    <col min="10756" max="10756" width="30.42578125" customWidth="1"/>
    <col min="10757" max="10757" width="11.28515625" customWidth="1"/>
    <col min="10758" max="10758" width="10.85546875" customWidth="1"/>
    <col min="11009" max="11009" width="10.5703125" customWidth="1"/>
    <col min="11012" max="11012" width="30.42578125" customWidth="1"/>
    <col min="11013" max="11013" width="11.28515625" customWidth="1"/>
    <col min="11014" max="11014" width="10.85546875" customWidth="1"/>
    <col min="11265" max="11265" width="10.5703125" customWidth="1"/>
    <col min="11268" max="11268" width="30.42578125" customWidth="1"/>
    <col min="11269" max="11269" width="11.28515625" customWidth="1"/>
    <col min="11270" max="11270" width="10.85546875" customWidth="1"/>
    <col min="11521" max="11521" width="10.5703125" customWidth="1"/>
    <col min="11524" max="11524" width="30.42578125" customWidth="1"/>
    <col min="11525" max="11525" width="11.28515625" customWidth="1"/>
    <col min="11526" max="11526" width="10.85546875" customWidth="1"/>
    <col min="11777" max="11777" width="10.5703125" customWidth="1"/>
    <col min="11780" max="11780" width="30.42578125" customWidth="1"/>
    <col min="11781" max="11781" width="11.28515625" customWidth="1"/>
    <col min="11782" max="11782" width="10.85546875" customWidth="1"/>
    <col min="12033" max="12033" width="10.5703125" customWidth="1"/>
    <col min="12036" max="12036" width="30.42578125" customWidth="1"/>
    <col min="12037" max="12037" width="11.28515625" customWidth="1"/>
    <col min="12038" max="12038" width="10.85546875" customWidth="1"/>
    <col min="12289" max="12289" width="10.5703125" customWidth="1"/>
    <col min="12292" max="12292" width="30.42578125" customWidth="1"/>
    <col min="12293" max="12293" width="11.28515625" customWidth="1"/>
    <col min="12294" max="12294" width="10.85546875" customWidth="1"/>
    <col min="12545" max="12545" width="10.5703125" customWidth="1"/>
    <col min="12548" max="12548" width="30.42578125" customWidth="1"/>
    <col min="12549" max="12549" width="11.28515625" customWidth="1"/>
    <col min="12550" max="12550" width="10.85546875" customWidth="1"/>
    <col min="12801" max="12801" width="10.5703125" customWidth="1"/>
    <col min="12804" max="12804" width="30.42578125" customWidth="1"/>
    <col min="12805" max="12805" width="11.28515625" customWidth="1"/>
    <col min="12806" max="12806" width="10.85546875" customWidth="1"/>
    <col min="13057" max="13057" width="10.5703125" customWidth="1"/>
    <col min="13060" max="13060" width="30.42578125" customWidth="1"/>
    <col min="13061" max="13061" width="11.28515625" customWidth="1"/>
    <col min="13062" max="13062" width="10.85546875" customWidth="1"/>
    <col min="13313" max="13313" width="10.5703125" customWidth="1"/>
    <col min="13316" max="13316" width="30.42578125" customWidth="1"/>
    <col min="13317" max="13317" width="11.28515625" customWidth="1"/>
    <col min="13318" max="13318" width="10.85546875" customWidth="1"/>
    <col min="13569" max="13569" width="10.5703125" customWidth="1"/>
    <col min="13572" max="13572" width="30.42578125" customWidth="1"/>
    <col min="13573" max="13573" width="11.28515625" customWidth="1"/>
    <col min="13574" max="13574" width="10.85546875" customWidth="1"/>
    <col min="13825" max="13825" width="10.5703125" customWidth="1"/>
    <col min="13828" max="13828" width="30.42578125" customWidth="1"/>
    <col min="13829" max="13829" width="11.28515625" customWidth="1"/>
    <col min="13830" max="13830" width="10.85546875" customWidth="1"/>
    <col min="14081" max="14081" width="10.5703125" customWidth="1"/>
    <col min="14084" max="14084" width="30.42578125" customWidth="1"/>
    <col min="14085" max="14085" width="11.28515625" customWidth="1"/>
    <col min="14086" max="14086" width="10.85546875" customWidth="1"/>
    <col min="14337" max="14337" width="10.5703125" customWidth="1"/>
    <col min="14340" max="14340" width="30.42578125" customWidth="1"/>
    <col min="14341" max="14341" width="11.28515625" customWidth="1"/>
    <col min="14342" max="14342" width="10.85546875" customWidth="1"/>
    <col min="14593" max="14593" width="10.5703125" customWidth="1"/>
    <col min="14596" max="14596" width="30.42578125" customWidth="1"/>
    <col min="14597" max="14597" width="11.28515625" customWidth="1"/>
    <col min="14598" max="14598" width="10.85546875" customWidth="1"/>
    <col min="14849" max="14849" width="10.5703125" customWidth="1"/>
    <col min="14852" max="14852" width="30.42578125" customWidth="1"/>
    <col min="14853" max="14853" width="11.28515625" customWidth="1"/>
    <col min="14854" max="14854" width="10.85546875" customWidth="1"/>
    <col min="15105" max="15105" width="10.5703125" customWidth="1"/>
    <col min="15108" max="15108" width="30.42578125" customWidth="1"/>
    <col min="15109" max="15109" width="11.28515625" customWidth="1"/>
    <col min="15110" max="15110" width="10.85546875" customWidth="1"/>
    <col min="15361" max="15361" width="10.5703125" customWidth="1"/>
    <col min="15364" max="15364" width="30.42578125" customWidth="1"/>
    <col min="15365" max="15365" width="11.28515625" customWidth="1"/>
    <col min="15366" max="15366" width="10.85546875" customWidth="1"/>
    <col min="15617" max="15617" width="10.5703125" customWidth="1"/>
    <col min="15620" max="15620" width="30.42578125" customWidth="1"/>
    <col min="15621" max="15621" width="11.28515625" customWidth="1"/>
    <col min="15622" max="15622" width="10.85546875" customWidth="1"/>
    <col min="15873" max="15873" width="10.5703125" customWidth="1"/>
    <col min="15876" max="15876" width="30.42578125" customWidth="1"/>
    <col min="15877" max="15877" width="11.28515625" customWidth="1"/>
    <col min="15878" max="15878" width="10.85546875" customWidth="1"/>
    <col min="16129" max="16129" width="10.5703125" customWidth="1"/>
    <col min="16132" max="16132" width="30.42578125" customWidth="1"/>
    <col min="16133" max="16133" width="11.28515625" customWidth="1"/>
    <col min="16134" max="16134" width="10.85546875" customWidth="1"/>
  </cols>
  <sheetData>
    <row r="1" spans="1:7" x14ac:dyDescent="0.2">
      <c r="A1" s="116"/>
      <c r="B1" s="116"/>
      <c r="C1" s="448" t="s">
        <v>966</v>
      </c>
      <c r="D1" s="448"/>
      <c r="E1" s="448"/>
      <c r="F1" s="448"/>
    </row>
    <row r="2" spans="1:7" x14ac:dyDescent="0.2">
      <c r="A2" s="116"/>
      <c r="B2" s="116"/>
      <c r="C2" s="415" t="s">
        <v>526</v>
      </c>
      <c r="D2" s="415"/>
      <c r="E2" s="415"/>
      <c r="F2" s="415"/>
    </row>
    <row r="3" spans="1:7" x14ac:dyDescent="0.2">
      <c r="A3" s="116"/>
      <c r="B3" s="116"/>
      <c r="C3" s="415" t="s">
        <v>529</v>
      </c>
      <c r="D3" s="415"/>
      <c r="E3" s="415"/>
      <c r="F3" s="415"/>
    </row>
    <row r="4" spans="1:7" x14ac:dyDescent="0.2">
      <c r="A4" s="116"/>
      <c r="B4" s="116"/>
      <c r="C4" s="415" t="s">
        <v>527</v>
      </c>
      <c r="D4" s="415"/>
      <c r="E4" s="415"/>
      <c r="F4" s="415"/>
    </row>
    <row r="5" spans="1:7" x14ac:dyDescent="0.2">
      <c r="A5" s="116"/>
      <c r="B5" s="116" t="s">
        <v>550</v>
      </c>
      <c r="C5" s="415" t="s">
        <v>846</v>
      </c>
      <c r="D5" s="415"/>
      <c r="E5" s="415"/>
      <c r="F5" s="415"/>
    </row>
    <row r="6" spans="1:7" x14ac:dyDescent="0.2">
      <c r="A6" s="116"/>
      <c r="B6" s="116"/>
      <c r="C6" s="415" t="s">
        <v>528</v>
      </c>
      <c r="D6" s="415"/>
      <c r="E6" s="415"/>
      <c r="F6" s="415"/>
    </row>
    <row r="7" spans="1:7" x14ac:dyDescent="0.2">
      <c r="A7" s="116"/>
      <c r="B7" s="449" t="s">
        <v>527</v>
      </c>
      <c r="C7" s="449"/>
      <c r="D7" s="449"/>
      <c r="E7" s="449"/>
      <c r="F7" s="449"/>
    </row>
    <row r="8" spans="1:7" x14ac:dyDescent="0.2">
      <c r="A8" s="116"/>
      <c r="B8" s="116" t="s">
        <v>551</v>
      </c>
      <c r="C8" s="415" t="s">
        <v>847</v>
      </c>
      <c r="D8" s="415"/>
      <c r="E8" s="415"/>
      <c r="F8" s="415"/>
    </row>
    <row r="9" spans="1:7" x14ac:dyDescent="0.2">
      <c r="A9" s="116"/>
      <c r="B9" s="116"/>
      <c r="C9" s="118"/>
      <c r="D9" s="116"/>
      <c r="E9" s="116"/>
    </row>
    <row r="10" spans="1:7" x14ac:dyDescent="0.2">
      <c r="A10" s="450" t="s">
        <v>530</v>
      </c>
      <c r="B10" s="450"/>
      <c r="C10" s="450"/>
      <c r="D10" s="450"/>
      <c r="E10" s="450"/>
      <c r="F10" s="450"/>
    </row>
    <row r="11" spans="1:7" ht="12.75" customHeight="1" x14ac:dyDescent="0.2">
      <c r="A11" s="458" t="s">
        <v>853</v>
      </c>
      <c r="B11" s="458"/>
      <c r="C11" s="458"/>
      <c r="D11" s="458"/>
      <c r="E11" s="458"/>
      <c r="F11" s="458"/>
    </row>
    <row r="12" spans="1:7" x14ac:dyDescent="0.2">
      <c r="A12" s="458"/>
      <c r="B12" s="458"/>
      <c r="C12" s="458"/>
      <c r="D12" s="458"/>
      <c r="E12" s="458"/>
      <c r="F12" s="458"/>
    </row>
    <row r="13" spans="1:7" x14ac:dyDescent="0.2">
      <c r="A13" s="458"/>
      <c r="B13" s="458"/>
      <c r="C13" s="458"/>
      <c r="D13" s="458"/>
      <c r="E13" s="458"/>
      <c r="F13" s="458"/>
    </row>
    <row r="14" spans="1:7" x14ac:dyDescent="0.2">
      <c r="A14" s="116"/>
      <c r="B14" s="116"/>
      <c r="C14" s="360"/>
      <c r="D14" s="360"/>
      <c r="E14" s="360"/>
    </row>
    <row r="15" spans="1:7" x14ac:dyDescent="0.2">
      <c r="A15" s="116"/>
      <c r="B15" s="116"/>
      <c r="C15" s="360"/>
      <c r="D15" s="360"/>
      <c r="E15" s="360"/>
      <c r="F15" s="360" t="s">
        <v>531</v>
      </c>
    </row>
    <row r="16" spans="1:7" x14ac:dyDescent="0.2">
      <c r="A16" s="447" t="s">
        <v>532</v>
      </c>
      <c r="B16" s="447" t="s">
        <v>533</v>
      </c>
      <c r="C16" s="447"/>
      <c r="D16" s="447"/>
      <c r="E16" s="457" t="s">
        <v>542</v>
      </c>
      <c r="F16" s="457"/>
      <c r="G16" s="134" t="s">
        <v>28</v>
      </c>
    </row>
    <row r="17" spans="1:8" ht="12.75" customHeight="1" x14ac:dyDescent="0.2">
      <c r="A17" s="447"/>
      <c r="B17" s="447"/>
      <c r="C17" s="447"/>
      <c r="D17" s="447"/>
      <c r="E17" s="481" t="s">
        <v>851</v>
      </c>
      <c r="F17" s="481" t="s">
        <v>852</v>
      </c>
    </row>
    <row r="18" spans="1:8" x14ac:dyDescent="0.2">
      <c r="A18" s="447"/>
      <c r="B18" s="447"/>
      <c r="C18" s="447"/>
      <c r="D18" s="447"/>
      <c r="E18" s="482"/>
      <c r="F18" s="482"/>
    </row>
    <row r="19" spans="1:8" ht="15" x14ac:dyDescent="0.25">
      <c r="A19" s="121">
        <v>1</v>
      </c>
      <c r="B19" s="441" t="s">
        <v>534</v>
      </c>
      <c r="C19" s="471"/>
      <c r="D19" s="442"/>
      <c r="E19" s="133">
        <v>1</v>
      </c>
      <c r="F19" s="133">
        <v>1</v>
      </c>
    </row>
    <row r="20" spans="1:8" ht="15" x14ac:dyDescent="0.25">
      <c r="A20" s="121">
        <v>2</v>
      </c>
      <c r="B20" s="441" t="s">
        <v>535</v>
      </c>
      <c r="C20" s="471"/>
      <c r="D20" s="442"/>
      <c r="E20" s="133">
        <v>1</v>
      </c>
      <c r="F20" s="133">
        <v>1</v>
      </c>
    </row>
    <row r="21" spans="1:8" ht="15" x14ac:dyDescent="0.25">
      <c r="A21" s="121">
        <v>3</v>
      </c>
      <c r="B21" s="441" t="s">
        <v>536</v>
      </c>
      <c r="C21" s="471"/>
      <c r="D21" s="442"/>
      <c r="E21" s="133">
        <v>1</v>
      </c>
      <c r="F21" s="133">
        <v>1</v>
      </c>
    </row>
    <row r="22" spans="1:8" ht="15" x14ac:dyDescent="0.25">
      <c r="A22" s="121">
        <v>4</v>
      </c>
      <c r="B22" s="441" t="s">
        <v>537</v>
      </c>
      <c r="C22" s="471"/>
      <c r="D22" s="442"/>
      <c r="E22" s="133">
        <v>1</v>
      </c>
      <c r="F22" s="133">
        <v>1</v>
      </c>
    </row>
    <row r="23" spans="1:8" ht="15" x14ac:dyDescent="0.25">
      <c r="A23" s="121">
        <v>5</v>
      </c>
      <c r="B23" s="441" t="s">
        <v>538</v>
      </c>
      <c r="C23" s="471"/>
      <c r="D23" s="442"/>
      <c r="E23" s="133">
        <v>1</v>
      </c>
      <c r="F23" s="133">
        <v>1</v>
      </c>
      <c r="H23" s="134" t="s">
        <v>28</v>
      </c>
    </row>
    <row r="24" spans="1:8" ht="15" x14ac:dyDescent="0.25">
      <c r="A24" s="121">
        <v>6</v>
      </c>
      <c r="B24" s="441" t="s">
        <v>539</v>
      </c>
      <c r="C24" s="471"/>
      <c r="D24" s="442"/>
      <c r="E24" s="133">
        <v>1</v>
      </c>
      <c r="F24" s="133">
        <v>1</v>
      </c>
    </row>
    <row r="25" spans="1:8" ht="15" x14ac:dyDescent="0.25">
      <c r="A25" s="480" t="s">
        <v>540</v>
      </c>
      <c r="B25" s="480"/>
      <c r="C25" s="480"/>
      <c r="D25" s="480"/>
      <c r="E25" s="135">
        <f>SUM(E19:E24)</f>
        <v>6</v>
      </c>
      <c r="F25" s="135">
        <f>SUM(F19:F24)</f>
        <v>6</v>
      </c>
    </row>
    <row r="26" spans="1:8" x14ac:dyDescent="0.2">
      <c r="A26" s="116"/>
      <c r="B26" s="116"/>
      <c r="C26" s="116"/>
      <c r="D26" s="116"/>
      <c r="E26" s="116"/>
      <c r="F26" s="116"/>
    </row>
    <row r="27" spans="1:8" x14ac:dyDescent="0.2">
      <c r="E27" s="136"/>
      <c r="F27" s="136"/>
    </row>
  </sheetData>
  <mergeCells count="22">
    <mergeCell ref="C6:F6"/>
    <mergeCell ref="C1:F1"/>
    <mergeCell ref="C2:F2"/>
    <mergeCell ref="C3:F3"/>
    <mergeCell ref="C4:F4"/>
    <mergeCell ref="C5:F5"/>
    <mergeCell ref="B7:F7"/>
    <mergeCell ref="C8:F8"/>
    <mergeCell ref="A10:F10"/>
    <mergeCell ref="A11:F13"/>
    <mergeCell ref="A16:A18"/>
    <mergeCell ref="B16:D18"/>
    <mergeCell ref="E16:F16"/>
    <mergeCell ref="E17:E18"/>
    <mergeCell ref="F17:F18"/>
    <mergeCell ref="A25:D25"/>
    <mergeCell ref="B19:D19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8"/>
  <sheetViews>
    <sheetView zoomScaleNormal="100" workbookViewId="0">
      <selection activeCell="B33" sqref="B33"/>
    </sheetView>
  </sheetViews>
  <sheetFormatPr defaultRowHeight="12.75" x14ac:dyDescent="0.2"/>
  <cols>
    <col min="1" max="1" width="4.7109375" style="116" customWidth="1"/>
    <col min="2" max="2" width="27.85546875" style="116" customWidth="1"/>
    <col min="3" max="4" width="14.5703125" style="116" customWidth="1"/>
    <col min="5" max="5" width="10.28515625" style="116" customWidth="1"/>
    <col min="6" max="256" width="9.140625" style="116"/>
    <col min="257" max="257" width="4.7109375" style="116" customWidth="1"/>
    <col min="258" max="258" width="31.85546875" style="116" customWidth="1"/>
    <col min="259" max="260" width="14.5703125" style="116" customWidth="1"/>
    <col min="261" max="261" width="10.28515625" style="116" customWidth="1"/>
    <col min="262" max="512" width="9.140625" style="116"/>
    <col min="513" max="513" width="4.7109375" style="116" customWidth="1"/>
    <col min="514" max="514" width="31.85546875" style="116" customWidth="1"/>
    <col min="515" max="516" width="14.5703125" style="116" customWidth="1"/>
    <col min="517" max="517" width="10.28515625" style="116" customWidth="1"/>
    <col min="518" max="768" width="9.140625" style="116"/>
    <col min="769" max="769" width="4.7109375" style="116" customWidth="1"/>
    <col min="770" max="770" width="31.85546875" style="116" customWidth="1"/>
    <col min="771" max="772" width="14.5703125" style="116" customWidth="1"/>
    <col min="773" max="773" width="10.28515625" style="116" customWidth="1"/>
    <col min="774" max="1024" width="9.140625" style="116"/>
    <col min="1025" max="1025" width="4.7109375" style="116" customWidth="1"/>
    <col min="1026" max="1026" width="31.85546875" style="116" customWidth="1"/>
    <col min="1027" max="1028" width="14.5703125" style="116" customWidth="1"/>
    <col min="1029" max="1029" width="10.28515625" style="116" customWidth="1"/>
    <col min="1030" max="1280" width="9.140625" style="116"/>
    <col min="1281" max="1281" width="4.7109375" style="116" customWidth="1"/>
    <col min="1282" max="1282" width="31.85546875" style="116" customWidth="1"/>
    <col min="1283" max="1284" width="14.5703125" style="116" customWidth="1"/>
    <col min="1285" max="1285" width="10.28515625" style="116" customWidth="1"/>
    <col min="1286" max="1536" width="9.140625" style="116"/>
    <col min="1537" max="1537" width="4.7109375" style="116" customWidth="1"/>
    <col min="1538" max="1538" width="31.85546875" style="116" customWidth="1"/>
    <col min="1539" max="1540" width="14.5703125" style="116" customWidth="1"/>
    <col min="1541" max="1541" width="10.28515625" style="116" customWidth="1"/>
    <col min="1542" max="1792" width="9.140625" style="116"/>
    <col min="1793" max="1793" width="4.7109375" style="116" customWidth="1"/>
    <col min="1794" max="1794" width="31.85546875" style="116" customWidth="1"/>
    <col min="1795" max="1796" width="14.5703125" style="116" customWidth="1"/>
    <col min="1797" max="1797" width="10.28515625" style="116" customWidth="1"/>
    <col min="1798" max="2048" width="9.140625" style="116"/>
    <col min="2049" max="2049" width="4.7109375" style="116" customWidth="1"/>
    <col min="2050" max="2050" width="31.85546875" style="116" customWidth="1"/>
    <col min="2051" max="2052" width="14.5703125" style="116" customWidth="1"/>
    <col min="2053" max="2053" width="10.28515625" style="116" customWidth="1"/>
    <col min="2054" max="2304" width="9.140625" style="116"/>
    <col min="2305" max="2305" width="4.7109375" style="116" customWidth="1"/>
    <col min="2306" max="2306" width="31.85546875" style="116" customWidth="1"/>
    <col min="2307" max="2308" width="14.5703125" style="116" customWidth="1"/>
    <col min="2309" max="2309" width="10.28515625" style="116" customWidth="1"/>
    <col min="2310" max="2560" width="9.140625" style="116"/>
    <col min="2561" max="2561" width="4.7109375" style="116" customWidth="1"/>
    <col min="2562" max="2562" width="31.85546875" style="116" customWidth="1"/>
    <col min="2563" max="2564" width="14.5703125" style="116" customWidth="1"/>
    <col min="2565" max="2565" width="10.28515625" style="116" customWidth="1"/>
    <col min="2566" max="2816" width="9.140625" style="116"/>
    <col min="2817" max="2817" width="4.7109375" style="116" customWidth="1"/>
    <col min="2818" max="2818" width="31.85546875" style="116" customWidth="1"/>
    <col min="2819" max="2820" width="14.5703125" style="116" customWidth="1"/>
    <col min="2821" max="2821" width="10.28515625" style="116" customWidth="1"/>
    <col min="2822" max="3072" width="9.140625" style="116"/>
    <col min="3073" max="3073" width="4.7109375" style="116" customWidth="1"/>
    <col min="3074" max="3074" width="31.85546875" style="116" customWidth="1"/>
    <col min="3075" max="3076" width="14.5703125" style="116" customWidth="1"/>
    <col min="3077" max="3077" width="10.28515625" style="116" customWidth="1"/>
    <col min="3078" max="3328" width="9.140625" style="116"/>
    <col min="3329" max="3329" width="4.7109375" style="116" customWidth="1"/>
    <col min="3330" max="3330" width="31.85546875" style="116" customWidth="1"/>
    <col min="3331" max="3332" width="14.5703125" style="116" customWidth="1"/>
    <col min="3333" max="3333" width="10.28515625" style="116" customWidth="1"/>
    <col min="3334" max="3584" width="9.140625" style="116"/>
    <col min="3585" max="3585" width="4.7109375" style="116" customWidth="1"/>
    <col min="3586" max="3586" width="31.85546875" style="116" customWidth="1"/>
    <col min="3587" max="3588" width="14.5703125" style="116" customWidth="1"/>
    <col min="3589" max="3589" width="10.28515625" style="116" customWidth="1"/>
    <col min="3590" max="3840" width="9.140625" style="116"/>
    <col min="3841" max="3841" width="4.7109375" style="116" customWidth="1"/>
    <col min="3842" max="3842" width="31.85546875" style="116" customWidth="1"/>
    <col min="3843" max="3844" width="14.5703125" style="116" customWidth="1"/>
    <col min="3845" max="3845" width="10.28515625" style="116" customWidth="1"/>
    <col min="3846" max="4096" width="9.140625" style="116"/>
    <col min="4097" max="4097" width="4.7109375" style="116" customWidth="1"/>
    <col min="4098" max="4098" width="31.85546875" style="116" customWidth="1"/>
    <col min="4099" max="4100" width="14.5703125" style="116" customWidth="1"/>
    <col min="4101" max="4101" width="10.28515625" style="116" customWidth="1"/>
    <col min="4102" max="4352" width="9.140625" style="116"/>
    <col min="4353" max="4353" width="4.7109375" style="116" customWidth="1"/>
    <col min="4354" max="4354" width="31.85546875" style="116" customWidth="1"/>
    <col min="4355" max="4356" width="14.5703125" style="116" customWidth="1"/>
    <col min="4357" max="4357" width="10.28515625" style="116" customWidth="1"/>
    <col min="4358" max="4608" width="9.140625" style="116"/>
    <col min="4609" max="4609" width="4.7109375" style="116" customWidth="1"/>
    <col min="4610" max="4610" width="31.85546875" style="116" customWidth="1"/>
    <col min="4611" max="4612" width="14.5703125" style="116" customWidth="1"/>
    <col min="4613" max="4613" width="10.28515625" style="116" customWidth="1"/>
    <col min="4614" max="4864" width="9.140625" style="116"/>
    <col min="4865" max="4865" width="4.7109375" style="116" customWidth="1"/>
    <col min="4866" max="4866" width="31.85546875" style="116" customWidth="1"/>
    <col min="4867" max="4868" width="14.5703125" style="116" customWidth="1"/>
    <col min="4869" max="4869" width="10.28515625" style="116" customWidth="1"/>
    <col min="4870" max="5120" width="9.140625" style="116"/>
    <col min="5121" max="5121" width="4.7109375" style="116" customWidth="1"/>
    <col min="5122" max="5122" width="31.85546875" style="116" customWidth="1"/>
    <col min="5123" max="5124" width="14.5703125" style="116" customWidth="1"/>
    <col min="5125" max="5125" width="10.28515625" style="116" customWidth="1"/>
    <col min="5126" max="5376" width="9.140625" style="116"/>
    <col min="5377" max="5377" width="4.7109375" style="116" customWidth="1"/>
    <col min="5378" max="5378" width="31.85546875" style="116" customWidth="1"/>
    <col min="5379" max="5380" width="14.5703125" style="116" customWidth="1"/>
    <col min="5381" max="5381" width="10.28515625" style="116" customWidth="1"/>
    <col min="5382" max="5632" width="9.140625" style="116"/>
    <col min="5633" max="5633" width="4.7109375" style="116" customWidth="1"/>
    <col min="5634" max="5634" width="31.85546875" style="116" customWidth="1"/>
    <col min="5635" max="5636" width="14.5703125" style="116" customWidth="1"/>
    <col min="5637" max="5637" width="10.28515625" style="116" customWidth="1"/>
    <col min="5638" max="5888" width="9.140625" style="116"/>
    <col min="5889" max="5889" width="4.7109375" style="116" customWidth="1"/>
    <col min="5890" max="5890" width="31.85546875" style="116" customWidth="1"/>
    <col min="5891" max="5892" width="14.5703125" style="116" customWidth="1"/>
    <col min="5893" max="5893" width="10.28515625" style="116" customWidth="1"/>
    <col min="5894" max="6144" width="9.140625" style="116"/>
    <col min="6145" max="6145" width="4.7109375" style="116" customWidth="1"/>
    <col min="6146" max="6146" width="31.85546875" style="116" customWidth="1"/>
    <col min="6147" max="6148" width="14.5703125" style="116" customWidth="1"/>
    <col min="6149" max="6149" width="10.28515625" style="116" customWidth="1"/>
    <col min="6150" max="6400" width="9.140625" style="116"/>
    <col min="6401" max="6401" width="4.7109375" style="116" customWidth="1"/>
    <col min="6402" max="6402" width="31.85546875" style="116" customWidth="1"/>
    <col min="6403" max="6404" width="14.5703125" style="116" customWidth="1"/>
    <col min="6405" max="6405" width="10.28515625" style="116" customWidth="1"/>
    <col min="6406" max="6656" width="9.140625" style="116"/>
    <col min="6657" max="6657" width="4.7109375" style="116" customWidth="1"/>
    <col min="6658" max="6658" width="31.85546875" style="116" customWidth="1"/>
    <col min="6659" max="6660" width="14.5703125" style="116" customWidth="1"/>
    <col min="6661" max="6661" width="10.28515625" style="116" customWidth="1"/>
    <col min="6662" max="6912" width="9.140625" style="116"/>
    <col min="6913" max="6913" width="4.7109375" style="116" customWidth="1"/>
    <col min="6914" max="6914" width="31.85546875" style="116" customWidth="1"/>
    <col min="6915" max="6916" width="14.5703125" style="116" customWidth="1"/>
    <col min="6917" max="6917" width="10.28515625" style="116" customWidth="1"/>
    <col min="6918" max="7168" width="9.140625" style="116"/>
    <col min="7169" max="7169" width="4.7109375" style="116" customWidth="1"/>
    <col min="7170" max="7170" width="31.85546875" style="116" customWidth="1"/>
    <col min="7171" max="7172" width="14.5703125" style="116" customWidth="1"/>
    <col min="7173" max="7173" width="10.28515625" style="116" customWidth="1"/>
    <col min="7174" max="7424" width="9.140625" style="116"/>
    <col min="7425" max="7425" width="4.7109375" style="116" customWidth="1"/>
    <col min="7426" max="7426" width="31.85546875" style="116" customWidth="1"/>
    <col min="7427" max="7428" width="14.5703125" style="116" customWidth="1"/>
    <col min="7429" max="7429" width="10.28515625" style="116" customWidth="1"/>
    <col min="7430" max="7680" width="9.140625" style="116"/>
    <col min="7681" max="7681" width="4.7109375" style="116" customWidth="1"/>
    <col min="7682" max="7682" width="31.85546875" style="116" customWidth="1"/>
    <col min="7683" max="7684" width="14.5703125" style="116" customWidth="1"/>
    <col min="7685" max="7685" width="10.28515625" style="116" customWidth="1"/>
    <col min="7686" max="7936" width="9.140625" style="116"/>
    <col min="7937" max="7937" width="4.7109375" style="116" customWidth="1"/>
    <col min="7938" max="7938" width="31.85546875" style="116" customWidth="1"/>
    <col min="7939" max="7940" width="14.5703125" style="116" customWidth="1"/>
    <col min="7941" max="7941" width="10.28515625" style="116" customWidth="1"/>
    <col min="7942" max="8192" width="9.140625" style="116"/>
    <col min="8193" max="8193" width="4.7109375" style="116" customWidth="1"/>
    <col min="8194" max="8194" width="31.85546875" style="116" customWidth="1"/>
    <col min="8195" max="8196" width="14.5703125" style="116" customWidth="1"/>
    <col min="8197" max="8197" width="10.28515625" style="116" customWidth="1"/>
    <col min="8198" max="8448" width="9.140625" style="116"/>
    <col min="8449" max="8449" width="4.7109375" style="116" customWidth="1"/>
    <col min="8450" max="8450" width="31.85546875" style="116" customWidth="1"/>
    <col min="8451" max="8452" width="14.5703125" style="116" customWidth="1"/>
    <col min="8453" max="8453" width="10.28515625" style="116" customWidth="1"/>
    <col min="8454" max="8704" width="9.140625" style="116"/>
    <col min="8705" max="8705" width="4.7109375" style="116" customWidth="1"/>
    <col min="8706" max="8706" width="31.85546875" style="116" customWidth="1"/>
    <col min="8707" max="8708" width="14.5703125" style="116" customWidth="1"/>
    <col min="8709" max="8709" width="10.28515625" style="116" customWidth="1"/>
    <col min="8710" max="8960" width="9.140625" style="116"/>
    <col min="8961" max="8961" width="4.7109375" style="116" customWidth="1"/>
    <col min="8962" max="8962" width="31.85546875" style="116" customWidth="1"/>
    <col min="8963" max="8964" width="14.5703125" style="116" customWidth="1"/>
    <col min="8965" max="8965" width="10.28515625" style="116" customWidth="1"/>
    <col min="8966" max="9216" width="9.140625" style="116"/>
    <col min="9217" max="9217" width="4.7109375" style="116" customWidth="1"/>
    <col min="9218" max="9218" width="31.85546875" style="116" customWidth="1"/>
    <col min="9219" max="9220" width="14.5703125" style="116" customWidth="1"/>
    <col min="9221" max="9221" width="10.28515625" style="116" customWidth="1"/>
    <col min="9222" max="9472" width="9.140625" style="116"/>
    <col min="9473" max="9473" width="4.7109375" style="116" customWidth="1"/>
    <col min="9474" max="9474" width="31.85546875" style="116" customWidth="1"/>
    <col min="9475" max="9476" width="14.5703125" style="116" customWidth="1"/>
    <col min="9477" max="9477" width="10.28515625" style="116" customWidth="1"/>
    <col min="9478" max="9728" width="9.140625" style="116"/>
    <col min="9729" max="9729" width="4.7109375" style="116" customWidth="1"/>
    <col min="9730" max="9730" width="31.85546875" style="116" customWidth="1"/>
    <col min="9731" max="9732" width="14.5703125" style="116" customWidth="1"/>
    <col min="9733" max="9733" width="10.28515625" style="116" customWidth="1"/>
    <col min="9734" max="9984" width="9.140625" style="116"/>
    <col min="9985" max="9985" width="4.7109375" style="116" customWidth="1"/>
    <col min="9986" max="9986" width="31.85546875" style="116" customWidth="1"/>
    <col min="9987" max="9988" width="14.5703125" style="116" customWidth="1"/>
    <col min="9989" max="9989" width="10.28515625" style="116" customWidth="1"/>
    <col min="9990" max="10240" width="9.140625" style="116"/>
    <col min="10241" max="10241" width="4.7109375" style="116" customWidth="1"/>
    <col min="10242" max="10242" width="31.85546875" style="116" customWidth="1"/>
    <col min="10243" max="10244" width="14.5703125" style="116" customWidth="1"/>
    <col min="10245" max="10245" width="10.28515625" style="116" customWidth="1"/>
    <col min="10246" max="10496" width="9.140625" style="116"/>
    <col min="10497" max="10497" width="4.7109375" style="116" customWidth="1"/>
    <col min="10498" max="10498" width="31.85546875" style="116" customWidth="1"/>
    <col min="10499" max="10500" width="14.5703125" style="116" customWidth="1"/>
    <col min="10501" max="10501" width="10.28515625" style="116" customWidth="1"/>
    <col min="10502" max="10752" width="9.140625" style="116"/>
    <col min="10753" max="10753" width="4.7109375" style="116" customWidth="1"/>
    <col min="10754" max="10754" width="31.85546875" style="116" customWidth="1"/>
    <col min="10755" max="10756" width="14.5703125" style="116" customWidth="1"/>
    <col min="10757" max="10757" width="10.28515625" style="116" customWidth="1"/>
    <col min="10758" max="11008" width="9.140625" style="116"/>
    <col min="11009" max="11009" width="4.7109375" style="116" customWidth="1"/>
    <col min="11010" max="11010" width="31.85546875" style="116" customWidth="1"/>
    <col min="11011" max="11012" width="14.5703125" style="116" customWidth="1"/>
    <col min="11013" max="11013" width="10.28515625" style="116" customWidth="1"/>
    <col min="11014" max="11264" width="9.140625" style="116"/>
    <col min="11265" max="11265" width="4.7109375" style="116" customWidth="1"/>
    <col min="11266" max="11266" width="31.85546875" style="116" customWidth="1"/>
    <col min="11267" max="11268" width="14.5703125" style="116" customWidth="1"/>
    <col min="11269" max="11269" width="10.28515625" style="116" customWidth="1"/>
    <col min="11270" max="11520" width="9.140625" style="116"/>
    <col min="11521" max="11521" width="4.7109375" style="116" customWidth="1"/>
    <col min="11522" max="11522" width="31.85546875" style="116" customWidth="1"/>
    <col min="11523" max="11524" width="14.5703125" style="116" customWidth="1"/>
    <col min="11525" max="11525" width="10.28515625" style="116" customWidth="1"/>
    <col min="11526" max="11776" width="9.140625" style="116"/>
    <col min="11777" max="11777" width="4.7109375" style="116" customWidth="1"/>
    <col min="11778" max="11778" width="31.85546875" style="116" customWidth="1"/>
    <col min="11779" max="11780" width="14.5703125" style="116" customWidth="1"/>
    <col min="11781" max="11781" width="10.28515625" style="116" customWidth="1"/>
    <col min="11782" max="12032" width="9.140625" style="116"/>
    <col min="12033" max="12033" width="4.7109375" style="116" customWidth="1"/>
    <col min="12034" max="12034" width="31.85546875" style="116" customWidth="1"/>
    <col min="12035" max="12036" width="14.5703125" style="116" customWidth="1"/>
    <col min="12037" max="12037" width="10.28515625" style="116" customWidth="1"/>
    <col min="12038" max="12288" width="9.140625" style="116"/>
    <col min="12289" max="12289" width="4.7109375" style="116" customWidth="1"/>
    <col min="12290" max="12290" width="31.85546875" style="116" customWidth="1"/>
    <col min="12291" max="12292" width="14.5703125" style="116" customWidth="1"/>
    <col min="12293" max="12293" width="10.28515625" style="116" customWidth="1"/>
    <col min="12294" max="12544" width="9.140625" style="116"/>
    <col min="12545" max="12545" width="4.7109375" style="116" customWidth="1"/>
    <col min="12546" max="12546" width="31.85546875" style="116" customWidth="1"/>
    <col min="12547" max="12548" width="14.5703125" style="116" customWidth="1"/>
    <col min="12549" max="12549" width="10.28515625" style="116" customWidth="1"/>
    <col min="12550" max="12800" width="9.140625" style="116"/>
    <col min="12801" max="12801" width="4.7109375" style="116" customWidth="1"/>
    <col min="12802" max="12802" width="31.85546875" style="116" customWidth="1"/>
    <col min="12803" max="12804" width="14.5703125" style="116" customWidth="1"/>
    <col min="12805" max="12805" width="10.28515625" style="116" customWidth="1"/>
    <col min="12806" max="13056" width="9.140625" style="116"/>
    <col min="13057" max="13057" width="4.7109375" style="116" customWidth="1"/>
    <col min="13058" max="13058" width="31.85546875" style="116" customWidth="1"/>
    <col min="13059" max="13060" width="14.5703125" style="116" customWidth="1"/>
    <col min="13061" max="13061" width="10.28515625" style="116" customWidth="1"/>
    <col min="13062" max="13312" width="9.140625" style="116"/>
    <col min="13313" max="13313" width="4.7109375" style="116" customWidth="1"/>
    <col min="13314" max="13314" width="31.85546875" style="116" customWidth="1"/>
    <col min="13315" max="13316" width="14.5703125" style="116" customWidth="1"/>
    <col min="13317" max="13317" width="10.28515625" style="116" customWidth="1"/>
    <col min="13318" max="13568" width="9.140625" style="116"/>
    <col min="13569" max="13569" width="4.7109375" style="116" customWidth="1"/>
    <col min="13570" max="13570" width="31.85546875" style="116" customWidth="1"/>
    <col min="13571" max="13572" width="14.5703125" style="116" customWidth="1"/>
    <col min="13573" max="13573" width="10.28515625" style="116" customWidth="1"/>
    <col min="13574" max="13824" width="9.140625" style="116"/>
    <col min="13825" max="13825" width="4.7109375" style="116" customWidth="1"/>
    <col min="13826" max="13826" width="31.85546875" style="116" customWidth="1"/>
    <col min="13827" max="13828" width="14.5703125" style="116" customWidth="1"/>
    <col min="13829" max="13829" width="10.28515625" style="116" customWidth="1"/>
    <col min="13830" max="14080" width="9.140625" style="116"/>
    <col min="14081" max="14081" width="4.7109375" style="116" customWidth="1"/>
    <col min="14082" max="14082" width="31.85546875" style="116" customWidth="1"/>
    <col min="14083" max="14084" width="14.5703125" style="116" customWidth="1"/>
    <col min="14085" max="14085" width="10.28515625" style="116" customWidth="1"/>
    <col min="14086" max="14336" width="9.140625" style="116"/>
    <col min="14337" max="14337" width="4.7109375" style="116" customWidth="1"/>
    <col min="14338" max="14338" width="31.85546875" style="116" customWidth="1"/>
    <col min="14339" max="14340" width="14.5703125" style="116" customWidth="1"/>
    <col min="14341" max="14341" width="10.28515625" style="116" customWidth="1"/>
    <col min="14342" max="14592" width="9.140625" style="116"/>
    <col min="14593" max="14593" width="4.7109375" style="116" customWidth="1"/>
    <col min="14594" max="14594" width="31.85546875" style="116" customWidth="1"/>
    <col min="14595" max="14596" width="14.5703125" style="116" customWidth="1"/>
    <col min="14597" max="14597" width="10.28515625" style="116" customWidth="1"/>
    <col min="14598" max="14848" width="9.140625" style="116"/>
    <col min="14849" max="14849" width="4.7109375" style="116" customWidth="1"/>
    <col min="14850" max="14850" width="31.85546875" style="116" customWidth="1"/>
    <col min="14851" max="14852" width="14.5703125" style="116" customWidth="1"/>
    <col min="14853" max="14853" width="10.28515625" style="116" customWidth="1"/>
    <col min="14854" max="15104" width="9.140625" style="116"/>
    <col min="15105" max="15105" width="4.7109375" style="116" customWidth="1"/>
    <col min="15106" max="15106" width="31.85546875" style="116" customWidth="1"/>
    <col min="15107" max="15108" width="14.5703125" style="116" customWidth="1"/>
    <col min="15109" max="15109" width="10.28515625" style="116" customWidth="1"/>
    <col min="15110" max="15360" width="9.140625" style="116"/>
    <col min="15361" max="15361" width="4.7109375" style="116" customWidth="1"/>
    <col min="15362" max="15362" width="31.85546875" style="116" customWidth="1"/>
    <col min="15363" max="15364" width="14.5703125" style="116" customWidth="1"/>
    <col min="15365" max="15365" width="10.28515625" style="116" customWidth="1"/>
    <col min="15366" max="15616" width="9.140625" style="116"/>
    <col min="15617" max="15617" width="4.7109375" style="116" customWidth="1"/>
    <col min="15618" max="15618" width="31.85546875" style="116" customWidth="1"/>
    <col min="15619" max="15620" width="14.5703125" style="116" customWidth="1"/>
    <col min="15621" max="15621" width="10.28515625" style="116" customWidth="1"/>
    <col min="15622" max="15872" width="9.140625" style="116"/>
    <col min="15873" max="15873" width="4.7109375" style="116" customWidth="1"/>
    <col min="15874" max="15874" width="31.85546875" style="116" customWidth="1"/>
    <col min="15875" max="15876" width="14.5703125" style="116" customWidth="1"/>
    <col min="15877" max="15877" width="10.28515625" style="116" customWidth="1"/>
    <col min="15878" max="16128" width="9.140625" style="116"/>
    <col min="16129" max="16129" width="4.7109375" style="116" customWidth="1"/>
    <col min="16130" max="16130" width="31.85546875" style="116" customWidth="1"/>
    <col min="16131" max="16132" width="14.5703125" style="116" customWidth="1"/>
    <col min="16133" max="16133" width="10.28515625" style="116" customWidth="1"/>
    <col min="16134" max="16384" width="9.140625" style="116"/>
  </cols>
  <sheetData>
    <row r="1" spans="1:5" x14ac:dyDescent="0.2">
      <c r="B1" s="118"/>
      <c r="C1" s="448" t="s">
        <v>553</v>
      </c>
      <c r="D1" s="448"/>
      <c r="E1" s="448"/>
    </row>
    <row r="2" spans="1:5" x14ac:dyDescent="0.2">
      <c r="B2" s="128"/>
      <c r="C2" s="415" t="s">
        <v>526</v>
      </c>
      <c r="D2" s="415"/>
      <c r="E2" s="415"/>
    </row>
    <row r="3" spans="1:5" x14ac:dyDescent="0.2">
      <c r="B3" s="128"/>
      <c r="C3" s="415" t="s">
        <v>529</v>
      </c>
      <c r="D3" s="415"/>
      <c r="E3" s="415"/>
    </row>
    <row r="4" spans="1:5" x14ac:dyDescent="0.2">
      <c r="B4" s="128"/>
      <c r="C4" s="415" t="s">
        <v>527</v>
      </c>
      <c r="D4" s="415"/>
      <c r="E4" s="415"/>
    </row>
    <row r="5" spans="1:5" x14ac:dyDescent="0.2">
      <c r="B5" s="128"/>
      <c r="C5" s="415" t="s">
        <v>862</v>
      </c>
      <c r="D5" s="415"/>
      <c r="E5" s="415"/>
    </row>
    <row r="6" spans="1:5" x14ac:dyDescent="0.2">
      <c r="B6" s="128"/>
      <c r="C6" s="415" t="s">
        <v>528</v>
      </c>
      <c r="D6" s="415"/>
      <c r="E6" s="415"/>
    </row>
    <row r="7" spans="1:5" x14ac:dyDescent="0.2">
      <c r="B7" s="449" t="s">
        <v>527</v>
      </c>
      <c r="C7" s="449"/>
      <c r="D7" s="449"/>
      <c r="E7" s="449"/>
    </row>
    <row r="8" spans="1:5" x14ac:dyDescent="0.2">
      <c r="B8" s="128"/>
      <c r="C8" s="415" t="s">
        <v>861</v>
      </c>
      <c r="D8" s="415"/>
      <c r="E8" s="415"/>
    </row>
    <row r="9" spans="1:5" x14ac:dyDescent="0.2">
      <c r="B9" s="128"/>
      <c r="C9" s="118"/>
      <c r="D9" s="118"/>
      <c r="E9" s="118"/>
    </row>
    <row r="10" spans="1:5" ht="45.75" customHeight="1" x14ac:dyDescent="0.2">
      <c r="A10" s="137"/>
      <c r="B10" s="458" t="s">
        <v>863</v>
      </c>
      <c r="C10" s="458"/>
      <c r="D10" s="458"/>
      <c r="E10" s="458"/>
    </row>
    <row r="11" spans="1:5" x14ac:dyDescent="0.2">
      <c r="A11" s="450"/>
      <c r="B11" s="450"/>
      <c r="C11" s="450"/>
      <c r="D11" s="452" t="s">
        <v>531</v>
      </c>
      <c r="E11" s="452"/>
    </row>
    <row r="12" spans="1:5" s="120" customFormat="1" ht="25.5" x14ac:dyDescent="0.2">
      <c r="A12" s="356" t="s">
        <v>532</v>
      </c>
      <c r="B12" s="445" t="s">
        <v>533</v>
      </c>
      <c r="C12" s="446"/>
      <c r="D12" s="483" t="s">
        <v>756</v>
      </c>
      <c r="E12" s="484"/>
    </row>
    <row r="13" spans="1:5" x14ac:dyDescent="0.2">
      <c r="A13" s="365" t="s">
        <v>543</v>
      </c>
      <c r="B13" s="453" t="s">
        <v>536</v>
      </c>
      <c r="C13" s="454"/>
      <c r="D13" s="453">
        <v>102.30893</v>
      </c>
      <c r="E13" s="454"/>
    </row>
    <row r="14" spans="1:5" x14ac:dyDescent="0.2">
      <c r="A14" s="127"/>
      <c r="B14" s="455" t="s">
        <v>552</v>
      </c>
      <c r="C14" s="456"/>
      <c r="D14" s="455">
        <f>SUM(D13:E13)</f>
        <v>102.30893</v>
      </c>
      <c r="E14" s="456"/>
    </row>
    <row r="18" spans="4:4" x14ac:dyDescent="0.2">
      <c r="D18" s="331">
        <f>D13+'[1] ПР 20'!D19:E19</f>
        <v>1089.6063200000001</v>
      </c>
    </row>
  </sheetData>
  <mergeCells count="17">
    <mergeCell ref="C6:E6"/>
    <mergeCell ref="C1:E1"/>
    <mergeCell ref="C2:E2"/>
    <mergeCell ref="C3:E3"/>
    <mergeCell ref="C4:E4"/>
    <mergeCell ref="C5:E5"/>
    <mergeCell ref="B13:C13"/>
    <mergeCell ref="D13:E13"/>
    <mergeCell ref="B14:C14"/>
    <mergeCell ref="D14:E14"/>
    <mergeCell ref="B7:E7"/>
    <mergeCell ref="C8:E8"/>
    <mergeCell ref="B10:E10"/>
    <mergeCell ref="A11:C11"/>
    <mergeCell ref="D11:E11"/>
    <mergeCell ref="B12:C12"/>
    <mergeCell ref="D12:E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6"/>
  <sheetViews>
    <sheetView zoomScaleNormal="100" workbookViewId="0">
      <selection activeCell="F31" sqref="F31"/>
    </sheetView>
  </sheetViews>
  <sheetFormatPr defaultRowHeight="12.75" x14ac:dyDescent="0.2"/>
  <cols>
    <col min="1" max="1" width="4.7109375" style="116" customWidth="1"/>
    <col min="2" max="2" width="23.28515625" style="116" customWidth="1"/>
    <col min="3" max="3" width="14.5703125" style="116" customWidth="1"/>
    <col min="4" max="4" width="13.28515625" style="116" customWidth="1"/>
    <col min="5" max="5" width="4.28515625" style="116" hidden="1" customWidth="1"/>
    <col min="6" max="6" width="13.42578125" style="116" customWidth="1"/>
    <col min="7" max="256" width="9.140625" style="116"/>
    <col min="257" max="257" width="4.7109375" style="116" customWidth="1"/>
    <col min="258" max="258" width="31.85546875" style="116" customWidth="1"/>
    <col min="259" max="259" width="14.5703125" style="116" customWidth="1"/>
    <col min="260" max="260" width="13.28515625" style="116" customWidth="1"/>
    <col min="261" max="261" width="0" style="116" hidden="1" customWidth="1"/>
    <col min="262" max="262" width="13.42578125" style="116" customWidth="1"/>
    <col min="263" max="512" width="9.140625" style="116"/>
    <col min="513" max="513" width="4.7109375" style="116" customWidth="1"/>
    <col min="514" max="514" width="31.85546875" style="116" customWidth="1"/>
    <col min="515" max="515" width="14.5703125" style="116" customWidth="1"/>
    <col min="516" max="516" width="13.28515625" style="116" customWidth="1"/>
    <col min="517" max="517" width="0" style="116" hidden="1" customWidth="1"/>
    <col min="518" max="518" width="13.42578125" style="116" customWidth="1"/>
    <col min="519" max="768" width="9.140625" style="116"/>
    <col min="769" max="769" width="4.7109375" style="116" customWidth="1"/>
    <col min="770" max="770" width="31.85546875" style="116" customWidth="1"/>
    <col min="771" max="771" width="14.5703125" style="116" customWidth="1"/>
    <col min="772" max="772" width="13.28515625" style="116" customWidth="1"/>
    <col min="773" max="773" width="0" style="116" hidden="1" customWidth="1"/>
    <col min="774" max="774" width="13.42578125" style="116" customWidth="1"/>
    <col min="775" max="1024" width="9.140625" style="116"/>
    <col min="1025" max="1025" width="4.7109375" style="116" customWidth="1"/>
    <col min="1026" max="1026" width="31.85546875" style="116" customWidth="1"/>
    <col min="1027" max="1027" width="14.5703125" style="116" customWidth="1"/>
    <col min="1028" max="1028" width="13.28515625" style="116" customWidth="1"/>
    <col min="1029" max="1029" width="0" style="116" hidden="1" customWidth="1"/>
    <col min="1030" max="1030" width="13.42578125" style="116" customWidth="1"/>
    <col min="1031" max="1280" width="9.140625" style="116"/>
    <col min="1281" max="1281" width="4.7109375" style="116" customWidth="1"/>
    <col min="1282" max="1282" width="31.85546875" style="116" customWidth="1"/>
    <col min="1283" max="1283" width="14.5703125" style="116" customWidth="1"/>
    <col min="1284" max="1284" width="13.28515625" style="116" customWidth="1"/>
    <col min="1285" max="1285" width="0" style="116" hidden="1" customWidth="1"/>
    <col min="1286" max="1286" width="13.42578125" style="116" customWidth="1"/>
    <col min="1287" max="1536" width="9.140625" style="116"/>
    <col min="1537" max="1537" width="4.7109375" style="116" customWidth="1"/>
    <col min="1538" max="1538" width="31.85546875" style="116" customWidth="1"/>
    <col min="1539" max="1539" width="14.5703125" style="116" customWidth="1"/>
    <col min="1540" max="1540" width="13.28515625" style="116" customWidth="1"/>
    <col min="1541" max="1541" width="0" style="116" hidden="1" customWidth="1"/>
    <col min="1542" max="1542" width="13.42578125" style="116" customWidth="1"/>
    <col min="1543" max="1792" width="9.140625" style="116"/>
    <col min="1793" max="1793" width="4.7109375" style="116" customWidth="1"/>
    <col min="1794" max="1794" width="31.85546875" style="116" customWidth="1"/>
    <col min="1795" max="1795" width="14.5703125" style="116" customWidth="1"/>
    <col min="1796" max="1796" width="13.28515625" style="116" customWidth="1"/>
    <col min="1797" max="1797" width="0" style="116" hidden="1" customWidth="1"/>
    <col min="1798" max="1798" width="13.42578125" style="116" customWidth="1"/>
    <col min="1799" max="2048" width="9.140625" style="116"/>
    <col min="2049" max="2049" width="4.7109375" style="116" customWidth="1"/>
    <col min="2050" max="2050" width="31.85546875" style="116" customWidth="1"/>
    <col min="2051" max="2051" width="14.5703125" style="116" customWidth="1"/>
    <col min="2052" max="2052" width="13.28515625" style="116" customWidth="1"/>
    <col min="2053" max="2053" width="0" style="116" hidden="1" customWidth="1"/>
    <col min="2054" max="2054" width="13.42578125" style="116" customWidth="1"/>
    <col min="2055" max="2304" width="9.140625" style="116"/>
    <col min="2305" max="2305" width="4.7109375" style="116" customWidth="1"/>
    <col min="2306" max="2306" width="31.85546875" style="116" customWidth="1"/>
    <col min="2307" max="2307" width="14.5703125" style="116" customWidth="1"/>
    <col min="2308" max="2308" width="13.28515625" style="116" customWidth="1"/>
    <col min="2309" max="2309" width="0" style="116" hidden="1" customWidth="1"/>
    <col min="2310" max="2310" width="13.42578125" style="116" customWidth="1"/>
    <col min="2311" max="2560" width="9.140625" style="116"/>
    <col min="2561" max="2561" width="4.7109375" style="116" customWidth="1"/>
    <col min="2562" max="2562" width="31.85546875" style="116" customWidth="1"/>
    <col min="2563" max="2563" width="14.5703125" style="116" customWidth="1"/>
    <col min="2564" max="2564" width="13.28515625" style="116" customWidth="1"/>
    <col min="2565" max="2565" width="0" style="116" hidden="1" customWidth="1"/>
    <col min="2566" max="2566" width="13.42578125" style="116" customWidth="1"/>
    <col min="2567" max="2816" width="9.140625" style="116"/>
    <col min="2817" max="2817" width="4.7109375" style="116" customWidth="1"/>
    <col min="2818" max="2818" width="31.85546875" style="116" customWidth="1"/>
    <col min="2819" max="2819" width="14.5703125" style="116" customWidth="1"/>
    <col min="2820" max="2820" width="13.28515625" style="116" customWidth="1"/>
    <col min="2821" max="2821" width="0" style="116" hidden="1" customWidth="1"/>
    <col min="2822" max="2822" width="13.42578125" style="116" customWidth="1"/>
    <col min="2823" max="3072" width="9.140625" style="116"/>
    <col min="3073" max="3073" width="4.7109375" style="116" customWidth="1"/>
    <col min="3074" max="3074" width="31.85546875" style="116" customWidth="1"/>
    <col min="3075" max="3075" width="14.5703125" style="116" customWidth="1"/>
    <col min="3076" max="3076" width="13.28515625" style="116" customWidth="1"/>
    <col min="3077" max="3077" width="0" style="116" hidden="1" customWidth="1"/>
    <col min="3078" max="3078" width="13.42578125" style="116" customWidth="1"/>
    <col min="3079" max="3328" width="9.140625" style="116"/>
    <col min="3329" max="3329" width="4.7109375" style="116" customWidth="1"/>
    <col min="3330" max="3330" width="31.85546875" style="116" customWidth="1"/>
    <col min="3331" max="3331" width="14.5703125" style="116" customWidth="1"/>
    <col min="3332" max="3332" width="13.28515625" style="116" customWidth="1"/>
    <col min="3333" max="3333" width="0" style="116" hidden="1" customWidth="1"/>
    <col min="3334" max="3334" width="13.42578125" style="116" customWidth="1"/>
    <col min="3335" max="3584" width="9.140625" style="116"/>
    <col min="3585" max="3585" width="4.7109375" style="116" customWidth="1"/>
    <col min="3586" max="3586" width="31.85546875" style="116" customWidth="1"/>
    <col min="3587" max="3587" width="14.5703125" style="116" customWidth="1"/>
    <col min="3588" max="3588" width="13.28515625" style="116" customWidth="1"/>
    <col min="3589" max="3589" width="0" style="116" hidden="1" customWidth="1"/>
    <col min="3590" max="3590" width="13.42578125" style="116" customWidth="1"/>
    <col min="3591" max="3840" width="9.140625" style="116"/>
    <col min="3841" max="3841" width="4.7109375" style="116" customWidth="1"/>
    <col min="3842" max="3842" width="31.85546875" style="116" customWidth="1"/>
    <col min="3843" max="3843" width="14.5703125" style="116" customWidth="1"/>
    <col min="3844" max="3844" width="13.28515625" style="116" customWidth="1"/>
    <col min="3845" max="3845" width="0" style="116" hidden="1" customWidth="1"/>
    <col min="3846" max="3846" width="13.42578125" style="116" customWidth="1"/>
    <col min="3847" max="4096" width="9.140625" style="116"/>
    <col min="4097" max="4097" width="4.7109375" style="116" customWidth="1"/>
    <col min="4098" max="4098" width="31.85546875" style="116" customWidth="1"/>
    <col min="4099" max="4099" width="14.5703125" style="116" customWidth="1"/>
    <col min="4100" max="4100" width="13.28515625" style="116" customWidth="1"/>
    <col min="4101" max="4101" width="0" style="116" hidden="1" customWidth="1"/>
    <col min="4102" max="4102" width="13.42578125" style="116" customWidth="1"/>
    <col min="4103" max="4352" width="9.140625" style="116"/>
    <col min="4353" max="4353" width="4.7109375" style="116" customWidth="1"/>
    <col min="4354" max="4354" width="31.85546875" style="116" customWidth="1"/>
    <col min="4355" max="4355" width="14.5703125" style="116" customWidth="1"/>
    <col min="4356" max="4356" width="13.28515625" style="116" customWidth="1"/>
    <col min="4357" max="4357" width="0" style="116" hidden="1" customWidth="1"/>
    <col min="4358" max="4358" width="13.42578125" style="116" customWidth="1"/>
    <col min="4359" max="4608" width="9.140625" style="116"/>
    <col min="4609" max="4609" width="4.7109375" style="116" customWidth="1"/>
    <col min="4610" max="4610" width="31.85546875" style="116" customWidth="1"/>
    <col min="4611" max="4611" width="14.5703125" style="116" customWidth="1"/>
    <col min="4612" max="4612" width="13.28515625" style="116" customWidth="1"/>
    <col min="4613" max="4613" width="0" style="116" hidden="1" customWidth="1"/>
    <col min="4614" max="4614" width="13.42578125" style="116" customWidth="1"/>
    <col min="4615" max="4864" width="9.140625" style="116"/>
    <col min="4865" max="4865" width="4.7109375" style="116" customWidth="1"/>
    <col min="4866" max="4866" width="31.85546875" style="116" customWidth="1"/>
    <col min="4867" max="4867" width="14.5703125" style="116" customWidth="1"/>
    <col min="4868" max="4868" width="13.28515625" style="116" customWidth="1"/>
    <col min="4869" max="4869" width="0" style="116" hidden="1" customWidth="1"/>
    <col min="4870" max="4870" width="13.42578125" style="116" customWidth="1"/>
    <col min="4871" max="5120" width="9.140625" style="116"/>
    <col min="5121" max="5121" width="4.7109375" style="116" customWidth="1"/>
    <col min="5122" max="5122" width="31.85546875" style="116" customWidth="1"/>
    <col min="5123" max="5123" width="14.5703125" style="116" customWidth="1"/>
    <col min="5124" max="5124" width="13.28515625" style="116" customWidth="1"/>
    <col min="5125" max="5125" width="0" style="116" hidden="1" customWidth="1"/>
    <col min="5126" max="5126" width="13.42578125" style="116" customWidth="1"/>
    <col min="5127" max="5376" width="9.140625" style="116"/>
    <col min="5377" max="5377" width="4.7109375" style="116" customWidth="1"/>
    <col min="5378" max="5378" width="31.85546875" style="116" customWidth="1"/>
    <col min="5379" max="5379" width="14.5703125" style="116" customWidth="1"/>
    <col min="5380" max="5380" width="13.28515625" style="116" customWidth="1"/>
    <col min="5381" max="5381" width="0" style="116" hidden="1" customWidth="1"/>
    <col min="5382" max="5382" width="13.42578125" style="116" customWidth="1"/>
    <col min="5383" max="5632" width="9.140625" style="116"/>
    <col min="5633" max="5633" width="4.7109375" style="116" customWidth="1"/>
    <col min="5634" max="5634" width="31.85546875" style="116" customWidth="1"/>
    <col min="5635" max="5635" width="14.5703125" style="116" customWidth="1"/>
    <col min="5636" max="5636" width="13.28515625" style="116" customWidth="1"/>
    <col min="5637" max="5637" width="0" style="116" hidden="1" customWidth="1"/>
    <col min="5638" max="5638" width="13.42578125" style="116" customWidth="1"/>
    <col min="5639" max="5888" width="9.140625" style="116"/>
    <col min="5889" max="5889" width="4.7109375" style="116" customWidth="1"/>
    <col min="5890" max="5890" width="31.85546875" style="116" customWidth="1"/>
    <col min="5891" max="5891" width="14.5703125" style="116" customWidth="1"/>
    <col min="5892" max="5892" width="13.28515625" style="116" customWidth="1"/>
    <col min="5893" max="5893" width="0" style="116" hidden="1" customWidth="1"/>
    <col min="5894" max="5894" width="13.42578125" style="116" customWidth="1"/>
    <col min="5895" max="6144" width="9.140625" style="116"/>
    <col min="6145" max="6145" width="4.7109375" style="116" customWidth="1"/>
    <col min="6146" max="6146" width="31.85546875" style="116" customWidth="1"/>
    <col min="6147" max="6147" width="14.5703125" style="116" customWidth="1"/>
    <col min="6148" max="6148" width="13.28515625" style="116" customWidth="1"/>
    <col min="6149" max="6149" width="0" style="116" hidden="1" customWidth="1"/>
    <col min="6150" max="6150" width="13.42578125" style="116" customWidth="1"/>
    <col min="6151" max="6400" width="9.140625" style="116"/>
    <col min="6401" max="6401" width="4.7109375" style="116" customWidth="1"/>
    <col min="6402" max="6402" width="31.85546875" style="116" customWidth="1"/>
    <col min="6403" max="6403" width="14.5703125" style="116" customWidth="1"/>
    <col min="6404" max="6404" width="13.28515625" style="116" customWidth="1"/>
    <col min="6405" max="6405" width="0" style="116" hidden="1" customWidth="1"/>
    <col min="6406" max="6406" width="13.42578125" style="116" customWidth="1"/>
    <col min="6407" max="6656" width="9.140625" style="116"/>
    <col min="6657" max="6657" width="4.7109375" style="116" customWidth="1"/>
    <col min="6658" max="6658" width="31.85546875" style="116" customWidth="1"/>
    <col min="6659" max="6659" width="14.5703125" style="116" customWidth="1"/>
    <col min="6660" max="6660" width="13.28515625" style="116" customWidth="1"/>
    <col min="6661" max="6661" width="0" style="116" hidden="1" customWidth="1"/>
    <col min="6662" max="6662" width="13.42578125" style="116" customWidth="1"/>
    <col min="6663" max="6912" width="9.140625" style="116"/>
    <col min="6913" max="6913" width="4.7109375" style="116" customWidth="1"/>
    <col min="6914" max="6914" width="31.85546875" style="116" customWidth="1"/>
    <col min="6915" max="6915" width="14.5703125" style="116" customWidth="1"/>
    <col min="6916" max="6916" width="13.28515625" style="116" customWidth="1"/>
    <col min="6917" max="6917" width="0" style="116" hidden="1" customWidth="1"/>
    <col min="6918" max="6918" width="13.42578125" style="116" customWidth="1"/>
    <col min="6919" max="7168" width="9.140625" style="116"/>
    <col min="7169" max="7169" width="4.7109375" style="116" customWidth="1"/>
    <col min="7170" max="7170" width="31.85546875" style="116" customWidth="1"/>
    <col min="7171" max="7171" width="14.5703125" style="116" customWidth="1"/>
    <col min="7172" max="7172" width="13.28515625" style="116" customWidth="1"/>
    <col min="7173" max="7173" width="0" style="116" hidden="1" customWidth="1"/>
    <col min="7174" max="7174" width="13.42578125" style="116" customWidth="1"/>
    <col min="7175" max="7424" width="9.140625" style="116"/>
    <col min="7425" max="7425" width="4.7109375" style="116" customWidth="1"/>
    <col min="7426" max="7426" width="31.85546875" style="116" customWidth="1"/>
    <col min="7427" max="7427" width="14.5703125" style="116" customWidth="1"/>
    <col min="7428" max="7428" width="13.28515625" style="116" customWidth="1"/>
    <col min="7429" max="7429" width="0" style="116" hidden="1" customWidth="1"/>
    <col min="7430" max="7430" width="13.42578125" style="116" customWidth="1"/>
    <col min="7431" max="7680" width="9.140625" style="116"/>
    <col min="7681" max="7681" width="4.7109375" style="116" customWidth="1"/>
    <col min="7682" max="7682" width="31.85546875" style="116" customWidth="1"/>
    <col min="7683" max="7683" width="14.5703125" style="116" customWidth="1"/>
    <col min="7684" max="7684" width="13.28515625" style="116" customWidth="1"/>
    <col min="7685" max="7685" width="0" style="116" hidden="1" customWidth="1"/>
    <col min="7686" max="7686" width="13.42578125" style="116" customWidth="1"/>
    <col min="7687" max="7936" width="9.140625" style="116"/>
    <col min="7937" max="7937" width="4.7109375" style="116" customWidth="1"/>
    <col min="7938" max="7938" width="31.85546875" style="116" customWidth="1"/>
    <col min="7939" max="7939" width="14.5703125" style="116" customWidth="1"/>
    <col min="7940" max="7940" width="13.28515625" style="116" customWidth="1"/>
    <col min="7941" max="7941" width="0" style="116" hidden="1" customWidth="1"/>
    <col min="7942" max="7942" width="13.42578125" style="116" customWidth="1"/>
    <col min="7943" max="8192" width="9.140625" style="116"/>
    <col min="8193" max="8193" width="4.7109375" style="116" customWidth="1"/>
    <col min="8194" max="8194" width="31.85546875" style="116" customWidth="1"/>
    <col min="8195" max="8195" width="14.5703125" style="116" customWidth="1"/>
    <col min="8196" max="8196" width="13.28515625" style="116" customWidth="1"/>
    <col min="8197" max="8197" width="0" style="116" hidden="1" customWidth="1"/>
    <col min="8198" max="8198" width="13.42578125" style="116" customWidth="1"/>
    <col min="8199" max="8448" width="9.140625" style="116"/>
    <col min="8449" max="8449" width="4.7109375" style="116" customWidth="1"/>
    <col min="8450" max="8450" width="31.85546875" style="116" customWidth="1"/>
    <col min="8451" max="8451" width="14.5703125" style="116" customWidth="1"/>
    <col min="8452" max="8452" width="13.28515625" style="116" customWidth="1"/>
    <col min="8453" max="8453" width="0" style="116" hidden="1" customWidth="1"/>
    <col min="8454" max="8454" width="13.42578125" style="116" customWidth="1"/>
    <col min="8455" max="8704" width="9.140625" style="116"/>
    <col min="8705" max="8705" width="4.7109375" style="116" customWidth="1"/>
    <col min="8706" max="8706" width="31.85546875" style="116" customWidth="1"/>
    <col min="8707" max="8707" width="14.5703125" style="116" customWidth="1"/>
    <col min="8708" max="8708" width="13.28515625" style="116" customWidth="1"/>
    <col min="8709" max="8709" width="0" style="116" hidden="1" customWidth="1"/>
    <col min="8710" max="8710" width="13.42578125" style="116" customWidth="1"/>
    <col min="8711" max="8960" width="9.140625" style="116"/>
    <col min="8961" max="8961" width="4.7109375" style="116" customWidth="1"/>
    <col min="8962" max="8962" width="31.85546875" style="116" customWidth="1"/>
    <col min="8963" max="8963" width="14.5703125" style="116" customWidth="1"/>
    <col min="8964" max="8964" width="13.28515625" style="116" customWidth="1"/>
    <col min="8965" max="8965" width="0" style="116" hidden="1" customWidth="1"/>
    <col min="8966" max="8966" width="13.42578125" style="116" customWidth="1"/>
    <col min="8967" max="9216" width="9.140625" style="116"/>
    <col min="9217" max="9217" width="4.7109375" style="116" customWidth="1"/>
    <col min="9218" max="9218" width="31.85546875" style="116" customWidth="1"/>
    <col min="9219" max="9219" width="14.5703125" style="116" customWidth="1"/>
    <col min="9220" max="9220" width="13.28515625" style="116" customWidth="1"/>
    <col min="9221" max="9221" width="0" style="116" hidden="1" customWidth="1"/>
    <col min="9222" max="9222" width="13.42578125" style="116" customWidth="1"/>
    <col min="9223" max="9472" width="9.140625" style="116"/>
    <col min="9473" max="9473" width="4.7109375" style="116" customWidth="1"/>
    <col min="9474" max="9474" width="31.85546875" style="116" customWidth="1"/>
    <col min="9475" max="9475" width="14.5703125" style="116" customWidth="1"/>
    <col min="9476" max="9476" width="13.28515625" style="116" customWidth="1"/>
    <col min="9477" max="9477" width="0" style="116" hidden="1" customWidth="1"/>
    <col min="9478" max="9478" width="13.42578125" style="116" customWidth="1"/>
    <col min="9479" max="9728" width="9.140625" style="116"/>
    <col min="9729" max="9729" width="4.7109375" style="116" customWidth="1"/>
    <col min="9730" max="9730" width="31.85546875" style="116" customWidth="1"/>
    <col min="9731" max="9731" width="14.5703125" style="116" customWidth="1"/>
    <col min="9732" max="9732" width="13.28515625" style="116" customWidth="1"/>
    <col min="9733" max="9733" width="0" style="116" hidden="1" customWidth="1"/>
    <col min="9734" max="9734" width="13.42578125" style="116" customWidth="1"/>
    <col min="9735" max="9984" width="9.140625" style="116"/>
    <col min="9985" max="9985" width="4.7109375" style="116" customWidth="1"/>
    <col min="9986" max="9986" width="31.85546875" style="116" customWidth="1"/>
    <col min="9987" max="9987" width="14.5703125" style="116" customWidth="1"/>
    <col min="9988" max="9988" width="13.28515625" style="116" customWidth="1"/>
    <col min="9989" max="9989" width="0" style="116" hidden="1" customWidth="1"/>
    <col min="9990" max="9990" width="13.42578125" style="116" customWidth="1"/>
    <col min="9991" max="10240" width="9.140625" style="116"/>
    <col min="10241" max="10241" width="4.7109375" style="116" customWidth="1"/>
    <col min="10242" max="10242" width="31.85546875" style="116" customWidth="1"/>
    <col min="10243" max="10243" width="14.5703125" style="116" customWidth="1"/>
    <col min="10244" max="10244" width="13.28515625" style="116" customWidth="1"/>
    <col min="10245" max="10245" width="0" style="116" hidden="1" customWidth="1"/>
    <col min="10246" max="10246" width="13.42578125" style="116" customWidth="1"/>
    <col min="10247" max="10496" width="9.140625" style="116"/>
    <col min="10497" max="10497" width="4.7109375" style="116" customWidth="1"/>
    <col min="10498" max="10498" width="31.85546875" style="116" customWidth="1"/>
    <col min="10499" max="10499" width="14.5703125" style="116" customWidth="1"/>
    <col min="10500" max="10500" width="13.28515625" style="116" customWidth="1"/>
    <col min="10501" max="10501" width="0" style="116" hidden="1" customWidth="1"/>
    <col min="10502" max="10502" width="13.42578125" style="116" customWidth="1"/>
    <col min="10503" max="10752" width="9.140625" style="116"/>
    <col min="10753" max="10753" width="4.7109375" style="116" customWidth="1"/>
    <col min="10754" max="10754" width="31.85546875" style="116" customWidth="1"/>
    <col min="10755" max="10755" width="14.5703125" style="116" customWidth="1"/>
    <col min="10756" max="10756" width="13.28515625" style="116" customWidth="1"/>
    <col min="10757" max="10757" width="0" style="116" hidden="1" customWidth="1"/>
    <col min="10758" max="10758" width="13.42578125" style="116" customWidth="1"/>
    <col min="10759" max="11008" width="9.140625" style="116"/>
    <col min="11009" max="11009" width="4.7109375" style="116" customWidth="1"/>
    <col min="11010" max="11010" width="31.85546875" style="116" customWidth="1"/>
    <col min="11011" max="11011" width="14.5703125" style="116" customWidth="1"/>
    <col min="11012" max="11012" width="13.28515625" style="116" customWidth="1"/>
    <col min="11013" max="11013" width="0" style="116" hidden="1" customWidth="1"/>
    <col min="11014" max="11014" width="13.42578125" style="116" customWidth="1"/>
    <col min="11015" max="11264" width="9.140625" style="116"/>
    <col min="11265" max="11265" width="4.7109375" style="116" customWidth="1"/>
    <col min="11266" max="11266" width="31.85546875" style="116" customWidth="1"/>
    <col min="11267" max="11267" width="14.5703125" style="116" customWidth="1"/>
    <col min="11268" max="11268" width="13.28515625" style="116" customWidth="1"/>
    <col min="11269" max="11269" width="0" style="116" hidden="1" customWidth="1"/>
    <col min="11270" max="11270" width="13.42578125" style="116" customWidth="1"/>
    <col min="11271" max="11520" width="9.140625" style="116"/>
    <col min="11521" max="11521" width="4.7109375" style="116" customWidth="1"/>
    <col min="11522" max="11522" width="31.85546875" style="116" customWidth="1"/>
    <col min="11523" max="11523" width="14.5703125" style="116" customWidth="1"/>
    <col min="11524" max="11524" width="13.28515625" style="116" customWidth="1"/>
    <col min="11525" max="11525" width="0" style="116" hidden="1" customWidth="1"/>
    <col min="11526" max="11526" width="13.42578125" style="116" customWidth="1"/>
    <col min="11527" max="11776" width="9.140625" style="116"/>
    <col min="11777" max="11777" width="4.7109375" style="116" customWidth="1"/>
    <col min="11778" max="11778" width="31.85546875" style="116" customWidth="1"/>
    <col min="11779" max="11779" width="14.5703125" style="116" customWidth="1"/>
    <col min="11780" max="11780" width="13.28515625" style="116" customWidth="1"/>
    <col min="11781" max="11781" width="0" style="116" hidden="1" customWidth="1"/>
    <col min="11782" max="11782" width="13.42578125" style="116" customWidth="1"/>
    <col min="11783" max="12032" width="9.140625" style="116"/>
    <col min="12033" max="12033" width="4.7109375" style="116" customWidth="1"/>
    <col min="12034" max="12034" width="31.85546875" style="116" customWidth="1"/>
    <col min="12035" max="12035" width="14.5703125" style="116" customWidth="1"/>
    <col min="12036" max="12036" width="13.28515625" style="116" customWidth="1"/>
    <col min="12037" max="12037" width="0" style="116" hidden="1" customWidth="1"/>
    <col min="12038" max="12038" width="13.42578125" style="116" customWidth="1"/>
    <col min="12039" max="12288" width="9.140625" style="116"/>
    <col min="12289" max="12289" width="4.7109375" style="116" customWidth="1"/>
    <col min="12290" max="12290" width="31.85546875" style="116" customWidth="1"/>
    <col min="12291" max="12291" width="14.5703125" style="116" customWidth="1"/>
    <col min="12292" max="12292" width="13.28515625" style="116" customWidth="1"/>
    <col min="12293" max="12293" width="0" style="116" hidden="1" customWidth="1"/>
    <col min="12294" max="12294" width="13.42578125" style="116" customWidth="1"/>
    <col min="12295" max="12544" width="9.140625" style="116"/>
    <col min="12545" max="12545" width="4.7109375" style="116" customWidth="1"/>
    <col min="12546" max="12546" width="31.85546875" style="116" customWidth="1"/>
    <col min="12547" max="12547" width="14.5703125" style="116" customWidth="1"/>
    <col min="12548" max="12548" width="13.28515625" style="116" customWidth="1"/>
    <col min="12549" max="12549" width="0" style="116" hidden="1" customWidth="1"/>
    <col min="12550" max="12550" width="13.42578125" style="116" customWidth="1"/>
    <col min="12551" max="12800" width="9.140625" style="116"/>
    <col min="12801" max="12801" width="4.7109375" style="116" customWidth="1"/>
    <col min="12802" max="12802" width="31.85546875" style="116" customWidth="1"/>
    <col min="12803" max="12803" width="14.5703125" style="116" customWidth="1"/>
    <col min="12804" max="12804" width="13.28515625" style="116" customWidth="1"/>
    <col min="12805" max="12805" width="0" style="116" hidden="1" customWidth="1"/>
    <col min="12806" max="12806" width="13.42578125" style="116" customWidth="1"/>
    <col min="12807" max="13056" width="9.140625" style="116"/>
    <col min="13057" max="13057" width="4.7109375" style="116" customWidth="1"/>
    <col min="13058" max="13058" width="31.85546875" style="116" customWidth="1"/>
    <col min="13059" max="13059" width="14.5703125" style="116" customWidth="1"/>
    <col min="13060" max="13060" width="13.28515625" style="116" customWidth="1"/>
    <col min="13061" max="13061" width="0" style="116" hidden="1" customWidth="1"/>
    <col min="13062" max="13062" width="13.42578125" style="116" customWidth="1"/>
    <col min="13063" max="13312" width="9.140625" style="116"/>
    <col min="13313" max="13313" width="4.7109375" style="116" customWidth="1"/>
    <col min="13314" max="13314" width="31.85546875" style="116" customWidth="1"/>
    <col min="13315" max="13315" width="14.5703125" style="116" customWidth="1"/>
    <col min="13316" max="13316" width="13.28515625" style="116" customWidth="1"/>
    <col min="13317" max="13317" width="0" style="116" hidden="1" customWidth="1"/>
    <col min="13318" max="13318" width="13.42578125" style="116" customWidth="1"/>
    <col min="13319" max="13568" width="9.140625" style="116"/>
    <col min="13569" max="13569" width="4.7109375" style="116" customWidth="1"/>
    <col min="13570" max="13570" width="31.85546875" style="116" customWidth="1"/>
    <col min="13571" max="13571" width="14.5703125" style="116" customWidth="1"/>
    <col min="13572" max="13572" width="13.28515625" style="116" customWidth="1"/>
    <col min="13573" max="13573" width="0" style="116" hidden="1" customWidth="1"/>
    <col min="13574" max="13574" width="13.42578125" style="116" customWidth="1"/>
    <col min="13575" max="13824" width="9.140625" style="116"/>
    <col min="13825" max="13825" width="4.7109375" style="116" customWidth="1"/>
    <col min="13826" max="13826" width="31.85546875" style="116" customWidth="1"/>
    <col min="13827" max="13827" width="14.5703125" style="116" customWidth="1"/>
    <col min="13828" max="13828" width="13.28515625" style="116" customWidth="1"/>
    <col min="13829" max="13829" width="0" style="116" hidden="1" customWidth="1"/>
    <col min="13830" max="13830" width="13.42578125" style="116" customWidth="1"/>
    <col min="13831" max="14080" width="9.140625" style="116"/>
    <col min="14081" max="14081" width="4.7109375" style="116" customWidth="1"/>
    <col min="14082" max="14082" width="31.85546875" style="116" customWidth="1"/>
    <col min="14083" max="14083" width="14.5703125" style="116" customWidth="1"/>
    <col min="14084" max="14084" width="13.28515625" style="116" customWidth="1"/>
    <col min="14085" max="14085" width="0" style="116" hidden="1" customWidth="1"/>
    <col min="14086" max="14086" width="13.42578125" style="116" customWidth="1"/>
    <col min="14087" max="14336" width="9.140625" style="116"/>
    <col min="14337" max="14337" width="4.7109375" style="116" customWidth="1"/>
    <col min="14338" max="14338" width="31.85546875" style="116" customWidth="1"/>
    <col min="14339" max="14339" width="14.5703125" style="116" customWidth="1"/>
    <col min="14340" max="14340" width="13.28515625" style="116" customWidth="1"/>
    <col min="14341" max="14341" width="0" style="116" hidden="1" customWidth="1"/>
    <col min="14342" max="14342" width="13.42578125" style="116" customWidth="1"/>
    <col min="14343" max="14592" width="9.140625" style="116"/>
    <col min="14593" max="14593" width="4.7109375" style="116" customWidth="1"/>
    <col min="14594" max="14594" width="31.85546875" style="116" customWidth="1"/>
    <col min="14595" max="14595" width="14.5703125" style="116" customWidth="1"/>
    <col min="14596" max="14596" width="13.28515625" style="116" customWidth="1"/>
    <col min="14597" max="14597" width="0" style="116" hidden="1" customWidth="1"/>
    <col min="14598" max="14598" width="13.42578125" style="116" customWidth="1"/>
    <col min="14599" max="14848" width="9.140625" style="116"/>
    <col min="14849" max="14849" width="4.7109375" style="116" customWidth="1"/>
    <col min="14850" max="14850" width="31.85546875" style="116" customWidth="1"/>
    <col min="14851" max="14851" width="14.5703125" style="116" customWidth="1"/>
    <col min="14852" max="14852" width="13.28515625" style="116" customWidth="1"/>
    <col min="14853" max="14853" width="0" style="116" hidden="1" customWidth="1"/>
    <col min="14854" max="14854" width="13.42578125" style="116" customWidth="1"/>
    <col min="14855" max="15104" width="9.140625" style="116"/>
    <col min="15105" max="15105" width="4.7109375" style="116" customWidth="1"/>
    <col min="15106" max="15106" width="31.85546875" style="116" customWidth="1"/>
    <col min="15107" max="15107" width="14.5703125" style="116" customWidth="1"/>
    <col min="15108" max="15108" width="13.28515625" style="116" customWidth="1"/>
    <col min="15109" max="15109" width="0" style="116" hidden="1" customWidth="1"/>
    <col min="15110" max="15110" width="13.42578125" style="116" customWidth="1"/>
    <col min="15111" max="15360" width="9.140625" style="116"/>
    <col min="15361" max="15361" width="4.7109375" style="116" customWidth="1"/>
    <col min="15362" max="15362" width="31.85546875" style="116" customWidth="1"/>
    <col min="15363" max="15363" width="14.5703125" style="116" customWidth="1"/>
    <col min="15364" max="15364" width="13.28515625" style="116" customWidth="1"/>
    <col min="15365" max="15365" width="0" style="116" hidden="1" customWidth="1"/>
    <col min="15366" max="15366" width="13.42578125" style="116" customWidth="1"/>
    <col min="15367" max="15616" width="9.140625" style="116"/>
    <col min="15617" max="15617" width="4.7109375" style="116" customWidth="1"/>
    <col min="15618" max="15618" width="31.85546875" style="116" customWidth="1"/>
    <col min="15619" max="15619" width="14.5703125" style="116" customWidth="1"/>
    <col min="15620" max="15620" width="13.28515625" style="116" customWidth="1"/>
    <col min="15621" max="15621" width="0" style="116" hidden="1" customWidth="1"/>
    <col min="15622" max="15622" width="13.42578125" style="116" customWidth="1"/>
    <col min="15623" max="15872" width="9.140625" style="116"/>
    <col min="15873" max="15873" width="4.7109375" style="116" customWidth="1"/>
    <col min="15874" max="15874" width="31.85546875" style="116" customWidth="1"/>
    <col min="15875" max="15875" width="14.5703125" style="116" customWidth="1"/>
    <col min="15876" max="15876" width="13.28515625" style="116" customWidth="1"/>
    <col min="15877" max="15877" width="0" style="116" hidden="1" customWidth="1"/>
    <col min="15878" max="15878" width="13.42578125" style="116" customWidth="1"/>
    <col min="15879" max="16128" width="9.140625" style="116"/>
    <col min="16129" max="16129" width="4.7109375" style="116" customWidth="1"/>
    <col min="16130" max="16130" width="31.85546875" style="116" customWidth="1"/>
    <col min="16131" max="16131" width="14.5703125" style="116" customWidth="1"/>
    <col min="16132" max="16132" width="13.28515625" style="116" customWidth="1"/>
    <col min="16133" max="16133" width="0" style="116" hidden="1" customWidth="1"/>
    <col min="16134" max="16134" width="13.42578125" style="116" customWidth="1"/>
    <col min="16135" max="16384" width="9.140625" style="116"/>
  </cols>
  <sheetData>
    <row r="1" spans="1:7" x14ac:dyDescent="0.2">
      <c r="B1" s="118"/>
      <c r="C1" s="448" t="s">
        <v>554</v>
      </c>
      <c r="D1" s="448"/>
      <c r="E1" s="448"/>
      <c r="F1" s="448"/>
    </row>
    <row r="2" spans="1:7" x14ac:dyDescent="0.2">
      <c r="B2" s="128"/>
      <c r="C2" s="415" t="s">
        <v>526</v>
      </c>
      <c r="D2" s="415"/>
      <c r="E2" s="415"/>
      <c r="F2" s="415"/>
    </row>
    <row r="3" spans="1:7" x14ac:dyDescent="0.2">
      <c r="B3" s="128"/>
      <c r="C3" s="415" t="s">
        <v>529</v>
      </c>
      <c r="D3" s="415"/>
      <c r="E3" s="415"/>
      <c r="F3" s="415"/>
    </row>
    <row r="4" spans="1:7" x14ac:dyDescent="0.2">
      <c r="B4" s="128"/>
      <c r="C4" s="415" t="s">
        <v>527</v>
      </c>
      <c r="D4" s="415"/>
      <c r="E4" s="415"/>
      <c r="F4" s="415"/>
    </row>
    <row r="5" spans="1:7" x14ac:dyDescent="0.2">
      <c r="B5" s="128"/>
      <c r="C5" s="415" t="s">
        <v>846</v>
      </c>
      <c r="D5" s="415"/>
      <c r="E5" s="415"/>
      <c r="F5" s="415"/>
    </row>
    <row r="6" spans="1:7" x14ac:dyDescent="0.2">
      <c r="B6" s="128"/>
      <c r="C6" s="415" t="s">
        <v>528</v>
      </c>
      <c r="D6" s="415"/>
      <c r="E6" s="415"/>
      <c r="F6" s="415"/>
    </row>
    <row r="7" spans="1:7" x14ac:dyDescent="0.2">
      <c r="B7" s="138"/>
      <c r="C7" s="449" t="s">
        <v>556</v>
      </c>
      <c r="D7" s="449"/>
      <c r="E7" s="449"/>
      <c r="F7" s="449"/>
    </row>
    <row r="8" spans="1:7" x14ac:dyDescent="0.2">
      <c r="B8" s="117"/>
      <c r="C8" s="464" t="s">
        <v>861</v>
      </c>
      <c r="D8" s="464"/>
      <c r="E8" s="464"/>
      <c r="F8" s="464"/>
      <c r="G8" s="117"/>
    </row>
    <row r="9" spans="1:7" x14ac:dyDescent="0.2">
      <c r="B9" s="128"/>
      <c r="C9" s="118"/>
      <c r="D9" s="118"/>
      <c r="E9" s="118"/>
    </row>
    <row r="10" spans="1:7" ht="40.5" customHeight="1" x14ac:dyDescent="0.2">
      <c r="A10" s="458" t="s">
        <v>864</v>
      </c>
      <c r="B10" s="458"/>
      <c r="C10" s="458"/>
      <c r="D10" s="458"/>
      <c r="E10" s="458"/>
      <c r="F10" s="458"/>
    </row>
    <row r="11" spans="1:7" x14ac:dyDescent="0.2">
      <c r="A11" s="450"/>
      <c r="B11" s="450"/>
      <c r="C11" s="450"/>
      <c r="D11" s="485"/>
      <c r="E11" s="485"/>
      <c r="F11" s="116" t="s">
        <v>531</v>
      </c>
    </row>
    <row r="12" spans="1:7" x14ac:dyDescent="0.2">
      <c r="A12" s="447" t="s">
        <v>532</v>
      </c>
      <c r="B12" s="447" t="s">
        <v>533</v>
      </c>
      <c r="C12" s="447"/>
      <c r="D12" s="457" t="s">
        <v>542</v>
      </c>
      <c r="E12" s="457"/>
      <c r="F12" s="457"/>
    </row>
    <row r="13" spans="1:7" s="120" customFormat="1" x14ac:dyDescent="0.2">
      <c r="A13" s="447"/>
      <c r="B13" s="447"/>
      <c r="C13" s="447"/>
      <c r="D13" s="486" t="s">
        <v>844</v>
      </c>
      <c r="E13" s="487"/>
      <c r="F13" s="361" t="s">
        <v>845</v>
      </c>
    </row>
    <row r="14" spans="1:7" x14ac:dyDescent="0.2">
      <c r="A14" s="365" t="s">
        <v>543</v>
      </c>
      <c r="B14" s="453" t="s">
        <v>536</v>
      </c>
      <c r="C14" s="454"/>
      <c r="D14" s="453">
        <v>102.30893</v>
      </c>
      <c r="E14" s="454"/>
      <c r="F14" s="365">
        <v>102.30893</v>
      </c>
    </row>
    <row r="15" spans="1:7" x14ac:dyDescent="0.2">
      <c r="A15" s="127"/>
      <c r="B15" s="455" t="s">
        <v>552</v>
      </c>
      <c r="C15" s="456"/>
      <c r="D15" s="455">
        <f>SUM(D14:E14)</f>
        <v>102.30893</v>
      </c>
      <c r="E15" s="456"/>
      <c r="F15" s="361">
        <f>SUM(F14:F14)</f>
        <v>102.30893</v>
      </c>
    </row>
    <row r="26" spans="13:13" x14ac:dyDescent="0.2">
      <c r="M26" s="116" t="s">
        <v>28</v>
      </c>
    </row>
  </sheetData>
  <mergeCells count="19">
    <mergeCell ref="C6:F6"/>
    <mergeCell ref="C1:F1"/>
    <mergeCell ref="C2:F2"/>
    <mergeCell ref="C3:F3"/>
    <mergeCell ref="C4:F4"/>
    <mergeCell ref="C5:F5"/>
    <mergeCell ref="B14:C14"/>
    <mergeCell ref="D14:E14"/>
    <mergeCell ref="B15:C15"/>
    <mergeCell ref="D15:E15"/>
    <mergeCell ref="C7:F7"/>
    <mergeCell ref="C8:F8"/>
    <mergeCell ref="A10:F10"/>
    <mergeCell ref="A11:C11"/>
    <mergeCell ref="D11:E11"/>
    <mergeCell ref="A12:A13"/>
    <mergeCell ref="B12:C13"/>
    <mergeCell ref="D12:F12"/>
    <mergeCell ref="D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29"/>
  <sheetViews>
    <sheetView workbookViewId="0">
      <selection activeCell="F20" sqref="F20"/>
    </sheetView>
  </sheetViews>
  <sheetFormatPr defaultRowHeight="12.75" x14ac:dyDescent="0.2"/>
  <cols>
    <col min="1" max="1" width="54" style="94" customWidth="1"/>
    <col min="2" max="2" width="24.42578125" style="98" customWidth="1"/>
    <col min="3" max="3" width="16" style="98" customWidth="1"/>
    <col min="4" max="256" width="9.140625" style="1"/>
    <col min="257" max="257" width="75.140625" style="1" customWidth="1"/>
    <col min="258" max="258" width="14.85546875" style="1" customWidth="1"/>
    <col min="259" max="259" width="16" style="1" customWidth="1"/>
    <col min="260" max="512" width="9.140625" style="1"/>
    <col min="513" max="513" width="75.140625" style="1" customWidth="1"/>
    <col min="514" max="514" width="14.85546875" style="1" customWidth="1"/>
    <col min="515" max="515" width="16" style="1" customWidth="1"/>
    <col min="516" max="768" width="9.140625" style="1"/>
    <col min="769" max="769" width="75.140625" style="1" customWidth="1"/>
    <col min="770" max="770" width="14.85546875" style="1" customWidth="1"/>
    <col min="771" max="771" width="16" style="1" customWidth="1"/>
    <col min="772" max="1024" width="9.140625" style="1"/>
    <col min="1025" max="1025" width="75.140625" style="1" customWidth="1"/>
    <col min="1026" max="1026" width="14.85546875" style="1" customWidth="1"/>
    <col min="1027" max="1027" width="16" style="1" customWidth="1"/>
    <col min="1028" max="1280" width="9.140625" style="1"/>
    <col min="1281" max="1281" width="75.140625" style="1" customWidth="1"/>
    <col min="1282" max="1282" width="14.85546875" style="1" customWidth="1"/>
    <col min="1283" max="1283" width="16" style="1" customWidth="1"/>
    <col min="1284" max="1536" width="9.140625" style="1"/>
    <col min="1537" max="1537" width="75.140625" style="1" customWidth="1"/>
    <col min="1538" max="1538" width="14.85546875" style="1" customWidth="1"/>
    <col min="1539" max="1539" width="16" style="1" customWidth="1"/>
    <col min="1540" max="1792" width="9.140625" style="1"/>
    <col min="1793" max="1793" width="75.140625" style="1" customWidth="1"/>
    <col min="1794" max="1794" width="14.85546875" style="1" customWidth="1"/>
    <col min="1795" max="1795" width="16" style="1" customWidth="1"/>
    <col min="1796" max="2048" width="9.140625" style="1"/>
    <col min="2049" max="2049" width="75.140625" style="1" customWidth="1"/>
    <col min="2050" max="2050" width="14.85546875" style="1" customWidth="1"/>
    <col min="2051" max="2051" width="16" style="1" customWidth="1"/>
    <col min="2052" max="2304" width="9.140625" style="1"/>
    <col min="2305" max="2305" width="75.140625" style="1" customWidth="1"/>
    <col min="2306" max="2306" width="14.85546875" style="1" customWidth="1"/>
    <col min="2307" max="2307" width="16" style="1" customWidth="1"/>
    <col min="2308" max="2560" width="9.140625" style="1"/>
    <col min="2561" max="2561" width="75.140625" style="1" customWidth="1"/>
    <col min="2562" max="2562" width="14.85546875" style="1" customWidth="1"/>
    <col min="2563" max="2563" width="16" style="1" customWidth="1"/>
    <col min="2564" max="2816" width="9.140625" style="1"/>
    <col min="2817" max="2817" width="75.140625" style="1" customWidth="1"/>
    <col min="2818" max="2818" width="14.85546875" style="1" customWidth="1"/>
    <col min="2819" max="2819" width="16" style="1" customWidth="1"/>
    <col min="2820" max="3072" width="9.140625" style="1"/>
    <col min="3073" max="3073" width="75.140625" style="1" customWidth="1"/>
    <col min="3074" max="3074" width="14.85546875" style="1" customWidth="1"/>
    <col min="3075" max="3075" width="16" style="1" customWidth="1"/>
    <col min="3076" max="3328" width="9.140625" style="1"/>
    <col min="3329" max="3329" width="75.140625" style="1" customWidth="1"/>
    <col min="3330" max="3330" width="14.85546875" style="1" customWidth="1"/>
    <col min="3331" max="3331" width="16" style="1" customWidth="1"/>
    <col min="3332" max="3584" width="9.140625" style="1"/>
    <col min="3585" max="3585" width="75.140625" style="1" customWidth="1"/>
    <col min="3586" max="3586" width="14.85546875" style="1" customWidth="1"/>
    <col min="3587" max="3587" width="16" style="1" customWidth="1"/>
    <col min="3588" max="3840" width="9.140625" style="1"/>
    <col min="3841" max="3841" width="75.140625" style="1" customWidth="1"/>
    <col min="3842" max="3842" width="14.85546875" style="1" customWidth="1"/>
    <col min="3843" max="3843" width="16" style="1" customWidth="1"/>
    <col min="3844" max="4096" width="9.140625" style="1"/>
    <col min="4097" max="4097" width="75.140625" style="1" customWidth="1"/>
    <col min="4098" max="4098" width="14.85546875" style="1" customWidth="1"/>
    <col min="4099" max="4099" width="16" style="1" customWidth="1"/>
    <col min="4100" max="4352" width="9.140625" style="1"/>
    <col min="4353" max="4353" width="75.140625" style="1" customWidth="1"/>
    <col min="4354" max="4354" width="14.85546875" style="1" customWidth="1"/>
    <col min="4355" max="4355" width="16" style="1" customWidth="1"/>
    <col min="4356" max="4608" width="9.140625" style="1"/>
    <col min="4609" max="4609" width="75.140625" style="1" customWidth="1"/>
    <col min="4610" max="4610" width="14.85546875" style="1" customWidth="1"/>
    <col min="4611" max="4611" width="16" style="1" customWidth="1"/>
    <col min="4612" max="4864" width="9.140625" style="1"/>
    <col min="4865" max="4865" width="75.140625" style="1" customWidth="1"/>
    <col min="4866" max="4866" width="14.85546875" style="1" customWidth="1"/>
    <col min="4867" max="4867" width="16" style="1" customWidth="1"/>
    <col min="4868" max="5120" width="9.140625" style="1"/>
    <col min="5121" max="5121" width="75.140625" style="1" customWidth="1"/>
    <col min="5122" max="5122" width="14.85546875" style="1" customWidth="1"/>
    <col min="5123" max="5123" width="16" style="1" customWidth="1"/>
    <col min="5124" max="5376" width="9.140625" style="1"/>
    <col min="5377" max="5377" width="75.140625" style="1" customWidth="1"/>
    <col min="5378" max="5378" width="14.85546875" style="1" customWidth="1"/>
    <col min="5379" max="5379" width="16" style="1" customWidth="1"/>
    <col min="5380" max="5632" width="9.140625" style="1"/>
    <col min="5633" max="5633" width="75.140625" style="1" customWidth="1"/>
    <col min="5634" max="5634" width="14.85546875" style="1" customWidth="1"/>
    <col min="5635" max="5635" width="16" style="1" customWidth="1"/>
    <col min="5636" max="5888" width="9.140625" style="1"/>
    <col min="5889" max="5889" width="75.140625" style="1" customWidth="1"/>
    <col min="5890" max="5890" width="14.85546875" style="1" customWidth="1"/>
    <col min="5891" max="5891" width="16" style="1" customWidth="1"/>
    <col min="5892" max="6144" width="9.140625" style="1"/>
    <col min="6145" max="6145" width="75.140625" style="1" customWidth="1"/>
    <col min="6146" max="6146" width="14.85546875" style="1" customWidth="1"/>
    <col min="6147" max="6147" width="16" style="1" customWidth="1"/>
    <col min="6148" max="6400" width="9.140625" style="1"/>
    <col min="6401" max="6401" width="75.140625" style="1" customWidth="1"/>
    <col min="6402" max="6402" width="14.85546875" style="1" customWidth="1"/>
    <col min="6403" max="6403" width="16" style="1" customWidth="1"/>
    <col min="6404" max="6656" width="9.140625" style="1"/>
    <col min="6657" max="6657" width="75.140625" style="1" customWidth="1"/>
    <col min="6658" max="6658" width="14.85546875" style="1" customWidth="1"/>
    <col min="6659" max="6659" width="16" style="1" customWidth="1"/>
    <col min="6660" max="6912" width="9.140625" style="1"/>
    <col min="6913" max="6913" width="75.140625" style="1" customWidth="1"/>
    <col min="6914" max="6914" width="14.85546875" style="1" customWidth="1"/>
    <col min="6915" max="6915" width="16" style="1" customWidth="1"/>
    <col min="6916" max="7168" width="9.140625" style="1"/>
    <col min="7169" max="7169" width="75.140625" style="1" customWidth="1"/>
    <col min="7170" max="7170" width="14.85546875" style="1" customWidth="1"/>
    <col min="7171" max="7171" width="16" style="1" customWidth="1"/>
    <col min="7172" max="7424" width="9.140625" style="1"/>
    <col min="7425" max="7425" width="75.140625" style="1" customWidth="1"/>
    <col min="7426" max="7426" width="14.85546875" style="1" customWidth="1"/>
    <col min="7427" max="7427" width="16" style="1" customWidth="1"/>
    <col min="7428" max="7680" width="9.140625" style="1"/>
    <col min="7681" max="7681" width="75.140625" style="1" customWidth="1"/>
    <col min="7682" max="7682" width="14.85546875" style="1" customWidth="1"/>
    <col min="7683" max="7683" width="16" style="1" customWidth="1"/>
    <col min="7684" max="7936" width="9.140625" style="1"/>
    <col min="7937" max="7937" width="75.140625" style="1" customWidth="1"/>
    <col min="7938" max="7938" width="14.85546875" style="1" customWidth="1"/>
    <col min="7939" max="7939" width="16" style="1" customWidth="1"/>
    <col min="7940" max="8192" width="9.140625" style="1"/>
    <col min="8193" max="8193" width="75.140625" style="1" customWidth="1"/>
    <col min="8194" max="8194" width="14.85546875" style="1" customWidth="1"/>
    <col min="8195" max="8195" width="16" style="1" customWidth="1"/>
    <col min="8196" max="8448" width="9.140625" style="1"/>
    <col min="8449" max="8449" width="75.140625" style="1" customWidth="1"/>
    <col min="8450" max="8450" width="14.85546875" style="1" customWidth="1"/>
    <col min="8451" max="8451" width="16" style="1" customWidth="1"/>
    <col min="8452" max="8704" width="9.140625" style="1"/>
    <col min="8705" max="8705" width="75.140625" style="1" customWidth="1"/>
    <col min="8706" max="8706" width="14.85546875" style="1" customWidth="1"/>
    <col min="8707" max="8707" width="16" style="1" customWidth="1"/>
    <col min="8708" max="8960" width="9.140625" style="1"/>
    <col min="8961" max="8961" width="75.140625" style="1" customWidth="1"/>
    <col min="8962" max="8962" width="14.85546875" style="1" customWidth="1"/>
    <col min="8963" max="8963" width="16" style="1" customWidth="1"/>
    <col min="8964" max="9216" width="9.140625" style="1"/>
    <col min="9217" max="9217" width="75.140625" style="1" customWidth="1"/>
    <col min="9218" max="9218" width="14.85546875" style="1" customWidth="1"/>
    <col min="9219" max="9219" width="16" style="1" customWidth="1"/>
    <col min="9220" max="9472" width="9.140625" style="1"/>
    <col min="9473" max="9473" width="75.140625" style="1" customWidth="1"/>
    <col min="9474" max="9474" width="14.85546875" style="1" customWidth="1"/>
    <col min="9475" max="9475" width="16" style="1" customWidth="1"/>
    <col min="9476" max="9728" width="9.140625" style="1"/>
    <col min="9729" max="9729" width="75.140625" style="1" customWidth="1"/>
    <col min="9730" max="9730" width="14.85546875" style="1" customWidth="1"/>
    <col min="9731" max="9731" width="16" style="1" customWidth="1"/>
    <col min="9732" max="9984" width="9.140625" style="1"/>
    <col min="9985" max="9985" width="75.140625" style="1" customWidth="1"/>
    <col min="9986" max="9986" width="14.85546875" style="1" customWidth="1"/>
    <col min="9987" max="9987" width="16" style="1" customWidth="1"/>
    <col min="9988" max="10240" width="9.140625" style="1"/>
    <col min="10241" max="10241" width="75.140625" style="1" customWidth="1"/>
    <col min="10242" max="10242" width="14.85546875" style="1" customWidth="1"/>
    <col min="10243" max="10243" width="16" style="1" customWidth="1"/>
    <col min="10244" max="10496" width="9.140625" style="1"/>
    <col min="10497" max="10497" width="75.140625" style="1" customWidth="1"/>
    <col min="10498" max="10498" width="14.85546875" style="1" customWidth="1"/>
    <col min="10499" max="10499" width="16" style="1" customWidth="1"/>
    <col min="10500" max="10752" width="9.140625" style="1"/>
    <col min="10753" max="10753" width="75.140625" style="1" customWidth="1"/>
    <col min="10754" max="10754" width="14.85546875" style="1" customWidth="1"/>
    <col min="10755" max="10755" width="16" style="1" customWidth="1"/>
    <col min="10756" max="11008" width="9.140625" style="1"/>
    <col min="11009" max="11009" width="75.140625" style="1" customWidth="1"/>
    <col min="11010" max="11010" width="14.85546875" style="1" customWidth="1"/>
    <col min="11011" max="11011" width="16" style="1" customWidth="1"/>
    <col min="11012" max="11264" width="9.140625" style="1"/>
    <col min="11265" max="11265" width="75.140625" style="1" customWidth="1"/>
    <col min="11266" max="11266" width="14.85546875" style="1" customWidth="1"/>
    <col min="11267" max="11267" width="16" style="1" customWidth="1"/>
    <col min="11268" max="11520" width="9.140625" style="1"/>
    <col min="11521" max="11521" width="75.140625" style="1" customWidth="1"/>
    <col min="11522" max="11522" width="14.85546875" style="1" customWidth="1"/>
    <col min="11523" max="11523" width="16" style="1" customWidth="1"/>
    <col min="11524" max="11776" width="9.140625" style="1"/>
    <col min="11777" max="11777" width="75.140625" style="1" customWidth="1"/>
    <col min="11778" max="11778" width="14.85546875" style="1" customWidth="1"/>
    <col min="11779" max="11779" width="16" style="1" customWidth="1"/>
    <col min="11780" max="12032" width="9.140625" style="1"/>
    <col min="12033" max="12033" width="75.140625" style="1" customWidth="1"/>
    <col min="12034" max="12034" width="14.85546875" style="1" customWidth="1"/>
    <col min="12035" max="12035" width="16" style="1" customWidth="1"/>
    <col min="12036" max="12288" width="9.140625" style="1"/>
    <col min="12289" max="12289" width="75.140625" style="1" customWidth="1"/>
    <col min="12290" max="12290" width="14.85546875" style="1" customWidth="1"/>
    <col min="12291" max="12291" width="16" style="1" customWidth="1"/>
    <col min="12292" max="12544" width="9.140625" style="1"/>
    <col min="12545" max="12545" width="75.140625" style="1" customWidth="1"/>
    <col min="12546" max="12546" width="14.85546875" style="1" customWidth="1"/>
    <col min="12547" max="12547" width="16" style="1" customWidth="1"/>
    <col min="12548" max="12800" width="9.140625" style="1"/>
    <col min="12801" max="12801" width="75.140625" style="1" customWidth="1"/>
    <col min="12802" max="12802" width="14.85546875" style="1" customWidth="1"/>
    <col min="12803" max="12803" width="16" style="1" customWidth="1"/>
    <col min="12804" max="13056" width="9.140625" style="1"/>
    <col min="13057" max="13057" width="75.140625" style="1" customWidth="1"/>
    <col min="13058" max="13058" width="14.85546875" style="1" customWidth="1"/>
    <col min="13059" max="13059" width="16" style="1" customWidth="1"/>
    <col min="13060" max="13312" width="9.140625" style="1"/>
    <col min="13313" max="13313" width="75.140625" style="1" customWidth="1"/>
    <col min="13314" max="13314" width="14.85546875" style="1" customWidth="1"/>
    <col min="13315" max="13315" width="16" style="1" customWidth="1"/>
    <col min="13316" max="13568" width="9.140625" style="1"/>
    <col min="13569" max="13569" width="75.140625" style="1" customWidth="1"/>
    <col min="13570" max="13570" width="14.85546875" style="1" customWidth="1"/>
    <col min="13571" max="13571" width="16" style="1" customWidth="1"/>
    <col min="13572" max="13824" width="9.140625" style="1"/>
    <col min="13825" max="13825" width="75.140625" style="1" customWidth="1"/>
    <col min="13826" max="13826" width="14.85546875" style="1" customWidth="1"/>
    <col min="13827" max="13827" width="16" style="1" customWidth="1"/>
    <col min="13828" max="14080" width="9.140625" style="1"/>
    <col min="14081" max="14081" width="75.140625" style="1" customWidth="1"/>
    <col min="14082" max="14082" width="14.85546875" style="1" customWidth="1"/>
    <col min="14083" max="14083" width="16" style="1" customWidth="1"/>
    <col min="14084" max="14336" width="9.140625" style="1"/>
    <col min="14337" max="14337" width="75.140625" style="1" customWidth="1"/>
    <col min="14338" max="14338" width="14.85546875" style="1" customWidth="1"/>
    <col min="14339" max="14339" width="16" style="1" customWidth="1"/>
    <col min="14340" max="14592" width="9.140625" style="1"/>
    <col min="14593" max="14593" width="75.140625" style="1" customWidth="1"/>
    <col min="14594" max="14594" width="14.85546875" style="1" customWidth="1"/>
    <col min="14595" max="14595" width="16" style="1" customWidth="1"/>
    <col min="14596" max="14848" width="9.140625" style="1"/>
    <col min="14849" max="14849" width="75.140625" style="1" customWidth="1"/>
    <col min="14850" max="14850" width="14.85546875" style="1" customWidth="1"/>
    <col min="14851" max="14851" width="16" style="1" customWidth="1"/>
    <col min="14852" max="15104" width="9.140625" style="1"/>
    <col min="15105" max="15105" width="75.140625" style="1" customWidth="1"/>
    <col min="15106" max="15106" width="14.85546875" style="1" customWidth="1"/>
    <col min="15107" max="15107" width="16" style="1" customWidth="1"/>
    <col min="15108" max="15360" width="9.140625" style="1"/>
    <col min="15361" max="15361" width="75.140625" style="1" customWidth="1"/>
    <col min="15362" max="15362" width="14.85546875" style="1" customWidth="1"/>
    <col min="15363" max="15363" width="16" style="1" customWidth="1"/>
    <col min="15364" max="15616" width="9.140625" style="1"/>
    <col min="15617" max="15617" width="75.140625" style="1" customWidth="1"/>
    <col min="15618" max="15618" width="14.85546875" style="1" customWidth="1"/>
    <col min="15619" max="15619" width="16" style="1" customWidth="1"/>
    <col min="15620" max="15872" width="9.140625" style="1"/>
    <col min="15873" max="15873" width="75.140625" style="1" customWidth="1"/>
    <col min="15874" max="15874" width="14.85546875" style="1" customWidth="1"/>
    <col min="15875" max="15875" width="16" style="1" customWidth="1"/>
    <col min="15876" max="16128" width="9.140625" style="1"/>
    <col min="16129" max="16129" width="75.140625" style="1" customWidth="1"/>
    <col min="16130" max="16130" width="14.85546875" style="1" customWidth="1"/>
    <col min="16131" max="16131" width="16" style="1" customWidth="1"/>
    <col min="16132" max="16384" width="9.140625" style="1"/>
  </cols>
  <sheetData>
    <row r="1" spans="1:8" x14ac:dyDescent="0.2">
      <c r="A1" s="415" t="s">
        <v>954</v>
      </c>
      <c r="B1" s="415"/>
      <c r="C1" s="415"/>
    </row>
    <row r="2" spans="1:8" x14ac:dyDescent="0.2">
      <c r="A2" s="415" t="s">
        <v>505</v>
      </c>
      <c r="B2" s="415"/>
      <c r="C2" s="415"/>
    </row>
    <row r="3" spans="1:8" x14ac:dyDescent="0.2">
      <c r="A3" s="415" t="s">
        <v>0</v>
      </c>
      <c r="B3" s="415"/>
      <c r="C3" s="415"/>
    </row>
    <row r="4" spans="1:8" x14ac:dyDescent="0.2">
      <c r="A4" s="415" t="s">
        <v>1</v>
      </c>
      <c r="B4" s="415"/>
      <c r="C4" s="415"/>
    </row>
    <row r="5" spans="1:8" x14ac:dyDescent="0.2">
      <c r="A5" s="415" t="s">
        <v>804</v>
      </c>
      <c r="B5" s="415"/>
      <c r="C5" s="415"/>
    </row>
    <row r="6" spans="1:8" x14ac:dyDescent="0.2">
      <c r="A6" s="415" t="s">
        <v>506</v>
      </c>
      <c r="B6" s="415"/>
      <c r="C6" s="415"/>
    </row>
    <row r="7" spans="1:8" x14ac:dyDescent="0.2">
      <c r="A7" s="415" t="s">
        <v>2</v>
      </c>
      <c r="B7" s="415"/>
      <c r="C7" s="415"/>
    </row>
    <row r="8" spans="1:8" x14ac:dyDescent="0.2">
      <c r="A8" s="415" t="s">
        <v>803</v>
      </c>
      <c r="B8" s="415"/>
      <c r="C8" s="415"/>
    </row>
    <row r="9" spans="1:8" x14ac:dyDescent="0.2">
      <c r="B9" s="416"/>
      <c r="C9" s="416"/>
      <c r="D9" s="95"/>
      <c r="E9" s="95"/>
      <c r="F9" s="95"/>
      <c r="G9" s="95"/>
      <c r="H9" s="95"/>
    </row>
    <row r="10" spans="1:8" ht="12.75" customHeight="1" x14ac:dyDescent="0.25">
      <c r="A10" s="417" t="s">
        <v>938</v>
      </c>
      <c r="B10" s="417"/>
      <c r="C10" s="417"/>
      <c r="D10" s="96"/>
      <c r="H10" s="97"/>
    </row>
    <row r="11" spans="1:8" ht="12.75" customHeight="1" x14ac:dyDescent="0.25">
      <c r="A11" s="417" t="s">
        <v>939</v>
      </c>
      <c r="B11" s="417"/>
      <c r="C11" s="417"/>
      <c r="D11" s="96"/>
      <c r="E11" s="98"/>
      <c r="H11" s="97"/>
    </row>
    <row r="12" spans="1:8" ht="12.75" customHeight="1" x14ac:dyDescent="0.25">
      <c r="A12" s="417" t="s">
        <v>950</v>
      </c>
      <c r="B12" s="417"/>
      <c r="C12" s="417"/>
      <c r="D12" s="99"/>
      <c r="E12" s="99"/>
    </row>
    <row r="13" spans="1:8" ht="12.75" customHeight="1" x14ac:dyDescent="0.25">
      <c r="A13" s="385"/>
      <c r="B13" s="385"/>
      <c r="C13" s="385"/>
      <c r="D13" s="99"/>
      <c r="E13" s="99"/>
    </row>
    <row r="14" spans="1:8" ht="15.75" x14ac:dyDescent="0.25">
      <c r="A14" s="403"/>
      <c r="B14"/>
      <c r="C14" s="404" t="s">
        <v>941</v>
      </c>
    </row>
    <row r="15" spans="1:8" ht="15" x14ac:dyDescent="0.25">
      <c r="A15" s="412" t="s">
        <v>86</v>
      </c>
      <c r="B15" s="412" t="s">
        <v>942</v>
      </c>
      <c r="C15" s="418" t="s">
        <v>951</v>
      </c>
      <c r="D15" s="418"/>
      <c r="E15" s="97"/>
      <c r="F15" s="97"/>
      <c r="G15" s="97"/>
    </row>
    <row r="16" spans="1:8" ht="15" x14ac:dyDescent="0.25">
      <c r="A16" s="412"/>
      <c r="B16" s="412"/>
      <c r="C16" s="412" t="s">
        <v>952</v>
      </c>
      <c r="D16" s="412" t="s">
        <v>953</v>
      </c>
      <c r="E16" s="97"/>
      <c r="F16" s="97"/>
      <c r="G16" s="97"/>
    </row>
    <row r="17" spans="1:7" ht="15" x14ac:dyDescent="0.25">
      <c r="A17" s="406">
        <v>1</v>
      </c>
      <c r="B17" s="406">
        <v>2</v>
      </c>
      <c r="C17" s="406">
        <v>3</v>
      </c>
      <c r="D17" s="406">
        <v>4</v>
      </c>
      <c r="E17" s="97"/>
      <c r="F17" s="97"/>
      <c r="G17" s="97"/>
    </row>
    <row r="18" spans="1:7" ht="15.75" x14ac:dyDescent="0.25">
      <c r="A18" s="407" t="s">
        <v>944</v>
      </c>
      <c r="B18" s="387" t="s">
        <v>945</v>
      </c>
      <c r="C18" s="408">
        <v>0</v>
      </c>
      <c r="D18" s="408">
        <v>0</v>
      </c>
      <c r="E18" s="97"/>
      <c r="F18" s="97"/>
      <c r="G18" s="97"/>
    </row>
    <row r="19" spans="1:7" ht="15.75" x14ac:dyDescent="0.25">
      <c r="A19" s="407" t="s">
        <v>560</v>
      </c>
      <c r="B19" s="409"/>
      <c r="C19" s="410"/>
      <c r="D19" s="410"/>
      <c r="E19" s="97"/>
      <c r="F19" s="97"/>
      <c r="G19" s="97"/>
    </row>
    <row r="20" spans="1:7" ht="39" x14ac:dyDescent="0.25">
      <c r="A20" s="411" t="s">
        <v>946</v>
      </c>
      <c r="B20" s="387" t="s">
        <v>968</v>
      </c>
      <c r="C20" s="410">
        <v>0</v>
      </c>
      <c r="D20" s="410">
        <v>0</v>
      </c>
      <c r="E20" s="97"/>
      <c r="F20" s="97"/>
      <c r="G20" s="97"/>
    </row>
    <row r="21" spans="1:7" ht="39" x14ac:dyDescent="0.25">
      <c r="A21" s="411" t="s">
        <v>947</v>
      </c>
      <c r="B21" s="387" t="s">
        <v>969</v>
      </c>
      <c r="C21" s="410">
        <v>0</v>
      </c>
      <c r="D21" s="410">
        <v>0</v>
      </c>
      <c r="E21" s="97"/>
      <c r="F21" s="97"/>
      <c r="G21" s="97"/>
    </row>
    <row r="22" spans="1:7" ht="39" x14ac:dyDescent="0.25">
      <c r="A22" s="411" t="s">
        <v>948</v>
      </c>
      <c r="B22" s="387" t="s">
        <v>970</v>
      </c>
      <c r="C22" s="410">
        <v>0</v>
      </c>
      <c r="D22" s="410">
        <v>0</v>
      </c>
      <c r="E22" s="97"/>
      <c r="F22" s="97"/>
      <c r="G22" s="97"/>
    </row>
    <row r="23" spans="1:7" ht="39" x14ac:dyDescent="0.25">
      <c r="A23" s="411" t="s">
        <v>949</v>
      </c>
      <c r="B23" s="387" t="s">
        <v>971</v>
      </c>
      <c r="C23" s="410">
        <v>0</v>
      </c>
      <c r="D23" s="410">
        <v>0</v>
      </c>
      <c r="E23" s="97"/>
      <c r="F23" s="97"/>
      <c r="G23" s="97"/>
    </row>
    <row r="24" spans="1:7" ht="15" x14ac:dyDescent="0.25">
      <c r="A24" s="112"/>
      <c r="B24" s="114"/>
      <c r="C24" s="114"/>
      <c r="D24" s="97"/>
      <c r="E24" s="97"/>
      <c r="F24" s="97"/>
      <c r="G24" s="97"/>
    </row>
    <row r="25" spans="1:7" ht="15" x14ac:dyDescent="0.25">
      <c r="A25" s="112"/>
      <c r="B25" s="114"/>
      <c r="C25" s="114"/>
      <c r="D25" s="97"/>
      <c r="E25" s="97"/>
      <c r="F25" s="97"/>
      <c r="G25" s="97"/>
    </row>
    <row r="26" spans="1:7" ht="15" x14ac:dyDescent="0.25">
      <c r="A26" s="112"/>
      <c r="B26" s="114"/>
      <c r="C26" s="114"/>
      <c r="D26" s="97"/>
      <c r="E26" s="97"/>
      <c r="F26" s="97"/>
      <c r="G26" s="97"/>
    </row>
    <row r="27" spans="1:7" ht="15" x14ac:dyDescent="0.25">
      <c r="A27" s="115"/>
      <c r="B27" s="114"/>
      <c r="C27" s="114"/>
      <c r="D27" s="97"/>
      <c r="E27" s="97"/>
      <c r="F27" s="97"/>
      <c r="G27" s="97"/>
    </row>
    <row r="28" spans="1:7" ht="15" x14ac:dyDescent="0.25">
      <c r="A28" s="115"/>
      <c r="B28" s="114"/>
      <c r="C28" s="114"/>
      <c r="D28" s="97"/>
      <c r="E28" s="97"/>
      <c r="F28" s="97"/>
      <c r="G28" s="97"/>
    </row>
    <row r="29" spans="1:7" ht="15" x14ac:dyDescent="0.25">
      <c r="A29" s="115"/>
      <c r="B29" s="114"/>
      <c r="C29" s="114"/>
      <c r="D29" s="97"/>
      <c r="E29" s="97"/>
      <c r="F29" s="97"/>
      <c r="G29" s="97"/>
    </row>
    <row r="30" spans="1:7" ht="15" x14ac:dyDescent="0.25">
      <c r="B30" s="114"/>
      <c r="C30" s="114"/>
      <c r="D30" s="97"/>
      <c r="E30" s="97"/>
      <c r="F30" s="97"/>
      <c r="G30" s="97"/>
    </row>
    <row r="31" spans="1:7" ht="15" x14ac:dyDescent="0.25">
      <c r="B31" s="114"/>
      <c r="C31" s="114"/>
      <c r="D31" s="97"/>
      <c r="E31" s="97"/>
      <c r="F31" s="97"/>
      <c r="G31" s="97"/>
    </row>
    <row r="32" spans="1:7" ht="15" x14ac:dyDescent="0.25">
      <c r="B32" s="114"/>
      <c r="C32" s="114"/>
      <c r="D32" s="97"/>
      <c r="E32" s="97"/>
      <c r="F32" s="97"/>
      <c r="G32" s="97"/>
    </row>
    <row r="33" spans="2:7" ht="15" x14ac:dyDescent="0.25">
      <c r="B33" s="114"/>
      <c r="C33" s="114"/>
      <c r="D33" s="97"/>
      <c r="E33" s="97"/>
      <c r="F33" s="97"/>
      <c r="G33" s="97"/>
    </row>
    <row r="34" spans="2:7" ht="15" x14ac:dyDescent="0.25">
      <c r="B34" s="114"/>
      <c r="C34" s="114"/>
      <c r="D34" s="97"/>
      <c r="E34" s="97"/>
      <c r="F34" s="97"/>
      <c r="G34" s="97"/>
    </row>
    <row r="35" spans="2:7" ht="15" x14ac:dyDescent="0.25">
      <c r="B35" s="114"/>
      <c r="C35" s="114"/>
      <c r="D35" s="97"/>
      <c r="E35" s="97"/>
      <c r="F35" s="97"/>
      <c r="G35" s="97"/>
    </row>
    <row r="36" spans="2:7" ht="15" x14ac:dyDescent="0.25">
      <c r="B36" s="114"/>
      <c r="C36" s="114"/>
      <c r="D36" s="97"/>
      <c r="E36" s="97"/>
      <c r="F36" s="97"/>
      <c r="G36" s="97"/>
    </row>
    <row r="37" spans="2:7" ht="15" x14ac:dyDescent="0.25">
      <c r="B37" s="114"/>
      <c r="C37" s="114"/>
      <c r="D37" s="97"/>
      <c r="E37" s="97"/>
      <c r="F37" s="97"/>
      <c r="G37" s="97"/>
    </row>
    <row r="38" spans="2:7" ht="15" x14ac:dyDescent="0.25">
      <c r="B38" s="114"/>
      <c r="C38" s="114"/>
      <c r="D38" s="97"/>
      <c r="E38" s="97"/>
      <c r="F38" s="97"/>
      <c r="G38" s="97"/>
    </row>
    <row r="39" spans="2:7" ht="15" x14ac:dyDescent="0.25">
      <c r="B39" s="114"/>
      <c r="C39" s="114"/>
      <c r="D39" s="97"/>
      <c r="E39" s="97"/>
      <c r="F39" s="97"/>
      <c r="G39" s="97"/>
    </row>
    <row r="40" spans="2:7" ht="15" x14ac:dyDescent="0.25">
      <c r="B40" s="114"/>
      <c r="C40" s="114"/>
      <c r="D40" s="97"/>
      <c r="E40" s="97"/>
      <c r="F40" s="97"/>
      <c r="G40" s="97"/>
    </row>
    <row r="41" spans="2:7" ht="15" x14ac:dyDescent="0.25">
      <c r="B41" s="114"/>
      <c r="C41" s="114"/>
      <c r="D41" s="97"/>
      <c r="E41" s="97"/>
      <c r="F41" s="97"/>
      <c r="G41" s="97"/>
    </row>
    <row r="42" spans="2:7" ht="15" x14ac:dyDescent="0.25">
      <c r="B42" s="114"/>
      <c r="C42" s="114"/>
      <c r="D42" s="97"/>
      <c r="E42" s="97"/>
      <c r="F42" s="97"/>
      <c r="G42" s="97"/>
    </row>
    <row r="43" spans="2:7" ht="15" x14ac:dyDescent="0.25">
      <c r="B43" s="114"/>
      <c r="C43" s="114"/>
      <c r="D43" s="97"/>
      <c r="E43" s="97"/>
      <c r="F43" s="97"/>
      <c r="G43" s="97"/>
    </row>
    <row r="44" spans="2:7" ht="15" x14ac:dyDescent="0.25">
      <c r="B44" s="114"/>
      <c r="C44" s="114"/>
      <c r="D44" s="97"/>
      <c r="E44" s="97"/>
      <c r="F44" s="97"/>
      <c r="G44" s="97"/>
    </row>
    <row r="45" spans="2:7" ht="15" x14ac:dyDescent="0.25">
      <c r="B45" s="114"/>
      <c r="C45" s="114"/>
      <c r="D45" s="97"/>
      <c r="E45" s="97"/>
      <c r="F45" s="97"/>
      <c r="G45" s="97"/>
    </row>
    <row r="46" spans="2:7" ht="15" x14ac:dyDescent="0.25">
      <c r="B46" s="114"/>
      <c r="C46" s="114"/>
      <c r="D46" s="97"/>
      <c r="E46" s="97"/>
      <c r="F46" s="97"/>
      <c r="G46" s="97"/>
    </row>
    <row r="47" spans="2:7" ht="15" x14ac:dyDescent="0.25">
      <c r="B47" s="114"/>
      <c r="C47" s="114"/>
      <c r="D47" s="97"/>
      <c r="E47" s="97"/>
      <c r="F47" s="97"/>
      <c r="G47" s="97"/>
    </row>
    <row r="48" spans="2:7" ht="15" x14ac:dyDescent="0.25">
      <c r="B48" s="114"/>
      <c r="C48" s="114"/>
      <c r="D48" s="97"/>
      <c r="E48" s="97"/>
      <c r="F48" s="97"/>
      <c r="G48" s="97"/>
    </row>
    <row r="49" spans="2:7" ht="15" x14ac:dyDescent="0.25">
      <c r="B49" s="114"/>
      <c r="C49" s="114"/>
      <c r="D49" s="97"/>
      <c r="E49" s="97"/>
      <c r="F49" s="97"/>
      <c r="G49" s="97"/>
    </row>
    <row r="50" spans="2:7" ht="15" x14ac:dyDescent="0.25">
      <c r="B50" s="114"/>
      <c r="C50" s="114"/>
      <c r="D50" s="97"/>
      <c r="E50" s="97"/>
      <c r="F50" s="97"/>
      <c r="G50" s="97"/>
    </row>
    <row r="51" spans="2:7" ht="15" x14ac:dyDescent="0.25">
      <c r="B51" s="114"/>
      <c r="C51" s="114"/>
      <c r="D51" s="97"/>
      <c r="E51" s="97"/>
      <c r="F51" s="97"/>
      <c r="G51" s="97"/>
    </row>
    <row r="52" spans="2:7" ht="15" x14ac:dyDescent="0.25">
      <c r="B52" s="114"/>
      <c r="C52" s="114"/>
      <c r="D52" s="97"/>
      <c r="E52" s="97"/>
      <c r="F52" s="97"/>
      <c r="G52" s="97"/>
    </row>
    <row r="53" spans="2:7" ht="15" x14ac:dyDescent="0.25">
      <c r="B53" s="114"/>
      <c r="C53" s="114"/>
      <c r="D53" s="97"/>
      <c r="E53" s="97"/>
      <c r="F53" s="97"/>
      <c r="G53" s="97"/>
    </row>
    <row r="54" spans="2:7" ht="15" x14ac:dyDescent="0.25">
      <c r="B54" s="114"/>
      <c r="C54" s="114"/>
      <c r="D54" s="97"/>
      <c r="E54" s="97"/>
      <c r="F54" s="97"/>
      <c r="G54" s="97"/>
    </row>
    <row r="55" spans="2:7" ht="15" x14ac:dyDescent="0.25">
      <c r="B55" s="114"/>
      <c r="C55" s="114"/>
      <c r="D55" s="97"/>
      <c r="E55" s="97"/>
      <c r="F55" s="97"/>
      <c r="G55" s="97"/>
    </row>
    <row r="56" spans="2:7" ht="15" x14ac:dyDescent="0.25">
      <c r="B56" s="114"/>
      <c r="C56" s="114"/>
      <c r="D56" s="97"/>
      <c r="E56" s="97"/>
      <c r="F56" s="97"/>
      <c r="G56" s="97"/>
    </row>
    <row r="57" spans="2:7" ht="15" x14ac:dyDescent="0.25">
      <c r="B57" s="114"/>
      <c r="C57" s="114"/>
      <c r="D57" s="97"/>
      <c r="E57" s="97"/>
      <c r="F57" s="97"/>
      <c r="G57" s="97"/>
    </row>
    <row r="58" spans="2:7" ht="15" x14ac:dyDescent="0.25">
      <c r="B58" s="114"/>
      <c r="C58" s="114"/>
      <c r="D58" s="97"/>
      <c r="E58" s="97"/>
      <c r="F58" s="97"/>
      <c r="G58" s="97"/>
    </row>
    <row r="59" spans="2:7" ht="15" x14ac:dyDescent="0.25">
      <c r="B59" s="114"/>
      <c r="C59" s="114"/>
      <c r="D59" s="97"/>
      <c r="E59" s="97"/>
      <c r="F59" s="97"/>
      <c r="G59" s="97"/>
    </row>
    <row r="60" spans="2:7" ht="15" x14ac:dyDescent="0.25">
      <c r="B60" s="114"/>
      <c r="C60" s="114"/>
      <c r="D60" s="97"/>
      <c r="E60" s="97"/>
      <c r="F60" s="97"/>
      <c r="G60" s="97"/>
    </row>
    <row r="61" spans="2:7" ht="15" x14ac:dyDescent="0.25">
      <c r="B61" s="114"/>
      <c r="C61" s="114"/>
      <c r="D61" s="97"/>
      <c r="E61" s="97"/>
      <c r="F61" s="97"/>
      <c r="G61" s="97"/>
    </row>
    <row r="62" spans="2:7" ht="15" x14ac:dyDescent="0.25">
      <c r="B62" s="114"/>
      <c r="C62" s="114"/>
      <c r="D62" s="97"/>
      <c r="E62" s="97"/>
      <c r="F62" s="97"/>
      <c r="G62" s="97"/>
    </row>
    <row r="63" spans="2:7" ht="15" x14ac:dyDescent="0.25">
      <c r="B63" s="114"/>
      <c r="C63" s="114"/>
      <c r="D63" s="97"/>
      <c r="E63" s="97"/>
      <c r="F63" s="97"/>
      <c r="G63" s="97"/>
    </row>
    <row r="64" spans="2:7" ht="15" x14ac:dyDescent="0.25">
      <c r="B64" s="114"/>
      <c r="C64" s="114"/>
      <c r="D64" s="97"/>
      <c r="E64" s="97"/>
      <c r="F64" s="97"/>
      <c r="G64" s="97"/>
    </row>
    <row r="65" spans="2:7" ht="15" x14ac:dyDescent="0.25">
      <c r="B65" s="114"/>
      <c r="C65" s="114"/>
      <c r="D65" s="97"/>
      <c r="E65" s="97"/>
      <c r="F65" s="97"/>
      <c r="G65" s="97"/>
    </row>
    <row r="66" spans="2:7" ht="15" x14ac:dyDescent="0.25">
      <c r="B66" s="114"/>
      <c r="C66" s="114"/>
      <c r="D66" s="97"/>
      <c r="E66" s="97"/>
      <c r="F66" s="97"/>
      <c r="G66" s="97"/>
    </row>
    <row r="67" spans="2:7" ht="15" x14ac:dyDescent="0.25">
      <c r="B67" s="114"/>
      <c r="C67" s="114"/>
      <c r="D67" s="97"/>
      <c r="E67" s="97"/>
      <c r="F67" s="97"/>
      <c r="G67" s="97"/>
    </row>
    <row r="68" spans="2:7" ht="15" x14ac:dyDescent="0.25">
      <c r="B68" s="114"/>
      <c r="C68" s="114"/>
      <c r="D68" s="97"/>
      <c r="E68" s="97"/>
      <c r="F68" s="97"/>
      <c r="G68" s="97"/>
    </row>
    <row r="69" spans="2:7" ht="15" x14ac:dyDescent="0.25">
      <c r="B69" s="114"/>
      <c r="C69" s="114"/>
      <c r="D69" s="97"/>
      <c r="E69" s="97"/>
      <c r="F69" s="97"/>
      <c r="G69" s="97"/>
    </row>
    <row r="70" spans="2:7" ht="15" x14ac:dyDescent="0.25">
      <c r="B70" s="114"/>
      <c r="C70" s="114"/>
      <c r="D70" s="97"/>
      <c r="E70" s="97"/>
      <c r="F70" s="97"/>
      <c r="G70" s="97"/>
    </row>
    <row r="71" spans="2:7" ht="15" x14ac:dyDescent="0.25">
      <c r="B71" s="114"/>
      <c r="C71" s="114"/>
      <c r="D71" s="97"/>
      <c r="E71" s="97"/>
      <c r="F71" s="97"/>
      <c r="G71" s="97"/>
    </row>
    <row r="72" spans="2:7" ht="15" x14ac:dyDescent="0.25">
      <c r="B72" s="114"/>
      <c r="C72" s="114"/>
      <c r="D72" s="97"/>
      <c r="E72" s="97"/>
      <c r="F72" s="97"/>
      <c r="G72" s="97"/>
    </row>
    <row r="73" spans="2:7" ht="15" x14ac:dyDescent="0.25">
      <c r="B73" s="114"/>
      <c r="C73" s="114"/>
      <c r="D73" s="97"/>
      <c r="E73" s="97"/>
      <c r="F73" s="97"/>
      <c r="G73" s="97"/>
    </row>
    <row r="74" spans="2:7" ht="15" x14ac:dyDescent="0.25">
      <c r="B74" s="114"/>
      <c r="C74" s="114"/>
      <c r="D74" s="97"/>
      <c r="E74" s="97"/>
      <c r="F74" s="97"/>
      <c r="G74" s="97"/>
    </row>
    <row r="75" spans="2:7" ht="15" x14ac:dyDescent="0.25">
      <c r="B75" s="114"/>
      <c r="C75" s="114"/>
      <c r="D75" s="97"/>
      <c r="E75" s="97"/>
      <c r="F75" s="97"/>
      <c r="G75" s="97"/>
    </row>
    <row r="76" spans="2:7" ht="15" x14ac:dyDescent="0.25">
      <c r="B76" s="114"/>
      <c r="C76" s="114"/>
      <c r="D76" s="97"/>
      <c r="E76" s="97"/>
      <c r="F76" s="97"/>
      <c r="G76" s="97"/>
    </row>
    <row r="77" spans="2:7" ht="15" x14ac:dyDescent="0.25">
      <c r="B77" s="114"/>
      <c r="C77" s="114"/>
      <c r="D77" s="97"/>
      <c r="E77" s="97"/>
      <c r="F77" s="97"/>
      <c r="G77" s="97"/>
    </row>
    <row r="78" spans="2:7" ht="15" x14ac:dyDescent="0.25">
      <c r="B78" s="114"/>
      <c r="C78" s="114"/>
      <c r="D78" s="97"/>
      <c r="E78" s="97"/>
      <c r="F78" s="97"/>
      <c r="G78" s="97"/>
    </row>
    <row r="79" spans="2:7" ht="15" x14ac:dyDescent="0.25">
      <c r="B79" s="114"/>
      <c r="C79" s="114"/>
      <c r="D79" s="97"/>
      <c r="E79" s="97"/>
      <c r="F79" s="97"/>
      <c r="G79" s="97"/>
    </row>
    <row r="80" spans="2:7" ht="15" x14ac:dyDescent="0.25">
      <c r="B80" s="114"/>
      <c r="C80" s="114"/>
      <c r="D80" s="97"/>
      <c r="E80" s="97"/>
      <c r="F80" s="97"/>
      <c r="G80" s="97"/>
    </row>
    <row r="81" spans="2:7" ht="15" x14ac:dyDescent="0.25">
      <c r="B81" s="114"/>
      <c r="C81" s="114"/>
      <c r="D81" s="97"/>
      <c r="E81" s="97"/>
      <c r="F81" s="97"/>
      <c r="G81" s="97"/>
    </row>
    <row r="82" spans="2:7" ht="15" x14ac:dyDescent="0.25">
      <c r="B82" s="114"/>
      <c r="C82" s="114"/>
      <c r="D82" s="97"/>
      <c r="E82" s="97"/>
      <c r="F82" s="97"/>
      <c r="G82" s="97"/>
    </row>
    <row r="83" spans="2:7" ht="15" x14ac:dyDescent="0.25">
      <c r="B83" s="114"/>
      <c r="C83" s="114"/>
      <c r="D83" s="97"/>
      <c r="E83" s="97"/>
      <c r="F83" s="97"/>
      <c r="G83" s="97"/>
    </row>
    <row r="84" spans="2:7" ht="15" x14ac:dyDescent="0.25">
      <c r="B84" s="114"/>
      <c r="C84" s="114"/>
      <c r="D84" s="97"/>
      <c r="E84" s="97"/>
      <c r="F84" s="97"/>
      <c r="G84" s="97"/>
    </row>
    <row r="85" spans="2:7" ht="15" x14ac:dyDescent="0.25">
      <c r="B85" s="114"/>
      <c r="C85" s="114"/>
      <c r="D85" s="97"/>
      <c r="E85" s="97"/>
      <c r="F85" s="97"/>
      <c r="G85" s="97"/>
    </row>
    <row r="86" spans="2:7" ht="15" x14ac:dyDescent="0.25">
      <c r="B86" s="114"/>
      <c r="C86" s="114"/>
      <c r="D86" s="97"/>
      <c r="E86" s="97"/>
      <c r="F86" s="97"/>
      <c r="G86" s="97"/>
    </row>
    <row r="87" spans="2:7" ht="15" x14ac:dyDescent="0.25">
      <c r="B87" s="114"/>
      <c r="C87" s="114"/>
      <c r="D87" s="97"/>
      <c r="E87" s="97"/>
      <c r="F87" s="97"/>
      <c r="G87" s="97"/>
    </row>
    <row r="88" spans="2:7" ht="15" x14ac:dyDescent="0.25">
      <c r="B88" s="114"/>
      <c r="C88" s="114"/>
      <c r="D88" s="97"/>
      <c r="E88" s="97"/>
      <c r="F88" s="97"/>
      <c r="G88" s="97"/>
    </row>
    <row r="89" spans="2:7" ht="15" x14ac:dyDescent="0.25">
      <c r="B89" s="114"/>
      <c r="C89" s="114"/>
      <c r="D89" s="97"/>
      <c r="E89" s="97"/>
      <c r="F89" s="97"/>
      <c r="G89" s="97"/>
    </row>
    <row r="90" spans="2:7" ht="15" x14ac:dyDescent="0.25">
      <c r="B90" s="114"/>
      <c r="C90" s="114"/>
      <c r="D90" s="97"/>
      <c r="E90" s="97"/>
      <c r="F90" s="97"/>
      <c r="G90" s="97"/>
    </row>
    <row r="91" spans="2:7" ht="15" x14ac:dyDescent="0.25">
      <c r="B91" s="114"/>
      <c r="C91" s="114"/>
      <c r="D91" s="97"/>
      <c r="E91" s="97"/>
      <c r="F91" s="97"/>
      <c r="G91" s="97"/>
    </row>
    <row r="92" spans="2:7" ht="15" x14ac:dyDescent="0.25">
      <c r="B92" s="114"/>
      <c r="C92" s="114"/>
      <c r="D92" s="97"/>
      <c r="E92" s="97"/>
      <c r="F92" s="97"/>
      <c r="G92" s="97"/>
    </row>
    <row r="93" spans="2:7" ht="15" x14ac:dyDescent="0.25">
      <c r="B93" s="114"/>
      <c r="C93" s="114"/>
      <c r="D93" s="97"/>
      <c r="E93" s="97"/>
      <c r="F93" s="97"/>
      <c r="G93" s="97"/>
    </row>
    <row r="94" spans="2:7" ht="15" x14ac:dyDescent="0.25">
      <c r="B94" s="114"/>
      <c r="C94" s="114"/>
      <c r="D94" s="97"/>
      <c r="E94" s="97"/>
      <c r="F94" s="97"/>
      <c r="G94" s="97"/>
    </row>
    <row r="95" spans="2:7" ht="15" x14ac:dyDescent="0.25">
      <c r="B95" s="114"/>
      <c r="C95" s="114"/>
      <c r="D95" s="97"/>
      <c r="E95" s="97"/>
      <c r="F95" s="97"/>
      <c r="G95" s="97"/>
    </row>
    <row r="96" spans="2:7" ht="15" x14ac:dyDescent="0.25">
      <c r="B96" s="114"/>
      <c r="C96" s="114"/>
      <c r="D96" s="97"/>
      <c r="E96" s="97"/>
      <c r="F96" s="97"/>
      <c r="G96" s="97"/>
    </row>
    <row r="97" spans="2:7" ht="15" x14ac:dyDescent="0.25">
      <c r="B97" s="114"/>
      <c r="C97" s="114"/>
      <c r="D97" s="97"/>
      <c r="E97" s="97"/>
      <c r="F97" s="97"/>
      <c r="G97" s="97"/>
    </row>
    <row r="98" spans="2:7" ht="15" x14ac:dyDescent="0.25">
      <c r="B98" s="114"/>
      <c r="C98" s="114"/>
      <c r="D98" s="97"/>
      <c r="E98" s="97"/>
      <c r="F98" s="97"/>
      <c r="G98" s="97"/>
    </row>
    <row r="99" spans="2:7" ht="15" x14ac:dyDescent="0.25">
      <c r="B99" s="114"/>
      <c r="C99" s="114"/>
      <c r="D99" s="97"/>
      <c r="E99" s="97"/>
      <c r="F99" s="97"/>
      <c r="G99" s="97"/>
    </row>
    <row r="100" spans="2:7" ht="15" x14ac:dyDescent="0.25">
      <c r="B100" s="114"/>
      <c r="C100" s="114"/>
      <c r="D100" s="97"/>
      <c r="E100" s="97"/>
      <c r="F100" s="97"/>
      <c r="G100" s="97"/>
    </row>
    <row r="101" spans="2:7" ht="15" x14ac:dyDescent="0.25">
      <c r="B101" s="114"/>
      <c r="C101" s="114"/>
      <c r="D101" s="97"/>
      <c r="E101" s="97"/>
      <c r="F101" s="97"/>
      <c r="G101" s="97"/>
    </row>
    <row r="102" spans="2:7" ht="15" x14ac:dyDescent="0.25">
      <c r="B102" s="114"/>
      <c r="C102" s="114"/>
      <c r="D102" s="97"/>
      <c r="E102" s="97"/>
      <c r="F102" s="97"/>
      <c r="G102" s="97"/>
    </row>
    <row r="103" spans="2:7" ht="15" x14ac:dyDescent="0.25">
      <c r="B103" s="114"/>
      <c r="C103" s="114"/>
      <c r="D103" s="97"/>
      <c r="E103" s="97"/>
      <c r="F103" s="97"/>
      <c r="G103" s="97"/>
    </row>
    <row r="104" spans="2:7" ht="15" x14ac:dyDescent="0.25">
      <c r="B104" s="114"/>
      <c r="C104" s="114"/>
      <c r="D104" s="97"/>
      <c r="E104" s="97"/>
      <c r="F104" s="97"/>
      <c r="G104" s="97"/>
    </row>
    <row r="105" spans="2:7" ht="15" x14ac:dyDescent="0.25">
      <c r="B105" s="114"/>
      <c r="C105" s="114"/>
      <c r="D105" s="97"/>
      <c r="E105" s="97"/>
      <c r="F105" s="97"/>
      <c r="G105" s="97"/>
    </row>
    <row r="106" spans="2:7" ht="15" x14ac:dyDescent="0.25">
      <c r="B106" s="114"/>
      <c r="C106" s="114"/>
      <c r="D106" s="97"/>
      <c r="E106" s="97"/>
      <c r="F106" s="97"/>
      <c r="G106" s="97"/>
    </row>
    <row r="107" spans="2:7" ht="15" x14ac:dyDescent="0.25">
      <c r="B107" s="114"/>
      <c r="C107" s="114"/>
      <c r="D107" s="97"/>
      <c r="E107" s="97"/>
      <c r="F107" s="97"/>
      <c r="G107" s="97"/>
    </row>
    <row r="108" spans="2:7" ht="15" x14ac:dyDescent="0.25">
      <c r="B108" s="114"/>
      <c r="C108" s="114"/>
      <c r="D108" s="97"/>
      <c r="E108" s="97"/>
      <c r="F108" s="97"/>
      <c r="G108" s="97"/>
    </row>
    <row r="109" spans="2:7" ht="15" x14ac:dyDescent="0.25">
      <c r="B109" s="114"/>
      <c r="C109" s="114"/>
      <c r="D109" s="97"/>
      <c r="E109" s="97"/>
      <c r="F109" s="97"/>
      <c r="G109" s="97"/>
    </row>
    <row r="110" spans="2:7" ht="15" x14ac:dyDescent="0.25">
      <c r="B110" s="114"/>
      <c r="C110" s="114"/>
      <c r="D110" s="97"/>
      <c r="E110" s="97"/>
      <c r="F110" s="97"/>
      <c r="G110" s="97"/>
    </row>
    <row r="111" spans="2:7" ht="15" x14ac:dyDescent="0.25">
      <c r="B111" s="114"/>
      <c r="C111" s="114"/>
      <c r="D111" s="97"/>
      <c r="E111" s="97"/>
      <c r="F111" s="97"/>
      <c r="G111" s="97"/>
    </row>
    <row r="112" spans="2:7" ht="15" x14ac:dyDescent="0.25">
      <c r="B112" s="114"/>
      <c r="C112" s="114"/>
      <c r="D112" s="97"/>
      <c r="E112" s="97"/>
      <c r="F112" s="97"/>
      <c r="G112" s="97"/>
    </row>
    <row r="113" spans="2:7" ht="15" x14ac:dyDescent="0.25">
      <c r="B113" s="114"/>
      <c r="C113" s="114"/>
      <c r="D113" s="97"/>
      <c r="E113" s="97"/>
      <c r="F113" s="97"/>
      <c r="G113" s="97"/>
    </row>
    <row r="114" spans="2:7" ht="15" x14ac:dyDescent="0.25">
      <c r="B114" s="114"/>
      <c r="C114" s="114"/>
      <c r="D114" s="97"/>
      <c r="E114" s="97"/>
      <c r="F114" s="97"/>
      <c r="G114" s="97"/>
    </row>
    <row r="115" spans="2:7" ht="15" x14ac:dyDescent="0.25">
      <c r="B115" s="114"/>
      <c r="C115" s="114"/>
      <c r="D115" s="97"/>
      <c r="E115" s="97"/>
      <c r="F115" s="97"/>
      <c r="G115" s="97"/>
    </row>
    <row r="116" spans="2:7" ht="15" x14ac:dyDescent="0.25">
      <c r="B116" s="114"/>
      <c r="C116" s="114"/>
      <c r="D116" s="97"/>
      <c r="E116" s="97"/>
      <c r="F116" s="97"/>
      <c r="G116" s="97"/>
    </row>
    <row r="117" spans="2:7" ht="15" x14ac:dyDescent="0.25">
      <c r="B117" s="114"/>
      <c r="C117" s="114"/>
      <c r="D117" s="97"/>
      <c r="E117" s="97"/>
      <c r="F117" s="97"/>
      <c r="G117" s="97"/>
    </row>
    <row r="118" spans="2:7" ht="15" x14ac:dyDescent="0.25">
      <c r="B118" s="114"/>
      <c r="C118" s="114"/>
      <c r="D118" s="97"/>
      <c r="E118" s="97"/>
      <c r="F118" s="97"/>
      <c r="G118" s="97"/>
    </row>
    <row r="119" spans="2:7" ht="15" x14ac:dyDescent="0.25">
      <c r="B119" s="114"/>
      <c r="C119" s="114"/>
      <c r="D119" s="97"/>
      <c r="E119" s="97"/>
      <c r="F119" s="97"/>
      <c r="G119" s="97"/>
    </row>
    <row r="120" spans="2:7" ht="15" x14ac:dyDescent="0.25">
      <c r="B120" s="114"/>
      <c r="C120" s="114"/>
      <c r="D120" s="97"/>
      <c r="E120" s="97"/>
      <c r="F120" s="97"/>
      <c r="G120" s="97"/>
    </row>
    <row r="121" spans="2:7" ht="15" x14ac:dyDescent="0.25">
      <c r="B121" s="114"/>
      <c r="C121" s="114"/>
      <c r="D121" s="97"/>
      <c r="E121" s="97"/>
      <c r="F121" s="97"/>
      <c r="G121" s="97"/>
    </row>
    <row r="122" spans="2:7" ht="15" x14ac:dyDescent="0.25">
      <c r="B122" s="114"/>
      <c r="C122" s="114"/>
      <c r="D122" s="97"/>
      <c r="E122" s="97"/>
      <c r="F122" s="97"/>
      <c r="G122" s="97"/>
    </row>
    <row r="123" spans="2:7" ht="15" x14ac:dyDescent="0.25">
      <c r="B123" s="114"/>
      <c r="C123" s="114"/>
      <c r="D123" s="97"/>
      <c r="E123" s="97"/>
      <c r="F123" s="97"/>
      <c r="G123" s="97"/>
    </row>
    <row r="124" spans="2:7" ht="15" x14ac:dyDescent="0.25">
      <c r="B124" s="114"/>
      <c r="C124" s="114"/>
      <c r="D124" s="97"/>
      <c r="E124" s="97"/>
      <c r="F124" s="97"/>
      <c r="G124" s="97"/>
    </row>
    <row r="125" spans="2:7" ht="15" x14ac:dyDescent="0.25">
      <c r="B125" s="114"/>
      <c r="C125" s="114"/>
      <c r="D125" s="97"/>
      <c r="E125" s="97"/>
      <c r="F125" s="97"/>
      <c r="G125" s="97"/>
    </row>
    <row r="126" spans="2:7" ht="15" x14ac:dyDescent="0.25">
      <c r="B126" s="114"/>
      <c r="C126" s="114"/>
      <c r="D126" s="97"/>
      <c r="E126" s="97"/>
      <c r="F126" s="97"/>
      <c r="G126" s="97"/>
    </row>
    <row r="127" spans="2:7" ht="15" x14ac:dyDescent="0.25">
      <c r="B127" s="114"/>
      <c r="C127" s="114"/>
      <c r="D127" s="97"/>
      <c r="E127" s="97"/>
      <c r="F127" s="97"/>
      <c r="G127" s="97"/>
    </row>
    <row r="128" spans="2:7" ht="15" x14ac:dyDescent="0.25">
      <c r="B128" s="114"/>
      <c r="C128" s="114"/>
      <c r="D128" s="97"/>
      <c r="E128" s="97"/>
      <c r="F128" s="97"/>
      <c r="G128" s="97"/>
    </row>
    <row r="129" spans="2:7" ht="15" x14ac:dyDescent="0.25">
      <c r="B129" s="114"/>
      <c r="C129" s="114"/>
      <c r="D129" s="97"/>
      <c r="E129" s="97"/>
      <c r="F129" s="97"/>
      <c r="G129" s="97"/>
    </row>
  </sheetData>
  <mergeCells count="13">
    <mergeCell ref="A6:C6"/>
    <mergeCell ref="A1:C1"/>
    <mergeCell ref="A2:C2"/>
    <mergeCell ref="A3:C3"/>
    <mergeCell ref="A4:C4"/>
    <mergeCell ref="A5:C5"/>
    <mergeCell ref="C15:D15"/>
    <mergeCell ref="A7:C7"/>
    <mergeCell ref="A8:C8"/>
    <mergeCell ref="B9:C9"/>
    <mergeCell ref="A10:C10"/>
    <mergeCell ref="A11:C11"/>
    <mergeCell ref="A12:C1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workbookViewId="0">
      <selection activeCell="E25" sqref="E25"/>
    </sheetView>
  </sheetViews>
  <sheetFormatPr defaultRowHeight="12.75" x14ac:dyDescent="0.2"/>
  <cols>
    <col min="1" max="1" width="4.7109375" style="116" customWidth="1"/>
    <col min="2" max="2" width="24.140625" style="116" customWidth="1"/>
    <col min="3" max="3" width="15.42578125" style="116" customWidth="1"/>
    <col min="4" max="4" width="14.5703125" style="116" customWidth="1"/>
    <col min="5" max="5" width="11.42578125" style="116" customWidth="1"/>
    <col min="6" max="256" width="9.140625" style="116"/>
    <col min="257" max="257" width="4.7109375" style="116" customWidth="1"/>
    <col min="258" max="258" width="31.85546875" style="116" customWidth="1"/>
    <col min="259" max="259" width="18.7109375" style="116" customWidth="1"/>
    <col min="260" max="260" width="14.5703125" style="116" customWidth="1"/>
    <col min="261" max="261" width="15.5703125" style="116" customWidth="1"/>
    <col min="262" max="512" width="9.140625" style="116"/>
    <col min="513" max="513" width="4.7109375" style="116" customWidth="1"/>
    <col min="514" max="514" width="31.85546875" style="116" customWidth="1"/>
    <col min="515" max="515" width="18.7109375" style="116" customWidth="1"/>
    <col min="516" max="516" width="14.5703125" style="116" customWidth="1"/>
    <col min="517" max="517" width="15.5703125" style="116" customWidth="1"/>
    <col min="518" max="768" width="9.140625" style="116"/>
    <col min="769" max="769" width="4.7109375" style="116" customWidth="1"/>
    <col min="770" max="770" width="31.85546875" style="116" customWidth="1"/>
    <col min="771" max="771" width="18.7109375" style="116" customWidth="1"/>
    <col min="772" max="772" width="14.5703125" style="116" customWidth="1"/>
    <col min="773" max="773" width="15.5703125" style="116" customWidth="1"/>
    <col min="774" max="1024" width="9.140625" style="116"/>
    <col min="1025" max="1025" width="4.7109375" style="116" customWidth="1"/>
    <col min="1026" max="1026" width="31.85546875" style="116" customWidth="1"/>
    <col min="1027" max="1027" width="18.7109375" style="116" customWidth="1"/>
    <col min="1028" max="1028" width="14.5703125" style="116" customWidth="1"/>
    <col min="1029" max="1029" width="15.5703125" style="116" customWidth="1"/>
    <col min="1030" max="1280" width="9.140625" style="116"/>
    <col min="1281" max="1281" width="4.7109375" style="116" customWidth="1"/>
    <col min="1282" max="1282" width="31.85546875" style="116" customWidth="1"/>
    <col min="1283" max="1283" width="18.7109375" style="116" customWidth="1"/>
    <col min="1284" max="1284" width="14.5703125" style="116" customWidth="1"/>
    <col min="1285" max="1285" width="15.5703125" style="116" customWidth="1"/>
    <col min="1286" max="1536" width="9.140625" style="116"/>
    <col min="1537" max="1537" width="4.7109375" style="116" customWidth="1"/>
    <col min="1538" max="1538" width="31.85546875" style="116" customWidth="1"/>
    <col min="1539" max="1539" width="18.7109375" style="116" customWidth="1"/>
    <col min="1540" max="1540" width="14.5703125" style="116" customWidth="1"/>
    <col min="1541" max="1541" width="15.5703125" style="116" customWidth="1"/>
    <col min="1542" max="1792" width="9.140625" style="116"/>
    <col min="1793" max="1793" width="4.7109375" style="116" customWidth="1"/>
    <col min="1794" max="1794" width="31.85546875" style="116" customWidth="1"/>
    <col min="1795" max="1795" width="18.7109375" style="116" customWidth="1"/>
    <col min="1796" max="1796" width="14.5703125" style="116" customWidth="1"/>
    <col min="1797" max="1797" width="15.5703125" style="116" customWidth="1"/>
    <col min="1798" max="2048" width="9.140625" style="116"/>
    <col min="2049" max="2049" width="4.7109375" style="116" customWidth="1"/>
    <col min="2050" max="2050" width="31.85546875" style="116" customWidth="1"/>
    <col min="2051" max="2051" width="18.7109375" style="116" customWidth="1"/>
    <col min="2052" max="2052" width="14.5703125" style="116" customWidth="1"/>
    <col min="2053" max="2053" width="15.5703125" style="116" customWidth="1"/>
    <col min="2054" max="2304" width="9.140625" style="116"/>
    <col min="2305" max="2305" width="4.7109375" style="116" customWidth="1"/>
    <col min="2306" max="2306" width="31.85546875" style="116" customWidth="1"/>
    <col min="2307" max="2307" width="18.7109375" style="116" customWidth="1"/>
    <col min="2308" max="2308" width="14.5703125" style="116" customWidth="1"/>
    <col min="2309" max="2309" width="15.5703125" style="116" customWidth="1"/>
    <col min="2310" max="2560" width="9.140625" style="116"/>
    <col min="2561" max="2561" width="4.7109375" style="116" customWidth="1"/>
    <col min="2562" max="2562" width="31.85546875" style="116" customWidth="1"/>
    <col min="2563" max="2563" width="18.7109375" style="116" customWidth="1"/>
    <col min="2564" max="2564" width="14.5703125" style="116" customWidth="1"/>
    <col min="2565" max="2565" width="15.5703125" style="116" customWidth="1"/>
    <col min="2566" max="2816" width="9.140625" style="116"/>
    <col min="2817" max="2817" width="4.7109375" style="116" customWidth="1"/>
    <col min="2818" max="2818" width="31.85546875" style="116" customWidth="1"/>
    <col min="2819" max="2819" width="18.7109375" style="116" customWidth="1"/>
    <col min="2820" max="2820" width="14.5703125" style="116" customWidth="1"/>
    <col min="2821" max="2821" width="15.5703125" style="116" customWidth="1"/>
    <col min="2822" max="3072" width="9.140625" style="116"/>
    <col min="3073" max="3073" width="4.7109375" style="116" customWidth="1"/>
    <col min="3074" max="3074" width="31.85546875" style="116" customWidth="1"/>
    <col min="3075" max="3075" width="18.7109375" style="116" customWidth="1"/>
    <col min="3076" max="3076" width="14.5703125" style="116" customWidth="1"/>
    <col min="3077" max="3077" width="15.5703125" style="116" customWidth="1"/>
    <col min="3078" max="3328" width="9.140625" style="116"/>
    <col min="3329" max="3329" width="4.7109375" style="116" customWidth="1"/>
    <col min="3330" max="3330" width="31.85546875" style="116" customWidth="1"/>
    <col min="3331" max="3331" width="18.7109375" style="116" customWidth="1"/>
    <col min="3332" max="3332" width="14.5703125" style="116" customWidth="1"/>
    <col min="3333" max="3333" width="15.5703125" style="116" customWidth="1"/>
    <col min="3334" max="3584" width="9.140625" style="116"/>
    <col min="3585" max="3585" width="4.7109375" style="116" customWidth="1"/>
    <col min="3586" max="3586" width="31.85546875" style="116" customWidth="1"/>
    <col min="3587" max="3587" width="18.7109375" style="116" customWidth="1"/>
    <col min="3588" max="3588" width="14.5703125" style="116" customWidth="1"/>
    <col min="3589" max="3589" width="15.5703125" style="116" customWidth="1"/>
    <col min="3590" max="3840" width="9.140625" style="116"/>
    <col min="3841" max="3841" width="4.7109375" style="116" customWidth="1"/>
    <col min="3842" max="3842" width="31.85546875" style="116" customWidth="1"/>
    <col min="3843" max="3843" width="18.7109375" style="116" customWidth="1"/>
    <col min="3844" max="3844" width="14.5703125" style="116" customWidth="1"/>
    <col min="3845" max="3845" width="15.5703125" style="116" customWidth="1"/>
    <col min="3846" max="4096" width="9.140625" style="116"/>
    <col min="4097" max="4097" width="4.7109375" style="116" customWidth="1"/>
    <col min="4098" max="4098" width="31.85546875" style="116" customWidth="1"/>
    <col min="4099" max="4099" width="18.7109375" style="116" customWidth="1"/>
    <col min="4100" max="4100" width="14.5703125" style="116" customWidth="1"/>
    <col min="4101" max="4101" width="15.5703125" style="116" customWidth="1"/>
    <col min="4102" max="4352" width="9.140625" style="116"/>
    <col min="4353" max="4353" width="4.7109375" style="116" customWidth="1"/>
    <col min="4354" max="4354" width="31.85546875" style="116" customWidth="1"/>
    <col min="4355" max="4355" width="18.7109375" style="116" customWidth="1"/>
    <col min="4356" max="4356" width="14.5703125" style="116" customWidth="1"/>
    <col min="4357" max="4357" width="15.5703125" style="116" customWidth="1"/>
    <col min="4358" max="4608" width="9.140625" style="116"/>
    <col min="4609" max="4609" width="4.7109375" style="116" customWidth="1"/>
    <col min="4610" max="4610" width="31.85546875" style="116" customWidth="1"/>
    <col min="4611" max="4611" width="18.7109375" style="116" customWidth="1"/>
    <col min="4612" max="4612" width="14.5703125" style="116" customWidth="1"/>
    <col min="4613" max="4613" width="15.5703125" style="116" customWidth="1"/>
    <col min="4614" max="4864" width="9.140625" style="116"/>
    <col min="4865" max="4865" width="4.7109375" style="116" customWidth="1"/>
    <col min="4866" max="4866" width="31.85546875" style="116" customWidth="1"/>
    <col min="4867" max="4867" width="18.7109375" style="116" customWidth="1"/>
    <col min="4868" max="4868" width="14.5703125" style="116" customWidth="1"/>
    <col min="4869" max="4869" width="15.5703125" style="116" customWidth="1"/>
    <col min="4870" max="5120" width="9.140625" style="116"/>
    <col min="5121" max="5121" width="4.7109375" style="116" customWidth="1"/>
    <col min="5122" max="5122" width="31.85546875" style="116" customWidth="1"/>
    <col min="5123" max="5123" width="18.7109375" style="116" customWidth="1"/>
    <col min="5124" max="5124" width="14.5703125" style="116" customWidth="1"/>
    <col min="5125" max="5125" width="15.5703125" style="116" customWidth="1"/>
    <col min="5126" max="5376" width="9.140625" style="116"/>
    <col min="5377" max="5377" width="4.7109375" style="116" customWidth="1"/>
    <col min="5378" max="5378" width="31.85546875" style="116" customWidth="1"/>
    <col min="5379" max="5379" width="18.7109375" style="116" customWidth="1"/>
    <col min="5380" max="5380" width="14.5703125" style="116" customWidth="1"/>
    <col min="5381" max="5381" width="15.5703125" style="116" customWidth="1"/>
    <col min="5382" max="5632" width="9.140625" style="116"/>
    <col min="5633" max="5633" width="4.7109375" style="116" customWidth="1"/>
    <col min="5634" max="5634" width="31.85546875" style="116" customWidth="1"/>
    <col min="5635" max="5635" width="18.7109375" style="116" customWidth="1"/>
    <col min="5636" max="5636" width="14.5703125" style="116" customWidth="1"/>
    <col min="5637" max="5637" width="15.5703125" style="116" customWidth="1"/>
    <col min="5638" max="5888" width="9.140625" style="116"/>
    <col min="5889" max="5889" width="4.7109375" style="116" customWidth="1"/>
    <col min="5890" max="5890" width="31.85546875" style="116" customWidth="1"/>
    <col min="5891" max="5891" width="18.7109375" style="116" customWidth="1"/>
    <col min="5892" max="5892" width="14.5703125" style="116" customWidth="1"/>
    <col min="5893" max="5893" width="15.5703125" style="116" customWidth="1"/>
    <col min="5894" max="6144" width="9.140625" style="116"/>
    <col min="6145" max="6145" width="4.7109375" style="116" customWidth="1"/>
    <col min="6146" max="6146" width="31.85546875" style="116" customWidth="1"/>
    <col min="6147" max="6147" width="18.7109375" style="116" customWidth="1"/>
    <col min="6148" max="6148" width="14.5703125" style="116" customWidth="1"/>
    <col min="6149" max="6149" width="15.5703125" style="116" customWidth="1"/>
    <col min="6150" max="6400" width="9.140625" style="116"/>
    <col min="6401" max="6401" width="4.7109375" style="116" customWidth="1"/>
    <col min="6402" max="6402" width="31.85546875" style="116" customWidth="1"/>
    <col min="6403" max="6403" width="18.7109375" style="116" customWidth="1"/>
    <col min="6404" max="6404" width="14.5703125" style="116" customWidth="1"/>
    <col min="6405" max="6405" width="15.5703125" style="116" customWidth="1"/>
    <col min="6406" max="6656" width="9.140625" style="116"/>
    <col min="6657" max="6657" width="4.7109375" style="116" customWidth="1"/>
    <col min="6658" max="6658" width="31.85546875" style="116" customWidth="1"/>
    <col min="6659" max="6659" width="18.7109375" style="116" customWidth="1"/>
    <col min="6660" max="6660" width="14.5703125" style="116" customWidth="1"/>
    <col min="6661" max="6661" width="15.5703125" style="116" customWidth="1"/>
    <col min="6662" max="6912" width="9.140625" style="116"/>
    <col min="6913" max="6913" width="4.7109375" style="116" customWidth="1"/>
    <col min="6914" max="6914" width="31.85546875" style="116" customWidth="1"/>
    <col min="6915" max="6915" width="18.7109375" style="116" customWidth="1"/>
    <col min="6916" max="6916" width="14.5703125" style="116" customWidth="1"/>
    <col min="6917" max="6917" width="15.5703125" style="116" customWidth="1"/>
    <col min="6918" max="7168" width="9.140625" style="116"/>
    <col min="7169" max="7169" width="4.7109375" style="116" customWidth="1"/>
    <col min="7170" max="7170" width="31.85546875" style="116" customWidth="1"/>
    <col min="7171" max="7171" width="18.7109375" style="116" customWidth="1"/>
    <col min="7172" max="7172" width="14.5703125" style="116" customWidth="1"/>
    <col min="7173" max="7173" width="15.5703125" style="116" customWidth="1"/>
    <col min="7174" max="7424" width="9.140625" style="116"/>
    <col min="7425" max="7425" width="4.7109375" style="116" customWidth="1"/>
    <col min="7426" max="7426" width="31.85546875" style="116" customWidth="1"/>
    <col min="7427" max="7427" width="18.7109375" style="116" customWidth="1"/>
    <col min="7428" max="7428" width="14.5703125" style="116" customWidth="1"/>
    <col min="7429" max="7429" width="15.5703125" style="116" customWidth="1"/>
    <col min="7430" max="7680" width="9.140625" style="116"/>
    <col min="7681" max="7681" width="4.7109375" style="116" customWidth="1"/>
    <col min="7682" max="7682" width="31.85546875" style="116" customWidth="1"/>
    <col min="7683" max="7683" width="18.7109375" style="116" customWidth="1"/>
    <col min="7684" max="7684" width="14.5703125" style="116" customWidth="1"/>
    <col min="7685" max="7685" width="15.5703125" style="116" customWidth="1"/>
    <col min="7686" max="7936" width="9.140625" style="116"/>
    <col min="7937" max="7937" width="4.7109375" style="116" customWidth="1"/>
    <col min="7938" max="7938" width="31.85546875" style="116" customWidth="1"/>
    <col min="7939" max="7939" width="18.7109375" style="116" customWidth="1"/>
    <col min="7940" max="7940" width="14.5703125" style="116" customWidth="1"/>
    <col min="7941" max="7941" width="15.5703125" style="116" customWidth="1"/>
    <col min="7942" max="8192" width="9.140625" style="116"/>
    <col min="8193" max="8193" width="4.7109375" style="116" customWidth="1"/>
    <col min="8194" max="8194" width="31.85546875" style="116" customWidth="1"/>
    <col min="8195" max="8195" width="18.7109375" style="116" customWidth="1"/>
    <col min="8196" max="8196" width="14.5703125" style="116" customWidth="1"/>
    <col min="8197" max="8197" width="15.5703125" style="116" customWidth="1"/>
    <col min="8198" max="8448" width="9.140625" style="116"/>
    <col min="8449" max="8449" width="4.7109375" style="116" customWidth="1"/>
    <col min="8450" max="8450" width="31.85546875" style="116" customWidth="1"/>
    <col min="8451" max="8451" width="18.7109375" style="116" customWidth="1"/>
    <col min="8452" max="8452" width="14.5703125" style="116" customWidth="1"/>
    <col min="8453" max="8453" width="15.5703125" style="116" customWidth="1"/>
    <col min="8454" max="8704" width="9.140625" style="116"/>
    <col min="8705" max="8705" width="4.7109375" style="116" customWidth="1"/>
    <col min="8706" max="8706" width="31.85546875" style="116" customWidth="1"/>
    <col min="8707" max="8707" width="18.7109375" style="116" customWidth="1"/>
    <col min="8708" max="8708" width="14.5703125" style="116" customWidth="1"/>
    <col min="8709" max="8709" width="15.5703125" style="116" customWidth="1"/>
    <col min="8710" max="8960" width="9.140625" style="116"/>
    <col min="8961" max="8961" width="4.7109375" style="116" customWidth="1"/>
    <col min="8962" max="8962" width="31.85546875" style="116" customWidth="1"/>
    <col min="8963" max="8963" width="18.7109375" style="116" customWidth="1"/>
    <col min="8964" max="8964" width="14.5703125" style="116" customWidth="1"/>
    <col min="8965" max="8965" width="15.5703125" style="116" customWidth="1"/>
    <col min="8966" max="9216" width="9.140625" style="116"/>
    <col min="9217" max="9217" width="4.7109375" style="116" customWidth="1"/>
    <col min="9218" max="9218" width="31.85546875" style="116" customWidth="1"/>
    <col min="9219" max="9219" width="18.7109375" style="116" customWidth="1"/>
    <col min="9220" max="9220" width="14.5703125" style="116" customWidth="1"/>
    <col min="9221" max="9221" width="15.5703125" style="116" customWidth="1"/>
    <col min="9222" max="9472" width="9.140625" style="116"/>
    <col min="9473" max="9473" width="4.7109375" style="116" customWidth="1"/>
    <col min="9474" max="9474" width="31.85546875" style="116" customWidth="1"/>
    <col min="9475" max="9475" width="18.7109375" style="116" customWidth="1"/>
    <col min="9476" max="9476" width="14.5703125" style="116" customWidth="1"/>
    <col min="9477" max="9477" width="15.5703125" style="116" customWidth="1"/>
    <col min="9478" max="9728" width="9.140625" style="116"/>
    <col min="9729" max="9729" width="4.7109375" style="116" customWidth="1"/>
    <col min="9730" max="9730" width="31.85546875" style="116" customWidth="1"/>
    <col min="9731" max="9731" width="18.7109375" style="116" customWidth="1"/>
    <col min="9732" max="9732" width="14.5703125" style="116" customWidth="1"/>
    <col min="9733" max="9733" width="15.5703125" style="116" customWidth="1"/>
    <col min="9734" max="9984" width="9.140625" style="116"/>
    <col min="9985" max="9985" width="4.7109375" style="116" customWidth="1"/>
    <col min="9986" max="9986" width="31.85546875" style="116" customWidth="1"/>
    <col min="9987" max="9987" width="18.7109375" style="116" customWidth="1"/>
    <col min="9988" max="9988" width="14.5703125" style="116" customWidth="1"/>
    <col min="9989" max="9989" width="15.5703125" style="116" customWidth="1"/>
    <col min="9990" max="10240" width="9.140625" style="116"/>
    <col min="10241" max="10241" width="4.7109375" style="116" customWidth="1"/>
    <col min="10242" max="10242" width="31.85546875" style="116" customWidth="1"/>
    <col min="10243" max="10243" width="18.7109375" style="116" customWidth="1"/>
    <col min="10244" max="10244" width="14.5703125" style="116" customWidth="1"/>
    <col min="10245" max="10245" width="15.5703125" style="116" customWidth="1"/>
    <col min="10246" max="10496" width="9.140625" style="116"/>
    <col min="10497" max="10497" width="4.7109375" style="116" customWidth="1"/>
    <col min="10498" max="10498" width="31.85546875" style="116" customWidth="1"/>
    <col min="10499" max="10499" width="18.7109375" style="116" customWidth="1"/>
    <col min="10500" max="10500" width="14.5703125" style="116" customWidth="1"/>
    <col min="10501" max="10501" width="15.5703125" style="116" customWidth="1"/>
    <col min="10502" max="10752" width="9.140625" style="116"/>
    <col min="10753" max="10753" width="4.7109375" style="116" customWidth="1"/>
    <col min="10754" max="10754" width="31.85546875" style="116" customWidth="1"/>
    <col min="10755" max="10755" width="18.7109375" style="116" customWidth="1"/>
    <col min="10756" max="10756" width="14.5703125" style="116" customWidth="1"/>
    <col min="10757" max="10757" width="15.5703125" style="116" customWidth="1"/>
    <col min="10758" max="11008" width="9.140625" style="116"/>
    <col min="11009" max="11009" width="4.7109375" style="116" customWidth="1"/>
    <col min="11010" max="11010" width="31.85546875" style="116" customWidth="1"/>
    <col min="11011" max="11011" width="18.7109375" style="116" customWidth="1"/>
    <col min="11012" max="11012" width="14.5703125" style="116" customWidth="1"/>
    <col min="11013" max="11013" width="15.5703125" style="116" customWidth="1"/>
    <col min="11014" max="11264" width="9.140625" style="116"/>
    <col min="11265" max="11265" width="4.7109375" style="116" customWidth="1"/>
    <col min="11266" max="11266" width="31.85546875" style="116" customWidth="1"/>
    <col min="11267" max="11267" width="18.7109375" style="116" customWidth="1"/>
    <col min="11268" max="11268" width="14.5703125" style="116" customWidth="1"/>
    <col min="11269" max="11269" width="15.5703125" style="116" customWidth="1"/>
    <col min="11270" max="11520" width="9.140625" style="116"/>
    <col min="11521" max="11521" width="4.7109375" style="116" customWidth="1"/>
    <col min="11522" max="11522" width="31.85546875" style="116" customWidth="1"/>
    <col min="11523" max="11523" width="18.7109375" style="116" customWidth="1"/>
    <col min="11524" max="11524" width="14.5703125" style="116" customWidth="1"/>
    <col min="11525" max="11525" width="15.5703125" style="116" customWidth="1"/>
    <col min="11526" max="11776" width="9.140625" style="116"/>
    <col min="11777" max="11777" width="4.7109375" style="116" customWidth="1"/>
    <col min="11778" max="11778" width="31.85546875" style="116" customWidth="1"/>
    <col min="11779" max="11779" width="18.7109375" style="116" customWidth="1"/>
    <col min="11780" max="11780" width="14.5703125" style="116" customWidth="1"/>
    <col min="11781" max="11781" width="15.5703125" style="116" customWidth="1"/>
    <col min="11782" max="12032" width="9.140625" style="116"/>
    <col min="12033" max="12033" width="4.7109375" style="116" customWidth="1"/>
    <col min="12034" max="12034" width="31.85546875" style="116" customWidth="1"/>
    <col min="12035" max="12035" width="18.7109375" style="116" customWidth="1"/>
    <col min="12036" max="12036" width="14.5703125" style="116" customWidth="1"/>
    <col min="12037" max="12037" width="15.5703125" style="116" customWidth="1"/>
    <col min="12038" max="12288" width="9.140625" style="116"/>
    <col min="12289" max="12289" width="4.7109375" style="116" customWidth="1"/>
    <col min="12290" max="12290" width="31.85546875" style="116" customWidth="1"/>
    <col min="12291" max="12291" width="18.7109375" style="116" customWidth="1"/>
    <col min="12292" max="12292" width="14.5703125" style="116" customWidth="1"/>
    <col min="12293" max="12293" width="15.5703125" style="116" customWidth="1"/>
    <col min="12294" max="12544" width="9.140625" style="116"/>
    <col min="12545" max="12545" width="4.7109375" style="116" customWidth="1"/>
    <col min="12546" max="12546" width="31.85546875" style="116" customWidth="1"/>
    <col min="12547" max="12547" width="18.7109375" style="116" customWidth="1"/>
    <col min="12548" max="12548" width="14.5703125" style="116" customWidth="1"/>
    <col min="12549" max="12549" width="15.5703125" style="116" customWidth="1"/>
    <col min="12550" max="12800" width="9.140625" style="116"/>
    <col min="12801" max="12801" width="4.7109375" style="116" customWidth="1"/>
    <col min="12802" max="12802" width="31.85546875" style="116" customWidth="1"/>
    <col min="12803" max="12803" width="18.7109375" style="116" customWidth="1"/>
    <col min="12804" max="12804" width="14.5703125" style="116" customWidth="1"/>
    <col min="12805" max="12805" width="15.5703125" style="116" customWidth="1"/>
    <col min="12806" max="13056" width="9.140625" style="116"/>
    <col min="13057" max="13057" width="4.7109375" style="116" customWidth="1"/>
    <col min="13058" max="13058" width="31.85546875" style="116" customWidth="1"/>
    <col min="13059" max="13059" width="18.7109375" style="116" customWidth="1"/>
    <col min="13060" max="13060" width="14.5703125" style="116" customWidth="1"/>
    <col min="13061" max="13061" width="15.5703125" style="116" customWidth="1"/>
    <col min="13062" max="13312" width="9.140625" style="116"/>
    <col min="13313" max="13313" width="4.7109375" style="116" customWidth="1"/>
    <col min="13314" max="13314" width="31.85546875" style="116" customWidth="1"/>
    <col min="13315" max="13315" width="18.7109375" style="116" customWidth="1"/>
    <col min="13316" max="13316" width="14.5703125" style="116" customWidth="1"/>
    <col min="13317" max="13317" width="15.5703125" style="116" customWidth="1"/>
    <col min="13318" max="13568" width="9.140625" style="116"/>
    <col min="13569" max="13569" width="4.7109375" style="116" customWidth="1"/>
    <col min="13570" max="13570" width="31.85546875" style="116" customWidth="1"/>
    <col min="13571" max="13571" width="18.7109375" style="116" customWidth="1"/>
    <col min="13572" max="13572" width="14.5703125" style="116" customWidth="1"/>
    <col min="13573" max="13573" width="15.5703125" style="116" customWidth="1"/>
    <col min="13574" max="13824" width="9.140625" style="116"/>
    <col min="13825" max="13825" width="4.7109375" style="116" customWidth="1"/>
    <col min="13826" max="13826" width="31.85546875" style="116" customWidth="1"/>
    <col min="13827" max="13827" width="18.7109375" style="116" customWidth="1"/>
    <col min="13828" max="13828" width="14.5703125" style="116" customWidth="1"/>
    <col min="13829" max="13829" width="15.5703125" style="116" customWidth="1"/>
    <col min="13830" max="14080" width="9.140625" style="116"/>
    <col min="14081" max="14081" width="4.7109375" style="116" customWidth="1"/>
    <col min="14082" max="14082" width="31.85546875" style="116" customWidth="1"/>
    <col min="14083" max="14083" width="18.7109375" style="116" customWidth="1"/>
    <col min="14084" max="14084" width="14.5703125" style="116" customWidth="1"/>
    <col min="14085" max="14085" width="15.5703125" style="116" customWidth="1"/>
    <col min="14086" max="14336" width="9.140625" style="116"/>
    <col min="14337" max="14337" width="4.7109375" style="116" customWidth="1"/>
    <col min="14338" max="14338" width="31.85546875" style="116" customWidth="1"/>
    <col min="14339" max="14339" width="18.7109375" style="116" customWidth="1"/>
    <col min="14340" max="14340" width="14.5703125" style="116" customWidth="1"/>
    <col min="14341" max="14341" width="15.5703125" style="116" customWidth="1"/>
    <col min="14342" max="14592" width="9.140625" style="116"/>
    <col min="14593" max="14593" width="4.7109375" style="116" customWidth="1"/>
    <col min="14594" max="14594" width="31.85546875" style="116" customWidth="1"/>
    <col min="14595" max="14595" width="18.7109375" style="116" customWidth="1"/>
    <col min="14596" max="14596" width="14.5703125" style="116" customWidth="1"/>
    <col min="14597" max="14597" width="15.5703125" style="116" customWidth="1"/>
    <col min="14598" max="14848" width="9.140625" style="116"/>
    <col min="14849" max="14849" width="4.7109375" style="116" customWidth="1"/>
    <col min="14850" max="14850" width="31.85546875" style="116" customWidth="1"/>
    <col min="14851" max="14851" width="18.7109375" style="116" customWidth="1"/>
    <col min="14852" max="14852" width="14.5703125" style="116" customWidth="1"/>
    <col min="14853" max="14853" width="15.5703125" style="116" customWidth="1"/>
    <col min="14854" max="15104" width="9.140625" style="116"/>
    <col min="15105" max="15105" width="4.7109375" style="116" customWidth="1"/>
    <col min="15106" max="15106" width="31.85546875" style="116" customWidth="1"/>
    <col min="15107" max="15107" width="18.7109375" style="116" customWidth="1"/>
    <col min="15108" max="15108" width="14.5703125" style="116" customWidth="1"/>
    <col min="15109" max="15109" width="15.5703125" style="116" customWidth="1"/>
    <col min="15110" max="15360" width="9.140625" style="116"/>
    <col min="15361" max="15361" width="4.7109375" style="116" customWidth="1"/>
    <col min="15362" max="15362" width="31.85546875" style="116" customWidth="1"/>
    <col min="15363" max="15363" width="18.7109375" style="116" customWidth="1"/>
    <col min="15364" max="15364" width="14.5703125" style="116" customWidth="1"/>
    <col min="15365" max="15365" width="15.5703125" style="116" customWidth="1"/>
    <col min="15366" max="15616" width="9.140625" style="116"/>
    <col min="15617" max="15617" width="4.7109375" style="116" customWidth="1"/>
    <col min="15618" max="15618" width="31.85546875" style="116" customWidth="1"/>
    <col min="15619" max="15619" width="18.7109375" style="116" customWidth="1"/>
    <col min="15620" max="15620" width="14.5703125" style="116" customWidth="1"/>
    <col min="15621" max="15621" width="15.5703125" style="116" customWidth="1"/>
    <col min="15622" max="15872" width="9.140625" style="116"/>
    <col min="15873" max="15873" width="4.7109375" style="116" customWidth="1"/>
    <col min="15874" max="15874" width="31.85546875" style="116" customWidth="1"/>
    <col min="15875" max="15875" width="18.7109375" style="116" customWidth="1"/>
    <col min="15876" max="15876" width="14.5703125" style="116" customWidth="1"/>
    <col min="15877" max="15877" width="15.5703125" style="116" customWidth="1"/>
    <col min="15878" max="16128" width="9.140625" style="116"/>
    <col min="16129" max="16129" width="4.7109375" style="116" customWidth="1"/>
    <col min="16130" max="16130" width="31.85546875" style="116" customWidth="1"/>
    <col min="16131" max="16131" width="18.7109375" style="116" customWidth="1"/>
    <col min="16132" max="16132" width="14.5703125" style="116" customWidth="1"/>
    <col min="16133" max="16133" width="15.5703125" style="116" customWidth="1"/>
    <col min="16134" max="16384" width="9.140625" style="116"/>
  </cols>
  <sheetData>
    <row r="1" spans="1:5" x14ac:dyDescent="0.2">
      <c r="B1" s="118"/>
      <c r="C1" s="448" t="s">
        <v>555</v>
      </c>
      <c r="D1" s="448"/>
      <c r="E1" s="448"/>
    </row>
    <row r="2" spans="1:5" x14ac:dyDescent="0.2">
      <c r="B2" s="128"/>
      <c r="C2" s="415" t="s">
        <v>526</v>
      </c>
      <c r="D2" s="415"/>
      <c r="E2" s="415"/>
    </row>
    <row r="3" spans="1:5" x14ac:dyDescent="0.2">
      <c r="B3" s="128"/>
      <c r="C3" s="415" t="s">
        <v>529</v>
      </c>
      <c r="D3" s="415"/>
      <c r="E3" s="415"/>
    </row>
    <row r="4" spans="1:5" x14ac:dyDescent="0.2">
      <c r="B4" s="128"/>
      <c r="C4" s="415" t="s">
        <v>527</v>
      </c>
      <c r="D4" s="415"/>
      <c r="E4" s="415"/>
    </row>
    <row r="5" spans="1:5" x14ac:dyDescent="0.2">
      <c r="B5" s="128"/>
      <c r="C5" s="415" t="s">
        <v>848</v>
      </c>
      <c r="D5" s="415"/>
      <c r="E5" s="415"/>
    </row>
    <row r="6" spans="1:5" x14ac:dyDescent="0.2">
      <c r="B6" s="128"/>
      <c r="C6" s="415" t="s">
        <v>528</v>
      </c>
      <c r="D6" s="415"/>
      <c r="E6" s="415"/>
    </row>
    <row r="7" spans="1:5" x14ac:dyDescent="0.2">
      <c r="B7" s="128"/>
      <c r="C7" s="449" t="s">
        <v>527</v>
      </c>
      <c r="D7" s="449"/>
      <c r="E7" s="449"/>
    </row>
    <row r="8" spans="1:5" x14ac:dyDescent="0.2">
      <c r="B8" s="128"/>
      <c r="C8" s="415" t="s">
        <v>861</v>
      </c>
      <c r="D8" s="415"/>
      <c r="E8" s="415"/>
    </row>
    <row r="9" spans="1:5" x14ac:dyDescent="0.2">
      <c r="B9" s="128"/>
      <c r="C9" s="118"/>
      <c r="D9" s="118"/>
      <c r="E9" s="118"/>
    </row>
    <row r="10" spans="1:5" ht="54" customHeight="1" x14ac:dyDescent="0.2">
      <c r="A10" s="458" t="s">
        <v>62</v>
      </c>
      <c r="B10" s="458"/>
      <c r="C10" s="458"/>
      <c r="D10" s="458"/>
      <c r="E10" s="458"/>
    </row>
    <row r="11" spans="1:5" x14ac:dyDescent="0.2">
      <c r="A11" s="450"/>
      <c r="B11" s="450"/>
      <c r="C11" s="450"/>
      <c r="D11" s="452" t="s">
        <v>531</v>
      </c>
      <c r="E11" s="452"/>
    </row>
    <row r="12" spans="1:5" s="120" customFormat="1" ht="25.5" x14ac:dyDescent="0.2">
      <c r="A12" s="356" t="s">
        <v>532</v>
      </c>
      <c r="B12" s="445" t="s">
        <v>533</v>
      </c>
      <c r="C12" s="446"/>
      <c r="D12" s="483" t="s">
        <v>756</v>
      </c>
      <c r="E12" s="484"/>
    </row>
    <row r="13" spans="1:5" x14ac:dyDescent="0.2">
      <c r="A13" s="365">
        <v>1</v>
      </c>
      <c r="B13" s="453" t="s">
        <v>534</v>
      </c>
      <c r="C13" s="454"/>
      <c r="D13" s="453">
        <v>215.08224000000001</v>
      </c>
      <c r="E13" s="454"/>
    </row>
    <row r="14" spans="1:5" x14ac:dyDescent="0.2">
      <c r="A14" s="365">
        <v>2</v>
      </c>
      <c r="B14" s="453" t="s">
        <v>535</v>
      </c>
      <c r="C14" s="454"/>
      <c r="D14" s="453">
        <v>241.09312</v>
      </c>
      <c r="E14" s="454"/>
    </row>
    <row r="15" spans="1:5" x14ac:dyDescent="0.2">
      <c r="A15" s="365">
        <v>3</v>
      </c>
      <c r="B15" s="453" t="s">
        <v>536</v>
      </c>
      <c r="C15" s="454"/>
      <c r="D15" s="453">
        <v>61.904000000000003</v>
      </c>
      <c r="E15" s="454"/>
    </row>
    <row r="16" spans="1:5" x14ac:dyDescent="0.2">
      <c r="A16" s="365">
        <v>4</v>
      </c>
      <c r="B16" s="453" t="s">
        <v>537</v>
      </c>
      <c r="C16" s="454"/>
      <c r="D16" s="453">
        <v>219.63261</v>
      </c>
      <c r="E16" s="454"/>
    </row>
    <row r="17" spans="1:5" x14ac:dyDescent="0.2">
      <c r="A17" s="365">
        <v>5</v>
      </c>
      <c r="B17" s="453" t="s">
        <v>538</v>
      </c>
      <c r="C17" s="454"/>
      <c r="D17" s="453">
        <v>158.81252000000001</v>
      </c>
      <c r="E17" s="454"/>
    </row>
    <row r="18" spans="1:5" x14ac:dyDescent="0.2">
      <c r="A18" s="365">
        <v>6</v>
      </c>
      <c r="B18" s="453" t="s">
        <v>539</v>
      </c>
      <c r="C18" s="454"/>
      <c r="D18" s="453">
        <v>90.772900000000007</v>
      </c>
      <c r="E18" s="454"/>
    </row>
    <row r="19" spans="1:5" x14ac:dyDescent="0.2">
      <c r="A19" s="127"/>
      <c r="B19" s="457" t="s">
        <v>552</v>
      </c>
      <c r="C19" s="457"/>
      <c r="D19" s="457">
        <f>SUM(D13:D18)</f>
        <v>987.29739000000006</v>
      </c>
      <c r="E19" s="457"/>
    </row>
    <row r="20" spans="1:5" x14ac:dyDescent="0.2">
      <c r="D20" s="488"/>
      <c r="E20" s="488"/>
    </row>
  </sheetData>
  <mergeCells count="28">
    <mergeCell ref="B12:C12"/>
    <mergeCell ref="D12:E12"/>
    <mergeCell ref="C1:E1"/>
    <mergeCell ref="C2:E2"/>
    <mergeCell ref="C3:E3"/>
    <mergeCell ref="C4:E4"/>
    <mergeCell ref="C5:E5"/>
    <mergeCell ref="C6:E6"/>
    <mergeCell ref="C7:E7"/>
    <mergeCell ref="C8:E8"/>
    <mergeCell ref="A10:E10"/>
    <mergeCell ref="A11:C11"/>
    <mergeCell ref="D11:E11"/>
    <mergeCell ref="B13:C13"/>
    <mergeCell ref="D13:E13"/>
    <mergeCell ref="B14:C14"/>
    <mergeCell ref="D14:E14"/>
    <mergeCell ref="B15:C15"/>
    <mergeCell ref="D15:E15"/>
    <mergeCell ref="B19:C19"/>
    <mergeCell ref="D19:E19"/>
    <mergeCell ref="D20:E20"/>
    <mergeCell ref="B16:C16"/>
    <mergeCell ref="D16:E16"/>
    <mergeCell ref="B17:C17"/>
    <mergeCell ref="D17:E17"/>
    <mergeCell ref="B18:C18"/>
    <mergeCell ref="D18:E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"/>
  <sheetViews>
    <sheetView workbookViewId="0">
      <selection activeCell="G33" sqref="G33"/>
    </sheetView>
  </sheetViews>
  <sheetFormatPr defaultRowHeight="12.75" x14ac:dyDescent="0.2"/>
  <cols>
    <col min="1" max="1" width="4.7109375" style="116" customWidth="1"/>
    <col min="2" max="2" width="22.42578125" style="116" customWidth="1"/>
    <col min="3" max="4" width="14.5703125" style="116" customWidth="1"/>
    <col min="5" max="5" width="11" style="116" customWidth="1"/>
    <col min="6" max="256" width="9.140625" style="116"/>
    <col min="257" max="257" width="4.7109375" style="116" customWidth="1"/>
    <col min="258" max="258" width="31.85546875" style="116" customWidth="1"/>
    <col min="259" max="260" width="14.5703125" style="116" customWidth="1"/>
    <col min="261" max="261" width="11" style="116" customWidth="1"/>
    <col min="262" max="512" width="9.140625" style="116"/>
    <col min="513" max="513" width="4.7109375" style="116" customWidth="1"/>
    <col min="514" max="514" width="31.85546875" style="116" customWidth="1"/>
    <col min="515" max="516" width="14.5703125" style="116" customWidth="1"/>
    <col min="517" max="517" width="11" style="116" customWidth="1"/>
    <col min="518" max="768" width="9.140625" style="116"/>
    <col min="769" max="769" width="4.7109375" style="116" customWidth="1"/>
    <col min="770" max="770" width="31.85546875" style="116" customWidth="1"/>
    <col min="771" max="772" width="14.5703125" style="116" customWidth="1"/>
    <col min="773" max="773" width="11" style="116" customWidth="1"/>
    <col min="774" max="1024" width="9.140625" style="116"/>
    <col min="1025" max="1025" width="4.7109375" style="116" customWidth="1"/>
    <col min="1026" max="1026" width="31.85546875" style="116" customWidth="1"/>
    <col min="1027" max="1028" width="14.5703125" style="116" customWidth="1"/>
    <col min="1029" max="1029" width="11" style="116" customWidth="1"/>
    <col min="1030" max="1280" width="9.140625" style="116"/>
    <col min="1281" max="1281" width="4.7109375" style="116" customWidth="1"/>
    <col min="1282" max="1282" width="31.85546875" style="116" customWidth="1"/>
    <col min="1283" max="1284" width="14.5703125" style="116" customWidth="1"/>
    <col min="1285" max="1285" width="11" style="116" customWidth="1"/>
    <col min="1286" max="1536" width="9.140625" style="116"/>
    <col min="1537" max="1537" width="4.7109375" style="116" customWidth="1"/>
    <col min="1538" max="1538" width="31.85546875" style="116" customWidth="1"/>
    <col min="1539" max="1540" width="14.5703125" style="116" customWidth="1"/>
    <col min="1541" max="1541" width="11" style="116" customWidth="1"/>
    <col min="1542" max="1792" width="9.140625" style="116"/>
    <col min="1793" max="1793" width="4.7109375" style="116" customWidth="1"/>
    <col min="1794" max="1794" width="31.85546875" style="116" customWidth="1"/>
    <col min="1795" max="1796" width="14.5703125" style="116" customWidth="1"/>
    <col min="1797" max="1797" width="11" style="116" customWidth="1"/>
    <col min="1798" max="2048" width="9.140625" style="116"/>
    <col min="2049" max="2049" width="4.7109375" style="116" customWidth="1"/>
    <col min="2050" max="2050" width="31.85546875" style="116" customWidth="1"/>
    <col min="2051" max="2052" width="14.5703125" style="116" customWidth="1"/>
    <col min="2053" max="2053" width="11" style="116" customWidth="1"/>
    <col min="2054" max="2304" width="9.140625" style="116"/>
    <col min="2305" max="2305" width="4.7109375" style="116" customWidth="1"/>
    <col min="2306" max="2306" width="31.85546875" style="116" customWidth="1"/>
    <col min="2307" max="2308" width="14.5703125" style="116" customWidth="1"/>
    <col min="2309" max="2309" width="11" style="116" customWidth="1"/>
    <col min="2310" max="2560" width="9.140625" style="116"/>
    <col min="2561" max="2561" width="4.7109375" style="116" customWidth="1"/>
    <col min="2562" max="2562" width="31.85546875" style="116" customWidth="1"/>
    <col min="2563" max="2564" width="14.5703125" style="116" customWidth="1"/>
    <col min="2565" max="2565" width="11" style="116" customWidth="1"/>
    <col min="2566" max="2816" width="9.140625" style="116"/>
    <col min="2817" max="2817" width="4.7109375" style="116" customWidth="1"/>
    <col min="2818" max="2818" width="31.85546875" style="116" customWidth="1"/>
    <col min="2819" max="2820" width="14.5703125" style="116" customWidth="1"/>
    <col min="2821" max="2821" width="11" style="116" customWidth="1"/>
    <col min="2822" max="3072" width="9.140625" style="116"/>
    <col min="3073" max="3073" width="4.7109375" style="116" customWidth="1"/>
    <col min="3074" max="3074" width="31.85546875" style="116" customWidth="1"/>
    <col min="3075" max="3076" width="14.5703125" style="116" customWidth="1"/>
    <col min="3077" max="3077" width="11" style="116" customWidth="1"/>
    <col min="3078" max="3328" width="9.140625" style="116"/>
    <col min="3329" max="3329" width="4.7109375" style="116" customWidth="1"/>
    <col min="3330" max="3330" width="31.85546875" style="116" customWidth="1"/>
    <col min="3331" max="3332" width="14.5703125" style="116" customWidth="1"/>
    <col min="3333" max="3333" width="11" style="116" customWidth="1"/>
    <col min="3334" max="3584" width="9.140625" style="116"/>
    <col min="3585" max="3585" width="4.7109375" style="116" customWidth="1"/>
    <col min="3586" max="3586" width="31.85546875" style="116" customWidth="1"/>
    <col min="3587" max="3588" width="14.5703125" style="116" customWidth="1"/>
    <col min="3589" max="3589" width="11" style="116" customWidth="1"/>
    <col min="3590" max="3840" width="9.140625" style="116"/>
    <col min="3841" max="3841" width="4.7109375" style="116" customWidth="1"/>
    <col min="3842" max="3842" width="31.85546875" style="116" customWidth="1"/>
    <col min="3843" max="3844" width="14.5703125" style="116" customWidth="1"/>
    <col min="3845" max="3845" width="11" style="116" customWidth="1"/>
    <col min="3846" max="4096" width="9.140625" style="116"/>
    <col min="4097" max="4097" width="4.7109375" style="116" customWidth="1"/>
    <col min="4098" max="4098" width="31.85546875" style="116" customWidth="1"/>
    <col min="4099" max="4100" width="14.5703125" style="116" customWidth="1"/>
    <col min="4101" max="4101" width="11" style="116" customWidth="1"/>
    <col min="4102" max="4352" width="9.140625" style="116"/>
    <col min="4353" max="4353" width="4.7109375" style="116" customWidth="1"/>
    <col min="4354" max="4354" width="31.85546875" style="116" customWidth="1"/>
    <col min="4355" max="4356" width="14.5703125" style="116" customWidth="1"/>
    <col min="4357" max="4357" width="11" style="116" customWidth="1"/>
    <col min="4358" max="4608" width="9.140625" style="116"/>
    <col min="4609" max="4609" width="4.7109375" style="116" customWidth="1"/>
    <col min="4610" max="4610" width="31.85546875" style="116" customWidth="1"/>
    <col min="4611" max="4612" width="14.5703125" style="116" customWidth="1"/>
    <col min="4613" max="4613" width="11" style="116" customWidth="1"/>
    <col min="4614" max="4864" width="9.140625" style="116"/>
    <col min="4865" max="4865" width="4.7109375" style="116" customWidth="1"/>
    <col min="4866" max="4866" width="31.85546875" style="116" customWidth="1"/>
    <col min="4867" max="4868" width="14.5703125" style="116" customWidth="1"/>
    <col min="4869" max="4869" width="11" style="116" customWidth="1"/>
    <col min="4870" max="5120" width="9.140625" style="116"/>
    <col min="5121" max="5121" width="4.7109375" style="116" customWidth="1"/>
    <col min="5122" max="5122" width="31.85546875" style="116" customWidth="1"/>
    <col min="5123" max="5124" width="14.5703125" style="116" customWidth="1"/>
    <col min="5125" max="5125" width="11" style="116" customWidth="1"/>
    <col min="5126" max="5376" width="9.140625" style="116"/>
    <col min="5377" max="5377" width="4.7109375" style="116" customWidth="1"/>
    <col min="5378" max="5378" width="31.85546875" style="116" customWidth="1"/>
    <col min="5379" max="5380" width="14.5703125" style="116" customWidth="1"/>
    <col min="5381" max="5381" width="11" style="116" customWidth="1"/>
    <col min="5382" max="5632" width="9.140625" style="116"/>
    <col min="5633" max="5633" width="4.7109375" style="116" customWidth="1"/>
    <col min="5634" max="5634" width="31.85546875" style="116" customWidth="1"/>
    <col min="5635" max="5636" width="14.5703125" style="116" customWidth="1"/>
    <col min="5637" max="5637" width="11" style="116" customWidth="1"/>
    <col min="5638" max="5888" width="9.140625" style="116"/>
    <col min="5889" max="5889" width="4.7109375" style="116" customWidth="1"/>
    <col min="5890" max="5890" width="31.85546875" style="116" customWidth="1"/>
    <col min="5891" max="5892" width="14.5703125" style="116" customWidth="1"/>
    <col min="5893" max="5893" width="11" style="116" customWidth="1"/>
    <col min="5894" max="6144" width="9.140625" style="116"/>
    <col min="6145" max="6145" width="4.7109375" style="116" customWidth="1"/>
    <col min="6146" max="6146" width="31.85546875" style="116" customWidth="1"/>
    <col min="6147" max="6148" width="14.5703125" style="116" customWidth="1"/>
    <col min="6149" max="6149" width="11" style="116" customWidth="1"/>
    <col min="6150" max="6400" width="9.140625" style="116"/>
    <col min="6401" max="6401" width="4.7109375" style="116" customWidth="1"/>
    <col min="6402" max="6402" width="31.85546875" style="116" customWidth="1"/>
    <col min="6403" max="6404" width="14.5703125" style="116" customWidth="1"/>
    <col min="6405" max="6405" width="11" style="116" customWidth="1"/>
    <col min="6406" max="6656" width="9.140625" style="116"/>
    <col min="6657" max="6657" width="4.7109375" style="116" customWidth="1"/>
    <col min="6658" max="6658" width="31.85546875" style="116" customWidth="1"/>
    <col min="6659" max="6660" width="14.5703125" style="116" customWidth="1"/>
    <col min="6661" max="6661" width="11" style="116" customWidth="1"/>
    <col min="6662" max="6912" width="9.140625" style="116"/>
    <col min="6913" max="6913" width="4.7109375" style="116" customWidth="1"/>
    <col min="6914" max="6914" width="31.85546875" style="116" customWidth="1"/>
    <col min="6915" max="6916" width="14.5703125" style="116" customWidth="1"/>
    <col min="6917" max="6917" width="11" style="116" customWidth="1"/>
    <col min="6918" max="7168" width="9.140625" style="116"/>
    <col min="7169" max="7169" width="4.7109375" style="116" customWidth="1"/>
    <col min="7170" max="7170" width="31.85546875" style="116" customWidth="1"/>
    <col min="7171" max="7172" width="14.5703125" style="116" customWidth="1"/>
    <col min="7173" max="7173" width="11" style="116" customWidth="1"/>
    <col min="7174" max="7424" width="9.140625" style="116"/>
    <col min="7425" max="7425" width="4.7109375" style="116" customWidth="1"/>
    <col min="7426" max="7426" width="31.85546875" style="116" customWidth="1"/>
    <col min="7427" max="7428" width="14.5703125" style="116" customWidth="1"/>
    <col min="7429" max="7429" width="11" style="116" customWidth="1"/>
    <col min="7430" max="7680" width="9.140625" style="116"/>
    <col min="7681" max="7681" width="4.7109375" style="116" customWidth="1"/>
    <col min="7682" max="7682" width="31.85546875" style="116" customWidth="1"/>
    <col min="7683" max="7684" width="14.5703125" style="116" customWidth="1"/>
    <col min="7685" max="7685" width="11" style="116" customWidth="1"/>
    <col min="7686" max="7936" width="9.140625" style="116"/>
    <col min="7937" max="7937" width="4.7109375" style="116" customWidth="1"/>
    <col min="7938" max="7938" width="31.85546875" style="116" customWidth="1"/>
    <col min="7939" max="7940" width="14.5703125" style="116" customWidth="1"/>
    <col min="7941" max="7941" width="11" style="116" customWidth="1"/>
    <col min="7942" max="8192" width="9.140625" style="116"/>
    <col min="8193" max="8193" width="4.7109375" style="116" customWidth="1"/>
    <col min="8194" max="8194" width="31.85546875" style="116" customWidth="1"/>
    <col min="8195" max="8196" width="14.5703125" style="116" customWidth="1"/>
    <col min="8197" max="8197" width="11" style="116" customWidth="1"/>
    <col min="8198" max="8448" width="9.140625" style="116"/>
    <col min="8449" max="8449" width="4.7109375" style="116" customWidth="1"/>
    <col min="8450" max="8450" width="31.85546875" style="116" customWidth="1"/>
    <col min="8451" max="8452" width="14.5703125" style="116" customWidth="1"/>
    <col min="8453" max="8453" width="11" style="116" customWidth="1"/>
    <col min="8454" max="8704" width="9.140625" style="116"/>
    <col min="8705" max="8705" width="4.7109375" style="116" customWidth="1"/>
    <col min="8706" max="8706" width="31.85546875" style="116" customWidth="1"/>
    <col min="8707" max="8708" width="14.5703125" style="116" customWidth="1"/>
    <col min="8709" max="8709" width="11" style="116" customWidth="1"/>
    <col min="8710" max="8960" width="9.140625" style="116"/>
    <col min="8961" max="8961" width="4.7109375" style="116" customWidth="1"/>
    <col min="8962" max="8962" width="31.85546875" style="116" customWidth="1"/>
    <col min="8963" max="8964" width="14.5703125" style="116" customWidth="1"/>
    <col min="8965" max="8965" width="11" style="116" customWidth="1"/>
    <col min="8966" max="9216" width="9.140625" style="116"/>
    <col min="9217" max="9217" width="4.7109375" style="116" customWidth="1"/>
    <col min="9218" max="9218" width="31.85546875" style="116" customWidth="1"/>
    <col min="9219" max="9220" width="14.5703125" style="116" customWidth="1"/>
    <col min="9221" max="9221" width="11" style="116" customWidth="1"/>
    <col min="9222" max="9472" width="9.140625" style="116"/>
    <col min="9473" max="9473" width="4.7109375" style="116" customWidth="1"/>
    <col min="9474" max="9474" width="31.85546875" style="116" customWidth="1"/>
    <col min="9475" max="9476" width="14.5703125" style="116" customWidth="1"/>
    <col min="9477" max="9477" width="11" style="116" customWidth="1"/>
    <col min="9478" max="9728" width="9.140625" style="116"/>
    <col min="9729" max="9729" width="4.7109375" style="116" customWidth="1"/>
    <col min="9730" max="9730" width="31.85546875" style="116" customWidth="1"/>
    <col min="9731" max="9732" width="14.5703125" style="116" customWidth="1"/>
    <col min="9733" max="9733" width="11" style="116" customWidth="1"/>
    <col min="9734" max="9984" width="9.140625" style="116"/>
    <col min="9985" max="9985" width="4.7109375" style="116" customWidth="1"/>
    <col min="9986" max="9986" width="31.85546875" style="116" customWidth="1"/>
    <col min="9987" max="9988" width="14.5703125" style="116" customWidth="1"/>
    <col min="9989" max="9989" width="11" style="116" customWidth="1"/>
    <col min="9990" max="10240" width="9.140625" style="116"/>
    <col min="10241" max="10241" width="4.7109375" style="116" customWidth="1"/>
    <col min="10242" max="10242" width="31.85546875" style="116" customWidth="1"/>
    <col min="10243" max="10244" width="14.5703125" style="116" customWidth="1"/>
    <col min="10245" max="10245" width="11" style="116" customWidth="1"/>
    <col min="10246" max="10496" width="9.140625" style="116"/>
    <col min="10497" max="10497" width="4.7109375" style="116" customWidth="1"/>
    <col min="10498" max="10498" width="31.85546875" style="116" customWidth="1"/>
    <col min="10499" max="10500" width="14.5703125" style="116" customWidth="1"/>
    <col min="10501" max="10501" width="11" style="116" customWidth="1"/>
    <col min="10502" max="10752" width="9.140625" style="116"/>
    <col min="10753" max="10753" width="4.7109375" style="116" customWidth="1"/>
    <col min="10754" max="10754" width="31.85546875" style="116" customWidth="1"/>
    <col min="10755" max="10756" width="14.5703125" style="116" customWidth="1"/>
    <col min="10757" max="10757" width="11" style="116" customWidth="1"/>
    <col min="10758" max="11008" width="9.140625" style="116"/>
    <col min="11009" max="11009" width="4.7109375" style="116" customWidth="1"/>
    <col min="11010" max="11010" width="31.85546875" style="116" customWidth="1"/>
    <col min="11011" max="11012" width="14.5703125" style="116" customWidth="1"/>
    <col min="11013" max="11013" width="11" style="116" customWidth="1"/>
    <col min="11014" max="11264" width="9.140625" style="116"/>
    <col min="11265" max="11265" width="4.7109375" style="116" customWidth="1"/>
    <col min="11266" max="11266" width="31.85546875" style="116" customWidth="1"/>
    <col min="11267" max="11268" width="14.5703125" style="116" customWidth="1"/>
    <col min="11269" max="11269" width="11" style="116" customWidth="1"/>
    <col min="11270" max="11520" width="9.140625" style="116"/>
    <col min="11521" max="11521" width="4.7109375" style="116" customWidth="1"/>
    <col min="11522" max="11522" width="31.85546875" style="116" customWidth="1"/>
    <col min="11523" max="11524" width="14.5703125" style="116" customWidth="1"/>
    <col min="11525" max="11525" width="11" style="116" customWidth="1"/>
    <col min="11526" max="11776" width="9.140625" style="116"/>
    <col min="11777" max="11777" width="4.7109375" style="116" customWidth="1"/>
    <col min="11778" max="11778" width="31.85546875" style="116" customWidth="1"/>
    <col min="11779" max="11780" width="14.5703125" style="116" customWidth="1"/>
    <col min="11781" max="11781" width="11" style="116" customWidth="1"/>
    <col min="11782" max="12032" width="9.140625" style="116"/>
    <col min="12033" max="12033" width="4.7109375" style="116" customWidth="1"/>
    <col min="12034" max="12034" width="31.85546875" style="116" customWidth="1"/>
    <col min="12035" max="12036" width="14.5703125" style="116" customWidth="1"/>
    <col min="12037" max="12037" width="11" style="116" customWidth="1"/>
    <col min="12038" max="12288" width="9.140625" style="116"/>
    <col min="12289" max="12289" width="4.7109375" style="116" customWidth="1"/>
    <col min="12290" max="12290" width="31.85546875" style="116" customWidth="1"/>
    <col min="12291" max="12292" width="14.5703125" style="116" customWidth="1"/>
    <col min="12293" max="12293" width="11" style="116" customWidth="1"/>
    <col min="12294" max="12544" width="9.140625" style="116"/>
    <col min="12545" max="12545" width="4.7109375" style="116" customWidth="1"/>
    <col min="12546" max="12546" width="31.85546875" style="116" customWidth="1"/>
    <col min="12547" max="12548" width="14.5703125" style="116" customWidth="1"/>
    <col min="12549" max="12549" width="11" style="116" customWidth="1"/>
    <col min="12550" max="12800" width="9.140625" style="116"/>
    <col min="12801" max="12801" width="4.7109375" style="116" customWidth="1"/>
    <col min="12802" max="12802" width="31.85546875" style="116" customWidth="1"/>
    <col min="12803" max="12804" width="14.5703125" style="116" customWidth="1"/>
    <col min="12805" max="12805" width="11" style="116" customWidth="1"/>
    <col min="12806" max="13056" width="9.140625" style="116"/>
    <col min="13057" max="13057" width="4.7109375" style="116" customWidth="1"/>
    <col min="13058" max="13058" width="31.85546875" style="116" customWidth="1"/>
    <col min="13059" max="13060" width="14.5703125" style="116" customWidth="1"/>
    <col min="13061" max="13061" width="11" style="116" customWidth="1"/>
    <col min="13062" max="13312" width="9.140625" style="116"/>
    <col min="13313" max="13313" width="4.7109375" style="116" customWidth="1"/>
    <col min="13314" max="13314" width="31.85546875" style="116" customWidth="1"/>
    <col min="13315" max="13316" width="14.5703125" style="116" customWidth="1"/>
    <col min="13317" max="13317" width="11" style="116" customWidth="1"/>
    <col min="13318" max="13568" width="9.140625" style="116"/>
    <col min="13569" max="13569" width="4.7109375" style="116" customWidth="1"/>
    <col min="13570" max="13570" width="31.85546875" style="116" customWidth="1"/>
    <col min="13571" max="13572" width="14.5703125" style="116" customWidth="1"/>
    <col min="13573" max="13573" width="11" style="116" customWidth="1"/>
    <col min="13574" max="13824" width="9.140625" style="116"/>
    <col min="13825" max="13825" width="4.7109375" style="116" customWidth="1"/>
    <col min="13826" max="13826" width="31.85546875" style="116" customWidth="1"/>
    <col min="13827" max="13828" width="14.5703125" style="116" customWidth="1"/>
    <col min="13829" max="13829" width="11" style="116" customWidth="1"/>
    <col min="13830" max="14080" width="9.140625" style="116"/>
    <col min="14081" max="14081" width="4.7109375" style="116" customWidth="1"/>
    <col min="14082" max="14082" width="31.85546875" style="116" customWidth="1"/>
    <col min="14083" max="14084" width="14.5703125" style="116" customWidth="1"/>
    <col min="14085" max="14085" width="11" style="116" customWidth="1"/>
    <col min="14086" max="14336" width="9.140625" style="116"/>
    <col min="14337" max="14337" width="4.7109375" style="116" customWidth="1"/>
    <col min="14338" max="14338" width="31.85546875" style="116" customWidth="1"/>
    <col min="14339" max="14340" width="14.5703125" style="116" customWidth="1"/>
    <col min="14341" max="14341" width="11" style="116" customWidth="1"/>
    <col min="14342" max="14592" width="9.140625" style="116"/>
    <col min="14593" max="14593" width="4.7109375" style="116" customWidth="1"/>
    <col min="14594" max="14594" width="31.85546875" style="116" customWidth="1"/>
    <col min="14595" max="14596" width="14.5703125" style="116" customWidth="1"/>
    <col min="14597" max="14597" width="11" style="116" customWidth="1"/>
    <col min="14598" max="14848" width="9.140625" style="116"/>
    <col min="14849" max="14849" width="4.7109375" style="116" customWidth="1"/>
    <col min="14850" max="14850" width="31.85546875" style="116" customWidth="1"/>
    <col min="14851" max="14852" width="14.5703125" style="116" customWidth="1"/>
    <col min="14853" max="14853" width="11" style="116" customWidth="1"/>
    <col min="14854" max="15104" width="9.140625" style="116"/>
    <col min="15105" max="15105" width="4.7109375" style="116" customWidth="1"/>
    <col min="15106" max="15106" width="31.85546875" style="116" customWidth="1"/>
    <col min="15107" max="15108" width="14.5703125" style="116" customWidth="1"/>
    <col min="15109" max="15109" width="11" style="116" customWidth="1"/>
    <col min="15110" max="15360" width="9.140625" style="116"/>
    <col min="15361" max="15361" width="4.7109375" style="116" customWidth="1"/>
    <col min="15362" max="15362" width="31.85546875" style="116" customWidth="1"/>
    <col min="15363" max="15364" width="14.5703125" style="116" customWidth="1"/>
    <col min="15365" max="15365" width="11" style="116" customWidth="1"/>
    <col min="15366" max="15616" width="9.140625" style="116"/>
    <col min="15617" max="15617" width="4.7109375" style="116" customWidth="1"/>
    <col min="15618" max="15618" width="31.85546875" style="116" customWidth="1"/>
    <col min="15619" max="15620" width="14.5703125" style="116" customWidth="1"/>
    <col min="15621" max="15621" width="11" style="116" customWidth="1"/>
    <col min="15622" max="15872" width="9.140625" style="116"/>
    <col min="15873" max="15873" width="4.7109375" style="116" customWidth="1"/>
    <col min="15874" max="15874" width="31.85546875" style="116" customWidth="1"/>
    <col min="15875" max="15876" width="14.5703125" style="116" customWidth="1"/>
    <col min="15877" max="15877" width="11" style="116" customWidth="1"/>
    <col min="15878" max="16128" width="9.140625" style="116"/>
    <col min="16129" max="16129" width="4.7109375" style="116" customWidth="1"/>
    <col min="16130" max="16130" width="31.85546875" style="116" customWidth="1"/>
    <col min="16131" max="16132" width="14.5703125" style="116" customWidth="1"/>
    <col min="16133" max="16133" width="11" style="116" customWidth="1"/>
    <col min="16134" max="16384" width="9.140625" style="116"/>
  </cols>
  <sheetData>
    <row r="1" spans="1:5" x14ac:dyDescent="0.2">
      <c r="B1" s="118"/>
      <c r="C1" s="448" t="s">
        <v>557</v>
      </c>
      <c r="D1" s="448"/>
      <c r="E1" s="448"/>
    </row>
    <row r="2" spans="1:5" x14ac:dyDescent="0.2">
      <c r="B2" s="128"/>
      <c r="C2" s="415" t="s">
        <v>526</v>
      </c>
      <c r="D2" s="415"/>
      <c r="E2" s="415"/>
    </row>
    <row r="3" spans="1:5" x14ac:dyDescent="0.2">
      <c r="B3" s="128"/>
      <c r="C3" s="415" t="s">
        <v>529</v>
      </c>
      <c r="D3" s="415"/>
      <c r="E3" s="415"/>
    </row>
    <row r="4" spans="1:5" x14ac:dyDescent="0.2">
      <c r="B4" s="128"/>
      <c r="C4" s="415" t="s">
        <v>527</v>
      </c>
      <c r="D4" s="415"/>
      <c r="E4" s="415"/>
    </row>
    <row r="5" spans="1:5" x14ac:dyDescent="0.2">
      <c r="B5" s="128"/>
      <c r="C5" s="415" t="s">
        <v>846</v>
      </c>
      <c r="D5" s="415"/>
      <c r="E5" s="415"/>
    </row>
    <row r="6" spans="1:5" x14ac:dyDescent="0.2">
      <c r="B6" s="128"/>
      <c r="C6" s="415" t="s">
        <v>528</v>
      </c>
      <c r="D6" s="415"/>
      <c r="E6" s="415"/>
    </row>
    <row r="7" spans="1:5" x14ac:dyDescent="0.2">
      <c r="B7" s="449" t="s">
        <v>527</v>
      </c>
      <c r="C7" s="449"/>
      <c r="D7" s="449"/>
      <c r="E7" s="449"/>
    </row>
    <row r="8" spans="1:5" x14ac:dyDescent="0.2">
      <c r="B8" s="128"/>
      <c r="C8" s="415" t="s">
        <v>847</v>
      </c>
      <c r="D8" s="415"/>
      <c r="E8" s="415"/>
    </row>
    <row r="9" spans="1:5" x14ac:dyDescent="0.2">
      <c r="B9" s="128"/>
      <c r="C9" s="118"/>
      <c r="D9" s="118"/>
      <c r="E9" s="118"/>
    </row>
    <row r="10" spans="1:5" ht="58.5" customHeight="1" x14ac:dyDescent="0.2">
      <c r="A10" s="451" t="s">
        <v>62</v>
      </c>
      <c r="B10" s="451"/>
      <c r="C10" s="451"/>
      <c r="D10" s="451"/>
      <c r="E10" s="451"/>
    </row>
    <row r="11" spans="1:5" x14ac:dyDescent="0.2">
      <c r="A11" s="450"/>
      <c r="B11" s="450"/>
      <c r="C11" s="450"/>
      <c r="D11" s="452" t="s">
        <v>531</v>
      </c>
      <c r="E11" s="452"/>
    </row>
    <row r="12" spans="1:5" x14ac:dyDescent="0.2">
      <c r="A12" s="447" t="s">
        <v>532</v>
      </c>
      <c r="B12" s="447" t="s">
        <v>533</v>
      </c>
      <c r="C12" s="447"/>
      <c r="D12" s="457" t="s">
        <v>542</v>
      </c>
      <c r="E12" s="457"/>
    </row>
    <row r="13" spans="1:5" s="120" customFormat="1" x14ac:dyDescent="0.2">
      <c r="A13" s="447"/>
      <c r="B13" s="447"/>
      <c r="C13" s="447"/>
      <c r="D13" s="384" t="s">
        <v>844</v>
      </c>
      <c r="E13" s="384" t="s">
        <v>845</v>
      </c>
    </row>
    <row r="14" spans="1:5" x14ac:dyDescent="0.2">
      <c r="A14" s="386">
        <v>1</v>
      </c>
      <c r="B14" s="489" t="s">
        <v>534</v>
      </c>
      <c r="C14" s="489"/>
      <c r="D14" s="388">
        <v>215.08224000000001</v>
      </c>
      <c r="E14" s="388">
        <v>215.08224000000001</v>
      </c>
    </row>
    <row r="15" spans="1:5" x14ac:dyDescent="0.2">
      <c r="A15" s="386">
        <v>2</v>
      </c>
      <c r="B15" s="489" t="s">
        <v>535</v>
      </c>
      <c r="C15" s="489"/>
      <c r="D15" s="388">
        <v>241.09312</v>
      </c>
      <c r="E15" s="388">
        <v>241.09312</v>
      </c>
    </row>
    <row r="16" spans="1:5" x14ac:dyDescent="0.2">
      <c r="A16" s="386">
        <v>3</v>
      </c>
      <c r="B16" s="489" t="s">
        <v>536</v>
      </c>
      <c r="C16" s="489"/>
      <c r="D16" s="388">
        <v>61.904000000000003</v>
      </c>
      <c r="E16" s="388">
        <v>61.904000000000003</v>
      </c>
    </row>
    <row r="17" spans="1:5" x14ac:dyDescent="0.2">
      <c r="A17" s="386">
        <v>4</v>
      </c>
      <c r="B17" s="489" t="s">
        <v>537</v>
      </c>
      <c r="C17" s="489"/>
      <c r="D17" s="388">
        <v>219.63261</v>
      </c>
      <c r="E17" s="388">
        <v>219.63261</v>
      </c>
    </row>
    <row r="18" spans="1:5" x14ac:dyDescent="0.2">
      <c r="A18" s="386">
        <v>5</v>
      </c>
      <c r="B18" s="489" t="s">
        <v>538</v>
      </c>
      <c r="C18" s="489"/>
      <c r="D18" s="388">
        <v>158.81252000000001</v>
      </c>
      <c r="E18" s="388">
        <v>158.81252000000001</v>
      </c>
    </row>
    <row r="19" spans="1:5" x14ac:dyDescent="0.2">
      <c r="A19" s="386">
        <v>6</v>
      </c>
      <c r="B19" s="489" t="s">
        <v>539</v>
      </c>
      <c r="C19" s="489"/>
      <c r="D19" s="388">
        <v>90.772900000000007</v>
      </c>
      <c r="E19" s="388">
        <v>90.772900000000007</v>
      </c>
    </row>
    <row r="20" spans="1:5" x14ac:dyDescent="0.2">
      <c r="A20" s="127"/>
      <c r="B20" s="457" t="s">
        <v>552</v>
      </c>
      <c r="C20" s="457"/>
      <c r="D20" s="222">
        <f>SUM(D14:D19)</f>
        <v>987.29739000000006</v>
      </c>
      <c r="E20" s="222">
        <f>SUM(E14:E19)</f>
        <v>987.29739000000006</v>
      </c>
    </row>
  </sheetData>
  <mergeCells count="21">
    <mergeCell ref="A12:A13"/>
    <mergeCell ref="B12:C13"/>
    <mergeCell ref="D12:E12"/>
    <mergeCell ref="C1:E1"/>
    <mergeCell ref="C2:E2"/>
    <mergeCell ref="C3:E3"/>
    <mergeCell ref="C4:E4"/>
    <mergeCell ref="C5:E5"/>
    <mergeCell ref="C6:E6"/>
    <mergeCell ref="B7:E7"/>
    <mergeCell ref="C8:E8"/>
    <mergeCell ref="A10:E10"/>
    <mergeCell ref="A11:C11"/>
    <mergeCell ref="D11:E11"/>
    <mergeCell ref="B20:C20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Normal="100" workbookViewId="0">
      <selection activeCell="F2" sqref="F2:J2"/>
    </sheetView>
  </sheetViews>
  <sheetFormatPr defaultRowHeight="12.75" x14ac:dyDescent="0.2"/>
  <cols>
    <col min="1" max="1" width="16.28515625" style="1" customWidth="1"/>
    <col min="2" max="2" width="10.42578125" style="1" customWidth="1"/>
    <col min="3" max="3" width="6.7109375" style="1" customWidth="1"/>
    <col min="4" max="4" width="6.85546875" style="1" customWidth="1"/>
    <col min="5" max="5" width="9.85546875" style="1" customWidth="1"/>
    <col min="6" max="6" width="6.85546875" style="1" customWidth="1"/>
    <col min="7" max="7" width="7" style="1" customWidth="1"/>
    <col min="8" max="8" width="15.7109375" style="1" customWidth="1"/>
    <col min="9" max="9" width="15.85546875" style="1" customWidth="1"/>
    <col min="10" max="10" width="16.42578125" style="1" customWidth="1"/>
    <col min="11" max="256" width="9.140625" style="1"/>
    <col min="257" max="257" width="16.28515625" style="1" customWidth="1"/>
    <col min="258" max="258" width="10.42578125" style="1" customWidth="1"/>
    <col min="259" max="259" width="6.7109375" style="1" customWidth="1"/>
    <col min="260" max="260" width="6.85546875" style="1" customWidth="1"/>
    <col min="261" max="261" width="9.85546875" style="1" customWidth="1"/>
    <col min="262" max="262" width="6.85546875" style="1" customWidth="1"/>
    <col min="263" max="263" width="7" style="1" customWidth="1"/>
    <col min="264" max="264" width="15.7109375" style="1" customWidth="1"/>
    <col min="265" max="265" width="15.85546875" style="1" customWidth="1"/>
    <col min="266" max="266" width="16.42578125" style="1" customWidth="1"/>
    <col min="267" max="512" width="9.140625" style="1"/>
    <col min="513" max="513" width="16.28515625" style="1" customWidth="1"/>
    <col min="514" max="514" width="10.42578125" style="1" customWidth="1"/>
    <col min="515" max="515" width="6.7109375" style="1" customWidth="1"/>
    <col min="516" max="516" width="6.85546875" style="1" customWidth="1"/>
    <col min="517" max="517" width="9.85546875" style="1" customWidth="1"/>
    <col min="518" max="518" width="6.85546875" style="1" customWidth="1"/>
    <col min="519" max="519" width="7" style="1" customWidth="1"/>
    <col min="520" max="520" width="15.7109375" style="1" customWidth="1"/>
    <col min="521" max="521" width="15.85546875" style="1" customWidth="1"/>
    <col min="522" max="522" width="16.42578125" style="1" customWidth="1"/>
    <col min="523" max="768" width="9.140625" style="1"/>
    <col min="769" max="769" width="16.28515625" style="1" customWidth="1"/>
    <col min="770" max="770" width="10.42578125" style="1" customWidth="1"/>
    <col min="771" max="771" width="6.7109375" style="1" customWidth="1"/>
    <col min="772" max="772" width="6.85546875" style="1" customWidth="1"/>
    <col min="773" max="773" width="9.85546875" style="1" customWidth="1"/>
    <col min="774" max="774" width="6.85546875" style="1" customWidth="1"/>
    <col min="775" max="775" width="7" style="1" customWidth="1"/>
    <col min="776" max="776" width="15.7109375" style="1" customWidth="1"/>
    <col min="777" max="777" width="15.85546875" style="1" customWidth="1"/>
    <col min="778" max="778" width="16.42578125" style="1" customWidth="1"/>
    <col min="779" max="1024" width="9.140625" style="1"/>
    <col min="1025" max="1025" width="16.28515625" style="1" customWidth="1"/>
    <col min="1026" max="1026" width="10.42578125" style="1" customWidth="1"/>
    <col min="1027" max="1027" width="6.7109375" style="1" customWidth="1"/>
    <col min="1028" max="1028" width="6.85546875" style="1" customWidth="1"/>
    <col min="1029" max="1029" width="9.85546875" style="1" customWidth="1"/>
    <col min="1030" max="1030" width="6.85546875" style="1" customWidth="1"/>
    <col min="1031" max="1031" width="7" style="1" customWidth="1"/>
    <col min="1032" max="1032" width="15.7109375" style="1" customWidth="1"/>
    <col min="1033" max="1033" width="15.85546875" style="1" customWidth="1"/>
    <col min="1034" max="1034" width="16.42578125" style="1" customWidth="1"/>
    <col min="1035" max="1280" width="9.140625" style="1"/>
    <col min="1281" max="1281" width="16.28515625" style="1" customWidth="1"/>
    <col min="1282" max="1282" width="10.42578125" style="1" customWidth="1"/>
    <col min="1283" max="1283" width="6.7109375" style="1" customWidth="1"/>
    <col min="1284" max="1284" width="6.85546875" style="1" customWidth="1"/>
    <col min="1285" max="1285" width="9.85546875" style="1" customWidth="1"/>
    <col min="1286" max="1286" width="6.85546875" style="1" customWidth="1"/>
    <col min="1287" max="1287" width="7" style="1" customWidth="1"/>
    <col min="1288" max="1288" width="15.7109375" style="1" customWidth="1"/>
    <col min="1289" max="1289" width="15.85546875" style="1" customWidth="1"/>
    <col min="1290" max="1290" width="16.42578125" style="1" customWidth="1"/>
    <col min="1291" max="1536" width="9.140625" style="1"/>
    <col min="1537" max="1537" width="16.28515625" style="1" customWidth="1"/>
    <col min="1538" max="1538" width="10.42578125" style="1" customWidth="1"/>
    <col min="1539" max="1539" width="6.7109375" style="1" customWidth="1"/>
    <col min="1540" max="1540" width="6.85546875" style="1" customWidth="1"/>
    <col min="1541" max="1541" width="9.85546875" style="1" customWidth="1"/>
    <col min="1542" max="1542" width="6.85546875" style="1" customWidth="1"/>
    <col min="1543" max="1543" width="7" style="1" customWidth="1"/>
    <col min="1544" max="1544" width="15.7109375" style="1" customWidth="1"/>
    <col min="1545" max="1545" width="15.85546875" style="1" customWidth="1"/>
    <col min="1546" max="1546" width="16.42578125" style="1" customWidth="1"/>
    <col min="1547" max="1792" width="9.140625" style="1"/>
    <col min="1793" max="1793" width="16.28515625" style="1" customWidth="1"/>
    <col min="1794" max="1794" width="10.42578125" style="1" customWidth="1"/>
    <col min="1795" max="1795" width="6.7109375" style="1" customWidth="1"/>
    <col min="1796" max="1796" width="6.85546875" style="1" customWidth="1"/>
    <col min="1797" max="1797" width="9.85546875" style="1" customWidth="1"/>
    <col min="1798" max="1798" width="6.85546875" style="1" customWidth="1"/>
    <col min="1799" max="1799" width="7" style="1" customWidth="1"/>
    <col min="1800" max="1800" width="15.7109375" style="1" customWidth="1"/>
    <col min="1801" max="1801" width="15.85546875" style="1" customWidth="1"/>
    <col min="1802" max="1802" width="16.42578125" style="1" customWidth="1"/>
    <col min="1803" max="2048" width="9.140625" style="1"/>
    <col min="2049" max="2049" width="16.28515625" style="1" customWidth="1"/>
    <col min="2050" max="2050" width="10.42578125" style="1" customWidth="1"/>
    <col min="2051" max="2051" width="6.7109375" style="1" customWidth="1"/>
    <col min="2052" max="2052" width="6.85546875" style="1" customWidth="1"/>
    <col min="2053" max="2053" width="9.85546875" style="1" customWidth="1"/>
    <col min="2054" max="2054" width="6.85546875" style="1" customWidth="1"/>
    <col min="2055" max="2055" width="7" style="1" customWidth="1"/>
    <col min="2056" max="2056" width="15.7109375" style="1" customWidth="1"/>
    <col min="2057" max="2057" width="15.85546875" style="1" customWidth="1"/>
    <col min="2058" max="2058" width="16.42578125" style="1" customWidth="1"/>
    <col min="2059" max="2304" width="9.140625" style="1"/>
    <col min="2305" max="2305" width="16.28515625" style="1" customWidth="1"/>
    <col min="2306" max="2306" width="10.42578125" style="1" customWidth="1"/>
    <col min="2307" max="2307" width="6.7109375" style="1" customWidth="1"/>
    <col min="2308" max="2308" width="6.85546875" style="1" customWidth="1"/>
    <col min="2309" max="2309" width="9.85546875" style="1" customWidth="1"/>
    <col min="2310" max="2310" width="6.85546875" style="1" customWidth="1"/>
    <col min="2311" max="2311" width="7" style="1" customWidth="1"/>
    <col min="2312" max="2312" width="15.7109375" style="1" customWidth="1"/>
    <col min="2313" max="2313" width="15.85546875" style="1" customWidth="1"/>
    <col min="2314" max="2314" width="16.42578125" style="1" customWidth="1"/>
    <col min="2315" max="2560" width="9.140625" style="1"/>
    <col min="2561" max="2561" width="16.28515625" style="1" customWidth="1"/>
    <col min="2562" max="2562" width="10.42578125" style="1" customWidth="1"/>
    <col min="2563" max="2563" width="6.7109375" style="1" customWidth="1"/>
    <col min="2564" max="2564" width="6.85546875" style="1" customWidth="1"/>
    <col min="2565" max="2565" width="9.85546875" style="1" customWidth="1"/>
    <col min="2566" max="2566" width="6.85546875" style="1" customWidth="1"/>
    <col min="2567" max="2567" width="7" style="1" customWidth="1"/>
    <col min="2568" max="2568" width="15.7109375" style="1" customWidth="1"/>
    <col min="2569" max="2569" width="15.85546875" style="1" customWidth="1"/>
    <col min="2570" max="2570" width="16.42578125" style="1" customWidth="1"/>
    <col min="2571" max="2816" width="9.140625" style="1"/>
    <col min="2817" max="2817" width="16.28515625" style="1" customWidth="1"/>
    <col min="2818" max="2818" width="10.42578125" style="1" customWidth="1"/>
    <col min="2819" max="2819" width="6.7109375" style="1" customWidth="1"/>
    <col min="2820" max="2820" width="6.85546875" style="1" customWidth="1"/>
    <col min="2821" max="2821" width="9.85546875" style="1" customWidth="1"/>
    <col min="2822" max="2822" width="6.85546875" style="1" customWidth="1"/>
    <col min="2823" max="2823" width="7" style="1" customWidth="1"/>
    <col min="2824" max="2824" width="15.7109375" style="1" customWidth="1"/>
    <col min="2825" max="2825" width="15.85546875" style="1" customWidth="1"/>
    <col min="2826" max="2826" width="16.42578125" style="1" customWidth="1"/>
    <col min="2827" max="3072" width="9.140625" style="1"/>
    <col min="3073" max="3073" width="16.28515625" style="1" customWidth="1"/>
    <col min="3074" max="3074" width="10.42578125" style="1" customWidth="1"/>
    <col min="3075" max="3075" width="6.7109375" style="1" customWidth="1"/>
    <col min="3076" max="3076" width="6.85546875" style="1" customWidth="1"/>
    <col min="3077" max="3077" width="9.85546875" style="1" customWidth="1"/>
    <col min="3078" max="3078" width="6.85546875" style="1" customWidth="1"/>
    <col min="3079" max="3079" width="7" style="1" customWidth="1"/>
    <col min="3080" max="3080" width="15.7109375" style="1" customWidth="1"/>
    <col min="3081" max="3081" width="15.85546875" style="1" customWidth="1"/>
    <col min="3082" max="3082" width="16.42578125" style="1" customWidth="1"/>
    <col min="3083" max="3328" width="9.140625" style="1"/>
    <col min="3329" max="3329" width="16.28515625" style="1" customWidth="1"/>
    <col min="3330" max="3330" width="10.42578125" style="1" customWidth="1"/>
    <col min="3331" max="3331" width="6.7109375" style="1" customWidth="1"/>
    <col min="3332" max="3332" width="6.85546875" style="1" customWidth="1"/>
    <col min="3333" max="3333" width="9.85546875" style="1" customWidth="1"/>
    <col min="3334" max="3334" width="6.85546875" style="1" customWidth="1"/>
    <col min="3335" max="3335" width="7" style="1" customWidth="1"/>
    <col min="3336" max="3336" width="15.7109375" style="1" customWidth="1"/>
    <col min="3337" max="3337" width="15.85546875" style="1" customWidth="1"/>
    <col min="3338" max="3338" width="16.42578125" style="1" customWidth="1"/>
    <col min="3339" max="3584" width="9.140625" style="1"/>
    <col min="3585" max="3585" width="16.28515625" style="1" customWidth="1"/>
    <col min="3586" max="3586" width="10.42578125" style="1" customWidth="1"/>
    <col min="3587" max="3587" width="6.7109375" style="1" customWidth="1"/>
    <col min="3588" max="3588" width="6.85546875" style="1" customWidth="1"/>
    <col min="3589" max="3589" width="9.85546875" style="1" customWidth="1"/>
    <col min="3590" max="3590" width="6.85546875" style="1" customWidth="1"/>
    <col min="3591" max="3591" width="7" style="1" customWidth="1"/>
    <col min="3592" max="3592" width="15.7109375" style="1" customWidth="1"/>
    <col min="3593" max="3593" width="15.85546875" style="1" customWidth="1"/>
    <col min="3594" max="3594" width="16.42578125" style="1" customWidth="1"/>
    <col min="3595" max="3840" width="9.140625" style="1"/>
    <col min="3841" max="3841" width="16.28515625" style="1" customWidth="1"/>
    <col min="3842" max="3842" width="10.42578125" style="1" customWidth="1"/>
    <col min="3843" max="3843" width="6.7109375" style="1" customWidth="1"/>
    <col min="3844" max="3844" width="6.85546875" style="1" customWidth="1"/>
    <col min="3845" max="3845" width="9.85546875" style="1" customWidth="1"/>
    <col min="3846" max="3846" width="6.85546875" style="1" customWidth="1"/>
    <col min="3847" max="3847" width="7" style="1" customWidth="1"/>
    <col min="3848" max="3848" width="15.7109375" style="1" customWidth="1"/>
    <col min="3849" max="3849" width="15.85546875" style="1" customWidth="1"/>
    <col min="3850" max="3850" width="16.42578125" style="1" customWidth="1"/>
    <col min="3851" max="4096" width="9.140625" style="1"/>
    <col min="4097" max="4097" width="16.28515625" style="1" customWidth="1"/>
    <col min="4098" max="4098" width="10.42578125" style="1" customWidth="1"/>
    <col min="4099" max="4099" width="6.7109375" style="1" customWidth="1"/>
    <col min="4100" max="4100" width="6.85546875" style="1" customWidth="1"/>
    <col min="4101" max="4101" width="9.85546875" style="1" customWidth="1"/>
    <col min="4102" max="4102" width="6.85546875" style="1" customWidth="1"/>
    <col min="4103" max="4103" width="7" style="1" customWidth="1"/>
    <col min="4104" max="4104" width="15.7109375" style="1" customWidth="1"/>
    <col min="4105" max="4105" width="15.85546875" style="1" customWidth="1"/>
    <col min="4106" max="4106" width="16.42578125" style="1" customWidth="1"/>
    <col min="4107" max="4352" width="9.140625" style="1"/>
    <col min="4353" max="4353" width="16.28515625" style="1" customWidth="1"/>
    <col min="4354" max="4354" width="10.42578125" style="1" customWidth="1"/>
    <col min="4355" max="4355" width="6.7109375" style="1" customWidth="1"/>
    <col min="4356" max="4356" width="6.85546875" style="1" customWidth="1"/>
    <col min="4357" max="4357" width="9.85546875" style="1" customWidth="1"/>
    <col min="4358" max="4358" width="6.85546875" style="1" customWidth="1"/>
    <col min="4359" max="4359" width="7" style="1" customWidth="1"/>
    <col min="4360" max="4360" width="15.7109375" style="1" customWidth="1"/>
    <col min="4361" max="4361" width="15.85546875" style="1" customWidth="1"/>
    <col min="4362" max="4362" width="16.42578125" style="1" customWidth="1"/>
    <col min="4363" max="4608" width="9.140625" style="1"/>
    <col min="4609" max="4609" width="16.28515625" style="1" customWidth="1"/>
    <col min="4610" max="4610" width="10.42578125" style="1" customWidth="1"/>
    <col min="4611" max="4611" width="6.7109375" style="1" customWidth="1"/>
    <col min="4612" max="4612" width="6.85546875" style="1" customWidth="1"/>
    <col min="4613" max="4613" width="9.85546875" style="1" customWidth="1"/>
    <col min="4614" max="4614" width="6.85546875" style="1" customWidth="1"/>
    <col min="4615" max="4615" width="7" style="1" customWidth="1"/>
    <col min="4616" max="4616" width="15.7109375" style="1" customWidth="1"/>
    <col min="4617" max="4617" width="15.85546875" style="1" customWidth="1"/>
    <col min="4618" max="4618" width="16.42578125" style="1" customWidth="1"/>
    <col min="4619" max="4864" width="9.140625" style="1"/>
    <col min="4865" max="4865" width="16.28515625" style="1" customWidth="1"/>
    <col min="4866" max="4866" width="10.42578125" style="1" customWidth="1"/>
    <col min="4867" max="4867" width="6.7109375" style="1" customWidth="1"/>
    <col min="4868" max="4868" width="6.85546875" style="1" customWidth="1"/>
    <col min="4869" max="4869" width="9.85546875" style="1" customWidth="1"/>
    <col min="4870" max="4870" width="6.85546875" style="1" customWidth="1"/>
    <col min="4871" max="4871" width="7" style="1" customWidth="1"/>
    <col min="4872" max="4872" width="15.7109375" style="1" customWidth="1"/>
    <col min="4873" max="4873" width="15.85546875" style="1" customWidth="1"/>
    <col min="4874" max="4874" width="16.42578125" style="1" customWidth="1"/>
    <col min="4875" max="5120" width="9.140625" style="1"/>
    <col min="5121" max="5121" width="16.28515625" style="1" customWidth="1"/>
    <col min="5122" max="5122" width="10.42578125" style="1" customWidth="1"/>
    <col min="5123" max="5123" width="6.7109375" style="1" customWidth="1"/>
    <col min="5124" max="5124" width="6.85546875" style="1" customWidth="1"/>
    <col min="5125" max="5125" width="9.85546875" style="1" customWidth="1"/>
    <col min="5126" max="5126" width="6.85546875" style="1" customWidth="1"/>
    <col min="5127" max="5127" width="7" style="1" customWidth="1"/>
    <col min="5128" max="5128" width="15.7109375" style="1" customWidth="1"/>
    <col min="5129" max="5129" width="15.85546875" style="1" customWidth="1"/>
    <col min="5130" max="5130" width="16.42578125" style="1" customWidth="1"/>
    <col min="5131" max="5376" width="9.140625" style="1"/>
    <col min="5377" max="5377" width="16.28515625" style="1" customWidth="1"/>
    <col min="5378" max="5378" width="10.42578125" style="1" customWidth="1"/>
    <col min="5379" max="5379" width="6.7109375" style="1" customWidth="1"/>
    <col min="5380" max="5380" width="6.85546875" style="1" customWidth="1"/>
    <col min="5381" max="5381" width="9.85546875" style="1" customWidth="1"/>
    <col min="5382" max="5382" width="6.85546875" style="1" customWidth="1"/>
    <col min="5383" max="5383" width="7" style="1" customWidth="1"/>
    <col min="5384" max="5384" width="15.7109375" style="1" customWidth="1"/>
    <col min="5385" max="5385" width="15.85546875" style="1" customWidth="1"/>
    <col min="5386" max="5386" width="16.42578125" style="1" customWidth="1"/>
    <col min="5387" max="5632" width="9.140625" style="1"/>
    <col min="5633" max="5633" width="16.28515625" style="1" customWidth="1"/>
    <col min="5634" max="5634" width="10.42578125" style="1" customWidth="1"/>
    <col min="5635" max="5635" width="6.7109375" style="1" customWidth="1"/>
    <col min="5636" max="5636" width="6.85546875" style="1" customWidth="1"/>
    <col min="5637" max="5637" width="9.85546875" style="1" customWidth="1"/>
    <col min="5638" max="5638" width="6.85546875" style="1" customWidth="1"/>
    <col min="5639" max="5639" width="7" style="1" customWidth="1"/>
    <col min="5640" max="5640" width="15.7109375" style="1" customWidth="1"/>
    <col min="5641" max="5641" width="15.85546875" style="1" customWidth="1"/>
    <col min="5642" max="5642" width="16.42578125" style="1" customWidth="1"/>
    <col min="5643" max="5888" width="9.140625" style="1"/>
    <col min="5889" max="5889" width="16.28515625" style="1" customWidth="1"/>
    <col min="5890" max="5890" width="10.42578125" style="1" customWidth="1"/>
    <col min="5891" max="5891" width="6.7109375" style="1" customWidth="1"/>
    <col min="5892" max="5892" width="6.85546875" style="1" customWidth="1"/>
    <col min="5893" max="5893" width="9.85546875" style="1" customWidth="1"/>
    <col min="5894" max="5894" width="6.85546875" style="1" customWidth="1"/>
    <col min="5895" max="5895" width="7" style="1" customWidth="1"/>
    <col min="5896" max="5896" width="15.7109375" style="1" customWidth="1"/>
    <col min="5897" max="5897" width="15.85546875" style="1" customWidth="1"/>
    <col min="5898" max="5898" width="16.42578125" style="1" customWidth="1"/>
    <col min="5899" max="6144" width="9.140625" style="1"/>
    <col min="6145" max="6145" width="16.28515625" style="1" customWidth="1"/>
    <col min="6146" max="6146" width="10.42578125" style="1" customWidth="1"/>
    <col min="6147" max="6147" width="6.7109375" style="1" customWidth="1"/>
    <col min="6148" max="6148" width="6.85546875" style="1" customWidth="1"/>
    <col min="6149" max="6149" width="9.85546875" style="1" customWidth="1"/>
    <col min="6150" max="6150" width="6.85546875" style="1" customWidth="1"/>
    <col min="6151" max="6151" width="7" style="1" customWidth="1"/>
    <col min="6152" max="6152" width="15.7109375" style="1" customWidth="1"/>
    <col min="6153" max="6153" width="15.85546875" style="1" customWidth="1"/>
    <col min="6154" max="6154" width="16.42578125" style="1" customWidth="1"/>
    <col min="6155" max="6400" width="9.140625" style="1"/>
    <col min="6401" max="6401" width="16.28515625" style="1" customWidth="1"/>
    <col min="6402" max="6402" width="10.42578125" style="1" customWidth="1"/>
    <col min="6403" max="6403" width="6.7109375" style="1" customWidth="1"/>
    <col min="6404" max="6404" width="6.85546875" style="1" customWidth="1"/>
    <col min="6405" max="6405" width="9.85546875" style="1" customWidth="1"/>
    <col min="6406" max="6406" width="6.85546875" style="1" customWidth="1"/>
    <col min="6407" max="6407" width="7" style="1" customWidth="1"/>
    <col min="6408" max="6408" width="15.7109375" style="1" customWidth="1"/>
    <col min="6409" max="6409" width="15.85546875" style="1" customWidth="1"/>
    <col min="6410" max="6410" width="16.42578125" style="1" customWidth="1"/>
    <col min="6411" max="6656" width="9.140625" style="1"/>
    <col min="6657" max="6657" width="16.28515625" style="1" customWidth="1"/>
    <col min="6658" max="6658" width="10.42578125" style="1" customWidth="1"/>
    <col min="6659" max="6659" width="6.7109375" style="1" customWidth="1"/>
    <col min="6660" max="6660" width="6.85546875" style="1" customWidth="1"/>
    <col min="6661" max="6661" width="9.85546875" style="1" customWidth="1"/>
    <col min="6662" max="6662" width="6.85546875" style="1" customWidth="1"/>
    <col min="6663" max="6663" width="7" style="1" customWidth="1"/>
    <col min="6664" max="6664" width="15.7109375" style="1" customWidth="1"/>
    <col min="6665" max="6665" width="15.85546875" style="1" customWidth="1"/>
    <col min="6666" max="6666" width="16.42578125" style="1" customWidth="1"/>
    <col min="6667" max="6912" width="9.140625" style="1"/>
    <col min="6913" max="6913" width="16.28515625" style="1" customWidth="1"/>
    <col min="6914" max="6914" width="10.42578125" style="1" customWidth="1"/>
    <col min="6915" max="6915" width="6.7109375" style="1" customWidth="1"/>
    <col min="6916" max="6916" width="6.85546875" style="1" customWidth="1"/>
    <col min="6917" max="6917" width="9.85546875" style="1" customWidth="1"/>
    <col min="6918" max="6918" width="6.85546875" style="1" customWidth="1"/>
    <col min="6919" max="6919" width="7" style="1" customWidth="1"/>
    <col min="6920" max="6920" width="15.7109375" style="1" customWidth="1"/>
    <col min="6921" max="6921" width="15.85546875" style="1" customWidth="1"/>
    <col min="6922" max="6922" width="16.42578125" style="1" customWidth="1"/>
    <col min="6923" max="7168" width="9.140625" style="1"/>
    <col min="7169" max="7169" width="16.28515625" style="1" customWidth="1"/>
    <col min="7170" max="7170" width="10.42578125" style="1" customWidth="1"/>
    <col min="7171" max="7171" width="6.7109375" style="1" customWidth="1"/>
    <col min="7172" max="7172" width="6.85546875" style="1" customWidth="1"/>
    <col min="7173" max="7173" width="9.85546875" style="1" customWidth="1"/>
    <col min="7174" max="7174" width="6.85546875" style="1" customWidth="1"/>
    <col min="7175" max="7175" width="7" style="1" customWidth="1"/>
    <col min="7176" max="7176" width="15.7109375" style="1" customWidth="1"/>
    <col min="7177" max="7177" width="15.85546875" style="1" customWidth="1"/>
    <col min="7178" max="7178" width="16.42578125" style="1" customWidth="1"/>
    <col min="7179" max="7424" width="9.140625" style="1"/>
    <col min="7425" max="7425" width="16.28515625" style="1" customWidth="1"/>
    <col min="7426" max="7426" width="10.42578125" style="1" customWidth="1"/>
    <col min="7427" max="7427" width="6.7109375" style="1" customWidth="1"/>
    <col min="7428" max="7428" width="6.85546875" style="1" customWidth="1"/>
    <col min="7429" max="7429" width="9.85546875" style="1" customWidth="1"/>
    <col min="7430" max="7430" width="6.85546875" style="1" customWidth="1"/>
    <col min="7431" max="7431" width="7" style="1" customWidth="1"/>
    <col min="7432" max="7432" width="15.7109375" style="1" customWidth="1"/>
    <col min="7433" max="7433" width="15.85546875" style="1" customWidth="1"/>
    <col min="7434" max="7434" width="16.42578125" style="1" customWidth="1"/>
    <col min="7435" max="7680" width="9.140625" style="1"/>
    <col min="7681" max="7681" width="16.28515625" style="1" customWidth="1"/>
    <col min="7682" max="7682" width="10.42578125" style="1" customWidth="1"/>
    <col min="7683" max="7683" width="6.7109375" style="1" customWidth="1"/>
    <col min="7684" max="7684" width="6.85546875" style="1" customWidth="1"/>
    <col min="7685" max="7685" width="9.85546875" style="1" customWidth="1"/>
    <col min="7686" max="7686" width="6.85546875" style="1" customWidth="1"/>
    <col min="7687" max="7687" width="7" style="1" customWidth="1"/>
    <col min="7688" max="7688" width="15.7109375" style="1" customWidth="1"/>
    <col min="7689" max="7689" width="15.85546875" style="1" customWidth="1"/>
    <col min="7690" max="7690" width="16.42578125" style="1" customWidth="1"/>
    <col min="7691" max="7936" width="9.140625" style="1"/>
    <col min="7937" max="7937" width="16.28515625" style="1" customWidth="1"/>
    <col min="7938" max="7938" width="10.42578125" style="1" customWidth="1"/>
    <col min="7939" max="7939" width="6.7109375" style="1" customWidth="1"/>
    <col min="7940" max="7940" width="6.85546875" style="1" customWidth="1"/>
    <col min="7941" max="7941" width="9.85546875" style="1" customWidth="1"/>
    <col min="7942" max="7942" width="6.85546875" style="1" customWidth="1"/>
    <col min="7943" max="7943" width="7" style="1" customWidth="1"/>
    <col min="7944" max="7944" width="15.7109375" style="1" customWidth="1"/>
    <col min="7945" max="7945" width="15.85546875" style="1" customWidth="1"/>
    <col min="7946" max="7946" width="16.42578125" style="1" customWidth="1"/>
    <col min="7947" max="8192" width="9.140625" style="1"/>
    <col min="8193" max="8193" width="16.28515625" style="1" customWidth="1"/>
    <col min="8194" max="8194" width="10.42578125" style="1" customWidth="1"/>
    <col min="8195" max="8195" width="6.7109375" style="1" customWidth="1"/>
    <col min="8196" max="8196" width="6.85546875" style="1" customWidth="1"/>
    <col min="8197" max="8197" width="9.85546875" style="1" customWidth="1"/>
    <col min="8198" max="8198" width="6.85546875" style="1" customWidth="1"/>
    <col min="8199" max="8199" width="7" style="1" customWidth="1"/>
    <col min="8200" max="8200" width="15.7109375" style="1" customWidth="1"/>
    <col min="8201" max="8201" width="15.85546875" style="1" customWidth="1"/>
    <col min="8202" max="8202" width="16.42578125" style="1" customWidth="1"/>
    <col min="8203" max="8448" width="9.140625" style="1"/>
    <col min="8449" max="8449" width="16.28515625" style="1" customWidth="1"/>
    <col min="8450" max="8450" width="10.42578125" style="1" customWidth="1"/>
    <col min="8451" max="8451" width="6.7109375" style="1" customWidth="1"/>
    <col min="8452" max="8452" width="6.85546875" style="1" customWidth="1"/>
    <col min="8453" max="8453" width="9.85546875" style="1" customWidth="1"/>
    <col min="8454" max="8454" width="6.85546875" style="1" customWidth="1"/>
    <col min="8455" max="8455" width="7" style="1" customWidth="1"/>
    <col min="8456" max="8456" width="15.7109375" style="1" customWidth="1"/>
    <col min="8457" max="8457" width="15.85546875" style="1" customWidth="1"/>
    <col min="8458" max="8458" width="16.42578125" style="1" customWidth="1"/>
    <col min="8459" max="8704" width="9.140625" style="1"/>
    <col min="8705" max="8705" width="16.28515625" style="1" customWidth="1"/>
    <col min="8706" max="8706" width="10.42578125" style="1" customWidth="1"/>
    <col min="8707" max="8707" width="6.7109375" style="1" customWidth="1"/>
    <col min="8708" max="8708" width="6.85546875" style="1" customWidth="1"/>
    <col min="8709" max="8709" width="9.85546875" style="1" customWidth="1"/>
    <col min="8710" max="8710" width="6.85546875" style="1" customWidth="1"/>
    <col min="8711" max="8711" width="7" style="1" customWidth="1"/>
    <col min="8712" max="8712" width="15.7109375" style="1" customWidth="1"/>
    <col min="8713" max="8713" width="15.85546875" style="1" customWidth="1"/>
    <col min="8714" max="8714" width="16.42578125" style="1" customWidth="1"/>
    <col min="8715" max="8960" width="9.140625" style="1"/>
    <col min="8961" max="8961" width="16.28515625" style="1" customWidth="1"/>
    <col min="8962" max="8962" width="10.42578125" style="1" customWidth="1"/>
    <col min="8963" max="8963" width="6.7109375" style="1" customWidth="1"/>
    <col min="8964" max="8964" width="6.85546875" style="1" customWidth="1"/>
    <col min="8965" max="8965" width="9.85546875" style="1" customWidth="1"/>
    <col min="8966" max="8966" width="6.85546875" style="1" customWidth="1"/>
    <col min="8967" max="8967" width="7" style="1" customWidth="1"/>
    <col min="8968" max="8968" width="15.7109375" style="1" customWidth="1"/>
    <col min="8969" max="8969" width="15.85546875" style="1" customWidth="1"/>
    <col min="8970" max="8970" width="16.42578125" style="1" customWidth="1"/>
    <col min="8971" max="9216" width="9.140625" style="1"/>
    <col min="9217" max="9217" width="16.28515625" style="1" customWidth="1"/>
    <col min="9218" max="9218" width="10.42578125" style="1" customWidth="1"/>
    <col min="9219" max="9219" width="6.7109375" style="1" customWidth="1"/>
    <col min="9220" max="9220" width="6.85546875" style="1" customWidth="1"/>
    <col min="9221" max="9221" width="9.85546875" style="1" customWidth="1"/>
    <col min="9222" max="9222" width="6.85546875" style="1" customWidth="1"/>
    <col min="9223" max="9223" width="7" style="1" customWidth="1"/>
    <col min="9224" max="9224" width="15.7109375" style="1" customWidth="1"/>
    <col min="9225" max="9225" width="15.85546875" style="1" customWidth="1"/>
    <col min="9226" max="9226" width="16.42578125" style="1" customWidth="1"/>
    <col min="9227" max="9472" width="9.140625" style="1"/>
    <col min="9473" max="9473" width="16.28515625" style="1" customWidth="1"/>
    <col min="9474" max="9474" width="10.42578125" style="1" customWidth="1"/>
    <col min="9475" max="9475" width="6.7109375" style="1" customWidth="1"/>
    <col min="9476" max="9476" width="6.85546875" style="1" customWidth="1"/>
    <col min="9477" max="9477" width="9.85546875" style="1" customWidth="1"/>
    <col min="9478" max="9478" width="6.85546875" style="1" customWidth="1"/>
    <col min="9479" max="9479" width="7" style="1" customWidth="1"/>
    <col min="9480" max="9480" width="15.7109375" style="1" customWidth="1"/>
    <col min="9481" max="9481" width="15.85546875" style="1" customWidth="1"/>
    <col min="9482" max="9482" width="16.42578125" style="1" customWidth="1"/>
    <col min="9483" max="9728" width="9.140625" style="1"/>
    <col min="9729" max="9729" width="16.28515625" style="1" customWidth="1"/>
    <col min="9730" max="9730" width="10.42578125" style="1" customWidth="1"/>
    <col min="9731" max="9731" width="6.7109375" style="1" customWidth="1"/>
    <col min="9732" max="9732" width="6.85546875" style="1" customWidth="1"/>
    <col min="9733" max="9733" width="9.85546875" style="1" customWidth="1"/>
    <col min="9734" max="9734" width="6.85546875" style="1" customWidth="1"/>
    <col min="9735" max="9735" width="7" style="1" customWidth="1"/>
    <col min="9736" max="9736" width="15.7109375" style="1" customWidth="1"/>
    <col min="9737" max="9737" width="15.85546875" style="1" customWidth="1"/>
    <col min="9738" max="9738" width="16.42578125" style="1" customWidth="1"/>
    <col min="9739" max="9984" width="9.140625" style="1"/>
    <col min="9985" max="9985" width="16.28515625" style="1" customWidth="1"/>
    <col min="9986" max="9986" width="10.42578125" style="1" customWidth="1"/>
    <col min="9987" max="9987" width="6.7109375" style="1" customWidth="1"/>
    <col min="9988" max="9988" width="6.85546875" style="1" customWidth="1"/>
    <col min="9989" max="9989" width="9.85546875" style="1" customWidth="1"/>
    <col min="9990" max="9990" width="6.85546875" style="1" customWidth="1"/>
    <col min="9991" max="9991" width="7" style="1" customWidth="1"/>
    <col min="9992" max="9992" width="15.7109375" style="1" customWidth="1"/>
    <col min="9993" max="9993" width="15.85546875" style="1" customWidth="1"/>
    <col min="9994" max="9994" width="16.42578125" style="1" customWidth="1"/>
    <col min="9995" max="10240" width="9.140625" style="1"/>
    <col min="10241" max="10241" width="16.28515625" style="1" customWidth="1"/>
    <col min="10242" max="10242" width="10.42578125" style="1" customWidth="1"/>
    <col min="10243" max="10243" width="6.7109375" style="1" customWidth="1"/>
    <col min="10244" max="10244" width="6.85546875" style="1" customWidth="1"/>
    <col min="10245" max="10245" width="9.85546875" style="1" customWidth="1"/>
    <col min="10246" max="10246" width="6.85546875" style="1" customWidth="1"/>
    <col min="10247" max="10247" width="7" style="1" customWidth="1"/>
    <col min="10248" max="10248" width="15.7109375" style="1" customWidth="1"/>
    <col min="10249" max="10249" width="15.85546875" style="1" customWidth="1"/>
    <col min="10250" max="10250" width="16.42578125" style="1" customWidth="1"/>
    <col min="10251" max="10496" width="9.140625" style="1"/>
    <col min="10497" max="10497" width="16.28515625" style="1" customWidth="1"/>
    <col min="10498" max="10498" width="10.42578125" style="1" customWidth="1"/>
    <col min="10499" max="10499" width="6.7109375" style="1" customWidth="1"/>
    <col min="10500" max="10500" width="6.85546875" style="1" customWidth="1"/>
    <col min="10501" max="10501" width="9.85546875" style="1" customWidth="1"/>
    <col min="10502" max="10502" width="6.85546875" style="1" customWidth="1"/>
    <col min="10503" max="10503" width="7" style="1" customWidth="1"/>
    <col min="10504" max="10504" width="15.7109375" style="1" customWidth="1"/>
    <col min="10505" max="10505" width="15.85546875" style="1" customWidth="1"/>
    <col min="10506" max="10506" width="16.42578125" style="1" customWidth="1"/>
    <col min="10507" max="10752" width="9.140625" style="1"/>
    <col min="10753" max="10753" width="16.28515625" style="1" customWidth="1"/>
    <col min="10754" max="10754" width="10.42578125" style="1" customWidth="1"/>
    <col min="10755" max="10755" width="6.7109375" style="1" customWidth="1"/>
    <col min="10756" max="10756" width="6.85546875" style="1" customWidth="1"/>
    <col min="10757" max="10757" width="9.85546875" style="1" customWidth="1"/>
    <col min="10758" max="10758" width="6.85546875" style="1" customWidth="1"/>
    <col min="10759" max="10759" width="7" style="1" customWidth="1"/>
    <col min="10760" max="10760" width="15.7109375" style="1" customWidth="1"/>
    <col min="10761" max="10761" width="15.85546875" style="1" customWidth="1"/>
    <col min="10762" max="10762" width="16.42578125" style="1" customWidth="1"/>
    <col min="10763" max="11008" width="9.140625" style="1"/>
    <col min="11009" max="11009" width="16.28515625" style="1" customWidth="1"/>
    <col min="11010" max="11010" width="10.42578125" style="1" customWidth="1"/>
    <col min="11011" max="11011" width="6.7109375" style="1" customWidth="1"/>
    <col min="11012" max="11012" width="6.85546875" style="1" customWidth="1"/>
    <col min="11013" max="11013" width="9.85546875" style="1" customWidth="1"/>
    <col min="11014" max="11014" width="6.85546875" style="1" customWidth="1"/>
    <col min="11015" max="11015" width="7" style="1" customWidth="1"/>
    <col min="11016" max="11016" width="15.7109375" style="1" customWidth="1"/>
    <col min="11017" max="11017" width="15.85546875" style="1" customWidth="1"/>
    <col min="11018" max="11018" width="16.42578125" style="1" customWidth="1"/>
    <col min="11019" max="11264" width="9.140625" style="1"/>
    <col min="11265" max="11265" width="16.28515625" style="1" customWidth="1"/>
    <col min="11266" max="11266" width="10.42578125" style="1" customWidth="1"/>
    <col min="11267" max="11267" width="6.7109375" style="1" customWidth="1"/>
    <col min="11268" max="11268" width="6.85546875" style="1" customWidth="1"/>
    <col min="11269" max="11269" width="9.85546875" style="1" customWidth="1"/>
    <col min="11270" max="11270" width="6.85546875" style="1" customWidth="1"/>
    <col min="11271" max="11271" width="7" style="1" customWidth="1"/>
    <col min="11272" max="11272" width="15.7109375" style="1" customWidth="1"/>
    <col min="11273" max="11273" width="15.85546875" style="1" customWidth="1"/>
    <col min="11274" max="11274" width="16.42578125" style="1" customWidth="1"/>
    <col min="11275" max="11520" width="9.140625" style="1"/>
    <col min="11521" max="11521" width="16.28515625" style="1" customWidth="1"/>
    <col min="11522" max="11522" width="10.42578125" style="1" customWidth="1"/>
    <col min="11523" max="11523" width="6.7109375" style="1" customWidth="1"/>
    <col min="11524" max="11524" width="6.85546875" style="1" customWidth="1"/>
    <col min="11525" max="11525" width="9.85546875" style="1" customWidth="1"/>
    <col min="11526" max="11526" width="6.85546875" style="1" customWidth="1"/>
    <col min="11527" max="11527" width="7" style="1" customWidth="1"/>
    <col min="11528" max="11528" width="15.7109375" style="1" customWidth="1"/>
    <col min="11529" max="11529" width="15.85546875" style="1" customWidth="1"/>
    <col min="11530" max="11530" width="16.42578125" style="1" customWidth="1"/>
    <col min="11531" max="11776" width="9.140625" style="1"/>
    <col min="11777" max="11777" width="16.28515625" style="1" customWidth="1"/>
    <col min="11778" max="11778" width="10.42578125" style="1" customWidth="1"/>
    <col min="11779" max="11779" width="6.7109375" style="1" customWidth="1"/>
    <col min="11780" max="11780" width="6.85546875" style="1" customWidth="1"/>
    <col min="11781" max="11781" width="9.85546875" style="1" customWidth="1"/>
    <col min="11782" max="11782" width="6.85546875" style="1" customWidth="1"/>
    <col min="11783" max="11783" width="7" style="1" customWidth="1"/>
    <col min="11784" max="11784" width="15.7109375" style="1" customWidth="1"/>
    <col min="11785" max="11785" width="15.85546875" style="1" customWidth="1"/>
    <col min="11786" max="11786" width="16.42578125" style="1" customWidth="1"/>
    <col min="11787" max="12032" width="9.140625" style="1"/>
    <col min="12033" max="12033" width="16.28515625" style="1" customWidth="1"/>
    <col min="12034" max="12034" width="10.42578125" style="1" customWidth="1"/>
    <col min="12035" max="12035" width="6.7109375" style="1" customWidth="1"/>
    <col min="12036" max="12036" width="6.85546875" style="1" customWidth="1"/>
    <col min="12037" max="12037" width="9.85546875" style="1" customWidth="1"/>
    <col min="12038" max="12038" width="6.85546875" style="1" customWidth="1"/>
    <col min="12039" max="12039" width="7" style="1" customWidth="1"/>
    <col min="12040" max="12040" width="15.7109375" style="1" customWidth="1"/>
    <col min="12041" max="12041" width="15.85546875" style="1" customWidth="1"/>
    <col min="12042" max="12042" width="16.42578125" style="1" customWidth="1"/>
    <col min="12043" max="12288" width="9.140625" style="1"/>
    <col min="12289" max="12289" width="16.28515625" style="1" customWidth="1"/>
    <col min="12290" max="12290" width="10.42578125" style="1" customWidth="1"/>
    <col min="12291" max="12291" width="6.7109375" style="1" customWidth="1"/>
    <col min="12292" max="12292" width="6.85546875" style="1" customWidth="1"/>
    <col min="12293" max="12293" width="9.85546875" style="1" customWidth="1"/>
    <col min="12294" max="12294" width="6.85546875" style="1" customWidth="1"/>
    <col min="12295" max="12295" width="7" style="1" customWidth="1"/>
    <col min="12296" max="12296" width="15.7109375" style="1" customWidth="1"/>
    <col min="12297" max="12297" width="15.85546875" style="1" customWidth="1"/>
    <col min="12298" max="12298" width="16.42578125" style="1" customWidth="1"/>
    <col min="12299" max="12544" width="9.140625" style="1"/>
    <col min="12545" max="12545" width="16.28515625" style="1" customWidth="1"/>
    <col min="12546" max="12546" width="10.42578125" style="1" customWidth="1"/>
    <col min="12547" max="12547" width="6.7109375" style="1" customWidth="1"/>
    <col min="12548" max="12548" width="6.85546875" style="1" customWidth="1"/>
    <col min="12549" max="12549" width="9.85546875" style="1" customWidth="1"/>
    <col min="12550" max="12550" width="6.85546875" style="1" customWidth="1"/>
    <col min="12551" max="12551" width="7" style="1" customWidth="1"/>
    <col min="12552" max="12552" width="15.7109375" style="1" customWidth="1"/>
    <col min="12553" max="12553" width="15.85546875" style="1" customWidth="1"/>
    <col min="12554" max="12554" width="16.42578125" style="1" customWidth="1"/>
    <col min="12555" max="12800" width="9.140625" style="1"/>
    <col min="12801" max="12801" width="16.28515625" style="1" customWidth="1"/>
    <col min="12802" max="12802" width="10.42578125" style="1" customWidth="1"/>
    <col min="12803" max="12803" width="6.7109375" style="1" customWidth="1"/>
    <col min="12804" max="12804" width="6.85546875" style="1" customWidth="1"/>
    <col min="12805" max="12805" width="9.85546875" style="1" customWidth="1"/>
    <col min="12806" max="12806" width="6.85546875" style="1" customWidth="1"/>
    <col min="12807" max="12807" width="7" style="1" customWidth="1"/>
    <col min="12808" max="12808" width="15.7109375" style="1" customWidth="1"/>
    <col min="12809" max="12809" width="15.85546875" style="1" customWidth="1"/>
    <col min="12810" max="12810" width="16.42578125" style="1" customWidth="1"/>
    <col min="12811" max="13056" width="9.140625" style="1"/>
    <col min="13057" max="13057" width="16.28515625" style="1" customWidth="1"/>
    <col min="13058" max="13058" width="10.42578125" style="1" customWidth="1"/>
    <col min="13059" max="13059" width="6.7109375" style="1" customWidth="1"/>
    <col min="13060" max="13060" width="6.85546875" style="1" customWidth="1"/>
    <col min="13061" max="13061" width="9.85546875" style="1" customWidth="1"/>
    <col min="13062" max="13062" width="6.85546875" style="1" customWidth="1"/>
    <col min="13063" max="13063" width="7" style="1" customWidth="1"/>
    <col min="13064" max="13064" width="15.7109375" style="1" customWidth="1"/>
    <col min="13065" max="13065" width="15.85546875" style="1" customWidth="1"/>
    <col min="13066" max="13066" width="16.42578125" style="1" customWidth="1"/>
    <col min="13067" max="13312" width="9.140625" style="1"/>
    <col min="13313" max="13313" width="16.28515625" style="1" customWidth="1"/>
    <col min="13314" max="13314" width="10.42578125" style="1" customWidth="1"/>
    <col min="13315" max="13315" width="6.7109375" style="1" customWidth="1"/>
    <col min="13316" max="13316" width="6.85546875" style="1" customWidth="1"/>
    <col min="13317" max="13317" width="9.85546875" style="1" customWidth="1"/>
    <col min="13318" max="13318" width="6.85546875" style="1" customWidth="1"/>
    <col min="13319" max="13319" width="7" style="1" customWidth="1"/>
    <col min="13320" max="13320" width="15.7109375" style="1" customWidth="1"/>
    <col min="13321" max="13321" width="15.85546875" style="1" customWidth="1"/>
    <col min="13322" max="13322" width="16.42578125" style="1" customWidth="1"/>
    <col min="13323" max="13568" width="9.140625" style="1"/>
    <col min="13569" max="13569" width="16.28515625" style="1" customWidth="1"/>
    <col min="13570" max="13570" width="10.42578125" style="1" customWidth="1"/>
    <col min="13571" max="13571" width="6.7109375" style="1" customWidth="1"/>
    <col min="13572" max="13572" width="6.85546875" style="1" customWidth="1"/>
    <col min="13573" max="13573" width="9.85546875" style="1" customWidth="1"/>
    <col min="13574" max="13574" width="6.85546875" style="1" customWidth="1"/>
    <col min="13575" max="13575" width="7" style="1" customWidth="1"/>
    <col min="13576" max="13576" width="15.7109375" style="1" customWidth="1"/>
    <col min="13577" max="13577" width="15.85546875" style="1" customWidth="1"/>
    <col min="13578" max="13578" width="16.42578125" style="1" customWidth="1"/>
    <col min="13579" max="13824" width="9.140625" style="1"/>
    <col min="13825" max="13825" width="16.28515625" style="1" customWidth="1"/>
    <col min="13826" max="13826" width="10.42578125" style="1" customWidth="1"/>
    <col min="13827" max="13827" width="6.7109375" style="1" customWidth="1"/>
    <col min="13828" max="13828" width="6.85546875" style="1" customWidth="1"/>
    <col min="13829" max="13829" width="9.85546875" style="1" customWidth="1"/>
    <col min="13830" max="13830" width="6.85546875" style="1" customWidth="1"/>
    <col min="13831" max="13831" width="7" style="1" customWidth="1"/>
    <col min="13832" max="13832" width="15.7109375" style="1" customWidth="1"/>
    <col min="13833" max="13833" width="15.85546875" style="1" customWidth="1"/>
    <col min="13834" max="13834" width="16.42578125" style="1" customWidth="1"/>
    <col min="13835" max="14080" width="9.140625" style="1"/>
    <col min="14081" max="14081" width="16.28515625" style="1" customWidth="1"/>
    <col min="14082" max="14082" width="10.42578125" style="1" customWidth="1"/>
    <col min="14083" max="14083" width="6.7109375" style="1" customWidth="1"/>
    <col min="14084" max="14084" width="6.85546875" style="1" customWidth="1"/>
    <col min="14085" max="14085" width="9.85546875" style="1" customWidth="1"/>
    <col min="14086" max="14086" width="6.85546875" style="1" customWidth="1"/>
    <col min="14087" max="14087" width="7" style="1" customWidth="1"/>
    <col min="14088" max="14088" width="15.7109375" style="1" customWidth="1"/>
    <col min="14089" max="14089" width="15.85546875" style="1" customWidth="1"/>
    <col min="14090" max="14090" width="16.42578125" style="1" customWidth="1"/>
    <col min="14091" max="14336" width="9.140625" style="1"/>
    <col min="14337" max="14337" width="16.28515625" style="1" customWidth="1"/>
    <col min="14338" max="14338" width="10.42578125" style="1" customWidth="1"/>
    <col min="14339" max="14339" width="6.7109375" style="1" customWidth="1"/>
    <col min="14340" max="14340" width="6.85546875" style="1" customWidth="1"/>
    <col min="14341" max="14341" width="9.85546875" style="1" customWidth="1"/>
    <col min="14342" max="14342" width="6.85546875" style="1" customWidth="1"/>
    <col min="14343" max="14343" width="7" style="1" customWidth="1"/>
    <col min="14344" max="14344" width="15.7109375" style="1" customWidth="1"/>
    <col min="14345" max="14345" width="15.85546875" style="1" customWidth="1"/>
    <col min="14346" max="14346" width="16.42578125" style="1" customWidth="1"/>
    <col min="14347" max="14592" width="9.140625" style="1"/>
    <col min="14593" max="14593" width="16.28515625" style="1" customWidth="1"/>
    <col min="14594" max="14594" width="10.42578125" style="1" customWidth="1"/>
    <col min="14595" max="14595" width="6.7109375" style="1" customWidth="1"/>
    <col min="14596" max="14596" width="6.85546875" style="1" customWidth="1"/>
    <col min="14597" max="14597" width="9.85546875" style="1" customWidth="1"/>
    <col min="14598" max="14598" width="6.85546875" style="1" customWidth="1"/>
    <col min="14599" max="14599" width="7" style="1" customWidth="1"/>
    <col min="14600" max="14600" width="15.7109375" style="1" customWidth="1"/>
    <col min="14601" max="14601" width="15.85546875" style="1" customWidth="1"/>
    <col min="14602" max="14602" width="16.42578125" style="1" customWidth="1"/>
    <col min="14603" max="14848" width="9.140625" style="1"/>
    <col min="14849" max="14849" width="16.28515625" style="1" customWidth="1"/>
    <col min="14850" max="14850" width="10.42578125" style="1" customWidth="1"/>
    <col min="14851" max="14851" width="6.7109375" style="1" customWidth="1"/>
    <col min="14852" max="14852" width="6.85546875" style="1" customWidth="1"/>
    <col min="14853" max="14853" width="9.85546875" style="1" customWidth="1"/>
    <col min="14854" max="14854" width="6.85546875" style="1" customWidth="1"/>
    <col min="14855" max="14855" width="7" style="1" customWidth="1"/>
    <col min="14856" max="14856" width="15.7109375" style="1" customWidth="1"/>
    <col min="14857" max="14857" width="15.85546875" style="1" customWidth="1"/>
    <col min="14858" max="14858" width="16.42578125" style="1" customWidth="1"/>
    <col min="14859" max="15104" width="9.140625" style="1"/>
    <col min="15105" max="15105" width="16.28515625" style="1" customWidth="1"/>
    <col min="15106" max="15106" width="10.42578125" style="1" customWidth="1"/>
    <col min="15107" max="15107" width="6.7109375" style="1" customWidth="1"/>
    <col min="15108" max="15108" width="6.85546875" style="1" customWidth="1"/>
    <col min="15109" max="15109" width="9.85546875" style="1" customWidth="1"/>
    <col min="15110" max="15110" width="6.85546875" style="1" customWidth="1"/>
    <col min="15111" max="15111" width="7" style="1" customWidth="1"/>
    <col min="15112" max="15112" width="15.7109375" style="1" customWidth="1"/>
    <col min="15113" max="15113" width="15.85546875" style="1" customWidth="1"/>
    <col min="15114" max="15114" width="16.42578125" style="1" customWidth="1"/>
    <col min="15115" max="15360" width="9.140625" style="1"/>
    <col min="15361" max="15361" width="16.28515625" style="1" customWidth="1"/>
    <col min="15362" max="15362" width="10.42578125" style="1" customWidth="1"/>
    <col min="15363" max="15363" width="6.7109375" style="1" customWidth="1"/>
    <col min="15364" max="15364" width="6.85546875" style="1" customWidth="1"/>
    <col min="15365" max="15365" width="9.85546875" style="1" customWidth="1"/>
    <col min="15366" max="15366" width="6.85546875" style="1" customWidth="1"/>
    <col min="15367" max="15367" width="7" style="1" customWidth="1"/>
    <col min="15368" max="15368" width="15.7109375" style="1" customWidth="1"/>
    <col min="15369" max="15369" width="15.85546875" style="1" customWidth="1"/>
    <col min="15370" max="15370" width="16.42578125" style="1" customWidth="1"/>
    <col min="15371" max="15616" width="9.140625" style="1"/>
    <col min="15617" max="15617" width="16.28515625" style="1" customWidth="1"/>
    <col min="15618" max="15618" width="10.42578125" style="1" customWidth="1"/>
    <col min="15619" max="15619" width="6.7109375" style="1" customWidth="1"/>
    <col min="15620" max="15620" width="6.85546875" style="1" customWidth="1"/>
    <col min="15621" max="15621" width="9.85546875" style="1" customWidth="1"/>
    <col min="15622" max="15622" width="6.85546875" style="1" customWidth="1"/>
    <col min="15623" max="15623" width="7" style="1" customWidth="1"/>
    <col min="15624" max="15624" width="15.7109375" style="1" customWidth="1"/>
    <col min="15625" max="15625" width="15.85546875" style="1" customWidth="1"/>
    <col min="15626" max="15626" width="16.42578125" style="1" customWidth="1"/>
    <col min="15627" max="15872" width="9.140625" style="1"/>
    <col min="15873" max="15873" width="16.28515625" style="1" customWidth="1"/>
    <col min="15874" max="15874" width="10.42578125" style="1" customWidth="1"/>
    <col min="15875" max="15875" width="6.7109375" style="1" customWidth="1"/>
    <col min="15876" max="15876" width="6.85546875" style="1" customWidth="1"/>
    <col min="15877" max="15877" width="9.85546875" style="1" customWidth="1"/>
    <col min="15878" max="15878" width="6.85546875" style="1" customWidth="1"/>
    <col min="15879" max="15879" width="7" style="1" customWidth="1"/>
    <col min="15880" max="15880" width="15.7109375" style="1" customWidth="1"/>
    <col min="15881" max="15881" width="15.85546875" style="1" customWidth="1"/>
    <col min="15882" max="15882" width="16.42578125" style="1" customWidth="1"/>
    <col min="15883" max="16128" width="9.140625" style="1"/>
    <col min="16129" max="16129" width="16.28515625" style="1" customWidth="1"/>
    <col min="16130" max="16130" width="10.42578125" style="1" customWidth="1"/>
    <col min="16131" max="16131" width="6.7109375" style="1" customWidth="1"/>
    <col min="16132" max="16132" width="6.85546875" style="1" customWidth="1"/>
    <col min="16133" max="16133" width="9.85546875" style="1" customWidth="1"/>
    <col min="16134" max="16134" width="6.85546875" style="1" customWidth="1"/>
    <col min="16135" max="16135" width="7" style="1" customWidth="1"/>
    <col min="16136" max="16136" width="15.7109375" style="1" customWidth="1"/>
    <col min="16137" max="16137" width="15.85546875" style="1" customWidth="1"/>
    <col min="16138" max="16138" width="16.42578125" style="1" customWidth="1"/>
    <col min="16139" max="16384" width="9.140625" style="1"/>
  </cols>
  <sheetData>
    <row r="1" spans="1:13" s="139" customFormat="1" ht="15.75" x14ac:dyDescent="0.25">
      <c r="F1" s="502" t="s">
        <v>967</v>
      </c>
      <c r="G1" s="502"/>
      <c r="H1" s="502"/>
      <c r="I1" s="502"/>
      <c r="J1" s="502"/>
      <c r="M1" s="140"/>
    </row>
    <row r="2" spans="1:13" s="139" customFormat="1" ht="15.75" x14ac:dyDescent="0.25">
      <c r="F2" s="415" t="s">
        <v>526</v>
      </c>
      <c r="G2" s="415"/>
      <c r="H2" s="415"/>
      <c r="I2" s="415"/>
      <c r="J2" s="415"/>
      <c r="M2" s="140"/>
    </row>
    <row r="3" spans="1:13" s="139" customFormat="1" ht="15.75" x14ac:dyDescent="0.25">
      <c r="F3" s="415" t="s">
        <v>529</v>
      </c>
      <c r="G3" s="415"/>
      <c r="H3" s="415"/>
      <c r="I3" s="415"/>
      <c r="J3" s="415"/>
      <c r="M3" s="140"/>
    </row>
    <row r="4" spans="1:13" s="139" customFormat="1" ht="15.75" x14ac:dyDescent="0.25">
      <c r="F4" s="415" t="s">
        <v>527</v>
      </c>
      <c r="G4" s="415"/>
      <c r="H4" s="415"/>
      <c r="I4" s="415"/>
      <c r="J4" s="415"/>
      <c r="M4" s="140"/>
    </row>
    <row r="5" spans="1:13" s="139" customFormat="1" ht="15.75" x14ac:dyDescent="0.25">
      <c r="F5" s="415" t="s">
        <v>870</v>
      </c>
      <c r="G5" s="415"/>
      <c r="H5" s="415"/>
      <c r="I5" s="415"/>
      <c r="J5" s="415"/>
      <c r="M5" s="140"/>
    </row>
    <row r="6" spans="1:13" s="139" customFormat="1" ht="15.75" x14ac:dyDescent="0.25">
      <c r="F6" s="415" t="s">
        <v>528</v>
      </c>
      <c r="G6" s="415"/>
      <c r="H6" s="415"/>
      <c r="I6" s="415"/>
      <c r="J6" s="415"/>
      <c r="M6" s="140"/>
    </row>
    <row r="7" spans="1:13" s="139" customFormat="1" ht="15.75" x14ac:dyDescent="0.25">
      <c r="F7" s="449" t="s">
        <v>527</v>
      </c>
      <c r="G7" s="449"/>
      <c r="H7" s="449"/>
      <c r="I7" s="449"/>
      <c r="J7" s="449"/>
      <c r="M7" s="140"/>
    </row>
    <row r="8" spans="1:13" s="139" customFormat="1" ht="15.75" x14ac:dyDescent="0.25">
      <c r="F8" s="415" t="s">
        <v>847</v>
      </c>
      <c r="G8" s="415"/>
      <c r="H8" s="415"/>
      <c r="I8" s="415"/>
      <c r="J8" s="415"/>
      <c r="M8" s="140"/>
    </row>
    <row r="9" spans="1:13" x14ac:dyDescent="0.2">
      <c r="M9" s="141"/>
    </row>
    <row r="10" spans="1:13" x14ac:dyDescent="0.2">
      <c r="A10" s="492" t="s">
        <v>558</v>
      </c>
      <c r="B10" s="492"/>
      <c r="C10" s="492"/>
      <c r="D10" s="492"/>
      <c r="E10" s="492"/>
      <c r="F10" s="492"/>
      <c r="G10" s="492"/>
      <c r="H10" s="492"/>
      <c r="I10" s="492"/>
      <c r="J10" s="492"/>
      <c r="M10" s="141"/>
    </row>
    <row r="11" spans="1:13" x14ac:dyDescent="0.2">
      <c r="A11" s="492" t="s">
        <v>869</v>
      </c>
      <c r="B11" s="492"/>
      <c r="C11" s="492"/>
      <c r="D11" s="492"/>
      <c r="E11" s="492"/>
      <c r="F11" s="492"/>
      <c r="G11" s="492"/>
      <c r="H11" s="492"/>
      <c r="I11" s="492"/>
      <c r="J11" s="492"/>
      <c r="M11" s="141"/>
    </row>
    <row r="12" spans="1:13" x14ac:dyDescent="0.2">
      <c r="A12" s="96"/>
      <c r="B12" s="96"/>
      <c r="C12" s="96"/>
      <c r="D12" s="96"/>
      <c r="E12" s="96"/>
      <c r="F12" s="96"/>
      <c r="G12" s="96"/>
      <c r="M12" s="141"/>
    </row>
    <row r="13" spans="1:13" x14ac:dyDescent="0.2">
      <c r="I13" s="493" t="s">
        <v>531</v>
      </c>
      <c r="J13" s="493"/>
      <c r="M13" s="141"/>
    </row>
    <row r="14" spans="1:13" ht="12.75" customHeight="1" x14ac:dyDescent="0.2">
      <c r="A14" s="494"/>
      <c r="B14" s="494" t="s">
        <v>559</v>
      </c>
      <c r="C14" s="494" t="s">
        <v>560</v>
      </c>
      <c r="D14" s="494"/>
      <c r="E14" s="494" t="s">
        <v>561</v>
      </c>
      <c r="F14" s="494" t="s">
        <v>560</v>
      </c>
      <c r="G14" s="494"/>
      <c r="H14" s="495" t="s">
        <v>937</v>
      </c>
      <c r="I14" s="494" t="s">
        <v>936</v>
      </c>
      <c r="J14" s="494" t="s">
        <v>935</v>
      </c>
      <c r="K14" s="497" t="s">
        <v>560</v>
      </c>
      <c r="L14" s="498"/>
      <c r="M14" s="141"/>
    </row>
    <row r="15" spans="1:13" ht="38.25" x14ac:dyDescent="0.2">
      <c r="A15" s="495"/>
      <c r="B15" s="495"/>
      <c r="C15" s="366" t="s">
        <v>562</v>
      </c>
      <c r="D15" s="366" t="s">
        <v>563</v>
      </c>
      <c r="E15" s="495"/>
      <c r="F15" s="366" t="s">
        <v>562</v>
      </c>
      <c r="G15" s="366" t="s">
        <v>563</v>
      </c>
      <c r="H15" s="496"/>
      <c r="I15" s="495"/>
      <c r="J15" s="495"/>
      <c r="K15" s="366" t="s">
        <v>562</v>
      </c>
      <c r="L15" s="366" t="s">
        <v>563</v>
      </c>
      <c r="M15" s="141"/>
    </row>
    <row r="16" spans="1:13" x14ac:dyDescent="0.2">
      <c r="A16" s="499" t="s">
        <v>564</v>
      </c>
      <c r="B16" s="500"/>
      <c r="C16" s="500"/>
      <c r="D16" s="500"/>
      <c r="E16" s="500"/>
      <c r="F16" s="500"/>
      <c r="G16" s="500"/>
      <c r="H16" s="500"/>
      <c r="I16" s="500"/>
      <c r="J16" s="500"/>
      <c r="K16" s="500"/>
      <c r="L16" s="501"/>
      <c r="M16" s="141"/>
    </row>
    <row r="17" spans="1:13" x14ac:dyDescent="0.2">
      <c r="A17" s="490" t="s">
        <v>565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482"/>
      <c r="M17" s="141"/>
    </row>
    <row r="18" spans="1:13" x14ac:dyDescent="0.2">
      <c r="A18" s="62"/>
      <c r="B18" s="142"/>
      <c r="C18" s="142"/>
      <c r="D18" s="142"/>
      <c r="E18" s="142"/>
      <c r="F18" s="142"/>
      <c r="G18" s="142"/>
      <c r="H18" s="142"/>
      <c r="I18" s="142"/>
      <c r="J18" s="142">
        <f>K18+L18</f>
        <v>0</v>
      </c>
      <c r="K18" s="142"/>
      <c r="L18" s="142"/>
      <c r="M18" s="141"/>
    </row>
    <row r="19" spans="1:13" x14ac:dyDescent="0.2">
      <c r="A19" s="143" t="s">
        <v>566</v>
      </c>
      <c r="B19" s="142">
        <f t="shared" ref="B19:I19" si="0">SUM(B18:B18)</f>
        <v>0</v>
      </c>
      <c r="C19" s="142">
        <f t="shared" si="0"/>
        <v>0</v>
      </c>
      <c r="D19" s="142">
        <f t="shared" si="0"/>
        <v>0</v>
      </c>
      <c r="E19" s="142">
        <f t="shared" si="0"/>
        <v>0</v>
      </c>
      <c r="F19" s="142">
        <f t="shared" si="0"/>
        <v>0</v>
      </c>
      <c r="G19" s="142">
        <f t="shared" si="0"/>
        <v>0</v>
      </c>
      <c r="H19" s="142">
        <f t="shared" si="0"/>
        <v>0</v>
      </c>
      <c r="I19" s="142">
        <f t="shared" si="0"/>
        <v>0</v>
      </c>
      <c r="J19" s="218">
        <f>SUM(J18:J18)</f>
        <v>0</v>
      </c>
      <c r="K19" s="218">
        <f t="shared" ref="K19:L19" si="1">SUM(K18:K18)</f>
        <v>0</v>
      </c>
      <c r="L19" s="218">
        <f t="shared" si="1"/>
        <v>0</v>
      </c>
      <c r="M19" s="141"/>
    </row>
    <row r="20" spans="1:13" x14ac:dyDescent="0.2">
      <c r="A20" s="144" t="s">
        <v>567</v>
      </c>
      <c r="B20" s="145">
        <f>SUM(B19)</f>
        <v>0</v>
      </c>
      <c r="C20" s="145">
        <f t="shared" ref="C20:L20" si="2">SUM(C19)</f>
        <v>0</v>
      </c>
      <c r="D20" s="145">
        <f t="shared" si="2"/>
        <v>0</v>
      </c>
      <c r="E20" s="145">
        <f t="shared" si="2"/>
        <v>0</v>
      </c>
      <c r="F20" s="145">
        <f t="shared" si="2"/>
        <v>0</v>
      </c>
      <c r="G20" s="145">
        <f t="shared" si="2"/>
        <v>0</v>
      </c>
      <c r="H20" s="145">
        <f t="shared" si="2"/>
        <v>0</v>
      </c>
      <c r="I20" s="145">
        <f t="shared" si="2"/>
        <v>0</v>
      </c>
      <c r="J20" s="145">
        <f t="shared" si="2"/>
        <v>0</v>
      </c>
      <c r="K20" s="145">
        <f t="shared" si="2"/>
        <v>0</v>
      </c>
      <c r="L20" s="145">
        <f t="shared" si="2"/>
        <v>0</v>
      </c>
      <c r="M20" s="141"/>
    </row>
  </sheetData>
  <mergeCells count="22">
    <mergeCell ref="F6:J6"/>
    <mergeCell ref="F1:J1"/>
    <mergeCell ref="F2:J2"/>
    <mergeCell ref="F3:J3"/>
    <mergeCell ref="F4:J4"/>
    <mergeCell ref="F5:J5"/>
    <mergeCell ref="A17:L17"/>
    <mergeCell ref="F7:J7"/>
    <mergeCell ref="F8:J8"/>
    <mergeCell ref="A10:J10"/>
    <mergeCell ref="A11:J11"/>
    <mergeCell ref="I13:J13"/>
    <mergeCell ref="A14:A15"/>
    <mergeCell ref="B14:B15"/>
    <mergeCell ref="C14:D14"/>
    <mergeCell ref="E14:E15"/>
    <mergeCell ref="F14:G14"/>
    <mergeCell ref="H14:H15"/>
    <mergeCell ref="I14:I15"/>
    <mergeCell ref="J14:J15"/>
    <mergeCell ref="K14:L14"/>
    <mergeCell ref="A16:L16"/>
  </mergeCells>
  <pageMargins left="0.7" right="0.7" top="0.75" bottom="0.75" header="0.3" footer="0.3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3"/>
  <sheetViews>
    <sheetView tabSelected="1" topLeftCell="C25" zoomScaleNormal="100" workbookViewId="0">
      <selection activeCell="J34" sqref="J34"/>
    </sheetView>
  </sheetViews>
  <sheetFormatPr defaultRowHeight="12.75" x14ac:dyDescent="0.2"/>
  <cols>
    <col min="1" max="1" width="28.5703125" style="1" customWidth="1"/>
    <col min="2" max="2" width="9.140625" style="1"/>
    <col min="3" max="5" width="9.140625" style="1" customWidth="1"/>
    <col min="6" max="6" width="25.5703125" style="1" customWidth="1"/>
    <col min="7" max="7" width="9.140625" style="1" customWidth="1"/>
    <col min="8" max="9" width="9.140625" style="1"/>
    <col min="10" max="10" width="12.5703125" style="1" customWidth="1"/>
    <col min="11" max="256" width="9.140625" style="1"/>
    <col min="257" max="257" width="28.5703125" style="1" customWidth="1"/>
    <col min="258" max="261" width="9.140625" style="1"/>
    <col min="262" max="262" width="25.5703125" style="1" customWidth="1"/>
    <col min="263" max="265" width="9.140625" style="1"/>
    <col min="266" max="266" width="12.5703125" style="1" customWidth="1"/>
    <col min="267" max="512" width="9.140625" style="1"/>
    <col min="513" max="513" width="28.5703125" style="1" customWidth="1"/>
    <col min="514" max="517" width="9.140625" style="1"/>
    <col min="518" max="518" width="25.5703125" style="1" customWidth="1"/>
    <col min="519" max="521" width="9.140625" style="1"/>
    <col min="522" max="522" width="12.5703125" style="1" customWidth="1"/>
    <col min="523" max="768" width="9.140625" style="1"/>
    <col min="769" max="769" width="28.5703125" style="1" customWidth="1"/>
    <col min="770" max="773" width="9.140625" style="1"/>
    <col min="774" max="774" width="25.5703125" style="1" customWidth="1"/>
    <col min="775" max="777" width="9.140625" style="1"/>
    <col min="778" max="778" width="12.5703125" style="1" customWidth="1"/>
    <col min="779" max="1024" width="9.140625" style="1"/>
    <col min="1025" max="1025" width="28.5703125" style="1" customWidth="1"/>
    <col min="1026" max="1029" width="9.140625" style="1"/>
    <col min="1030" max="1030" width="25.5703125" style="1" customWidth="1"/>
    <col min="1031" max="1033" width="9.140625" style="1"/>
    <col min="1034" max="1034" width="12.5703125" style="1" customWidth="1"/>
    <col min="1035" max="1280" width="9.140625" style="1"/>
    <col min="1281" max="1281" width="28.5703125" style="1" customWidth="1"/>
    <col min="1282" max="1285" width="9.140625" style="1"/>
    <col min="1286" max="1286" width="25.5703125" style="1" customWidth="1"/>
    <col min="1287" max="1289" width="9.140625" style="1"/>
    <col min="1290" max="1290" width="12.5703125" style="1" customWidth="1"/>
    <col min="1291" max="1536" width="9.140625" style="1"/>
    <col min="1537" max="1537" width="28.5703125" style="1" customWidth="1"/>
    <col min="1538" max="1541" width="9.140625" style="1"/>
    <col min="1542" max="1542" width="25.5703125" style="1" customWidth="1"/>
    <col min="1543" max="1545" width="9.140625" style="1"/>
    <col min="1546" max="1546" width="12.5703125" style="1" customWidth="1"/>
    <col min="1547" max="1792" width="9.140625" style="1"/>
    <col min="1793" max="1793" width="28.5703125" style="1" customWidth="1"/>
    <col min="1794" max="1797" width="9.140625" style="1"/>
    <col min="1798" max="1798" width="25.5703125" style="1" customWidth="1"/>
    <col min="1799" max="1801" width="9.140625" style="1"/>
    <col min="1802" max="1802" width="12.5703125" style="1" customWidth="1"/>
    <col min="1803" max="2048" width="9.140625" style="1"/>
    <col min="2049" max="2049" width="28.5703125" style="1" customWidth="1"/>
    <col min="2050" max="2053" width="9.140625" style="1"/>
    <col min="2054" max="2054" width="25.5703125" style="1" customWidth="1"/>
    <col min="2055" max="2057" width="9.140625" style="1"/>
    <col min="2058" max="2058" width="12.5703125" style="1" customWidth="1"/>
    <col min="2059" max="2304" width="9.140625" style="1"/>
    <col min="2305" max="2305" width="28.5703125" style="1" customWidth="1"/>
    <col min="2306" max="2309" width="9.140625" style="1"/>
    <col min="2310" max="2310" width="25.5703125" style="1" customWidth="1"/>
    <col min="2311" max="2313" width="9.140625" style="1"/>
    <col min="2314" max="2314" width="12.5703125" style="1" customWidth="1"/>
    <col min="2315" max="2560" width="9.140625" style="1"/>
    <col min="2561" max="2561" width="28.5703125" style="1" customWidth="1"/>
    <col min="2562" max="2565" width="9.140625" style="1"/>
    <col min="2566" max="2566" width="25.5703125" style="1" customWidth="1"/>
    <col min="2567" max="2569" width="9.140625" style="1"/>
    <col min="2570" max="2570" width="12.5703125" style="1" customWidth="1"/>
    <col min="2571" max="2816" width="9.140625" style="1"/>
    <col min="2817" max="2817" width="28.5703125" style="1" customWidth="1"/>
    <col min="2818" max="2821" width="9.140625" style="1"/>
    <col min="2822" max="2822" width="25.5703125" style="1" customWidth="1"/>
    <col min="2823" max="2825" width="9.140625" style="1"/>
    <col min="2826" max="2826" width="12.5703125" style="1" customWidth="1"/>
    <col min="2827" max="3072" width="9.140625" style="1"/>
    <col min="3073" max="3073" width="28.5703125" style="1" customWidth="1"/>
    <col min="3074" max="3077" width="9.140625" style="1"/>
    <col min="3078" max="3078" width="25.5703125" style="1" customWidth="1"/>
    <col min="3079" max="3081" width="9.140625" style="1"/>
    <col min="3082" max="3082" width="12.5703125" style="1" customWidth="1"/>
    <col min="3083" max="3328" width="9.140625" style="1"/>
    <col min="3329" max="3329" width="28.5703125" style="1" customWidth="1"/>
    <col min="3330" max="3333" width="9.140625" style="1"/>
    <col min="3334" max="3334" width="25.5703125" style="1" customWidth="1"/>
    <col min="3335" max="3337" width="9.140625" style="1"/>
    <col min="3338" max="3338" width="12.5703125" style="1" customWidth="1"/>
    <col min="3339" max="3584" width="9.140625" style="1"/>
    <col min="3585" max="3585" width="28.5703125" style="1" customWidth="1"/>
    <col min="3586" max="3589" width="9.140625" style="1"/>
    <col min="3590" max="3590" width="25.5703125" style="1" customWidth="1"/>
    <col min="3591" max="3593" width="9.140625" style="1"/>
    <col min="3594" max="3594" width="12.5703125" style="1" customWidth="1"/>
    <col min="3595" max="3840" width="9.140625" style="1"/>
    <col min="3841" max="3841" width="28.5703125" style="1" customWidth="1"/>
    <col min="3842" max="3845" width="9.140625" style="1"/>
    <col min="3846" max="3846" width="25.5703125" style="1" customWidth="1"/>
    <col min="3847" max="3849" width="9.140625" style="1"/>
    <col min="3850" max="3850" width="12.5703125" style="1" customWidth="1"/>
    <col min="3851" max="4096" width="9.140625" style="1"/>
    <col min="4097" max="4097" width="28.5703125" style="1" customWidth="1"/>
    <col min="4098" max="4101" width="9.140625" style="1"/>
    <col min="4102" max="4102" width="25.5703125" style="1" customWidth="1"/>
    <col min="4103" max="4105" width="9.140625" style="1"/>
    <col min="4106" max="4106" width="12.5703125" style="1" customWidth="1"/>
    <col min="4107" max="4352" width="9.140625" style="1"/>
    <col min="4353" max="4353" width="28.5703125" style="1" customWidth="1"/>
    <col min="4354" max="4357" width="9.140625" style="1"/>
    <col min="4358" max="4358" width="25.5703125" style="1" customWidth="1"/>
    <col min="4359" max="4361" width="9.140625" style="1"/>
    <col min="4362" max="4362" width="12.5703125" style="1" customWidth="1"/>
    <col min="4363" max="4608" width="9.140625" style="1"/>
    <col min="4609" max="4609" width="28.5703125" style="1" customWidth="1"/>
    <col min="4610" max="4613" width="9.140625" style="1"/>
    <col min="4614" max="4614" width="25.5703125" style="1" customWidth="1"/>
    <col min="4615" max="4617" width="9.140625" style="1"/>
    <col min="4618" max="4618" width="12.5703125" style="1" customWidth="1"/>
    <col min="4619" max="4864" width="9.140625" style="1"/>
    <col min="4865" max="4865" width="28.5703125" style="1" customWidth="1"/>
    <col min="4866" max="4869" width="9.140625" style="1"/>
    <col min="4870" max="4870" width="25.5703125" style="1" customWidth="1"/>
    <col min="4871" max="4873" width="9.140625" style="1"/>
    <col min="4874" max="4874" width="12.5703125" style="1" customWidth="1"/>
    <col min="4875" max="5120" width="9.140625" style="1"/>
    <col min="5121" max="5121" width="28.5703125" style="1" customWidth="1"/>
    <col min="5122" max="5125" width="9.140625" style="1"/>
    <col min="5126" max="5126" width="25.5703125" style="1" customWidth="1"/>
    <col min="5127" max="5129" width="9.140625" style="1"/>
    <col min="5130" max="5130" width="12.5703125" style="1" customWidth="1"/>
    <col min="5131" max="5376" width="9.140625" style="1"/>
    <col min="5377" max="5377" width="28.5703125" style="1" customWidth="1"/>
    <col min="5378" max="5381" width="9.140625" style="1"/>
    <col min="5382" max="5382" width="25.5703125" style="1" customWidth="1"/>
    <col min="5383" max="5385" width="9.140625" style="1"/>
    <col min="5386" max="5386" width="12.5703125" style="1" customWidth="1"/>
    <col min="5387" max="5632" width="9.140625" style="1"/>
    <col min="5633" max="5633" width="28.5703125" style="1" customWidth="1"/>
    <col min="5634" max="5637" width="9.140625" style="1"/>
    <col min="5638" max="5638" width="25.5703125" style="1" customWidth="1"/>
    <col min="5639" max="5641" width="9.140625" style="1"/>
    <col min="5642" max="5642" width="12.5703125" style="1" customWidth="1"/>
    <col min="5643" max="5888" width="9.140625" style="1"/>
    <col min="5889" max="5889" width="28.5703125" style="1" customWidth="1"/>
    <col min="5890" max="5893" width="9.140625" style="1"/>
    <col min="5894" max="5894" width="25.5703125" style="1" customWidth="1"/>
    <col min="5895" max="5897" width="9.140625" style="1"/>
    <col min="5898" max="5898" width="12.5703125" style="1" customWidth="1"/>
    <col min="5899" max="6144" width="9.140625" style="1"/>
    <col min="6145" max="6145" width="28.5703125" style="1" customWidth="1"/>
    <col min="6146" max="6149" width="9.140625" style="1"/>
    <col min="6150" max="6150" width="25.5703125" style="1" customWidth="1"/>
    <col min="6151" max="6153" width="9.140625" style="1"/>
    <col min="6154" max="6154" width="12.5703125" style="1" customWidth="1"/>
    <col min="6155" max="6400" width="9.140625" style="1"/>
    <col min="6401" max="6401" width="28.5703125" style="1" customWidth="1"/>
    <col min="6402" max="6405" width="9.140625" style="1"/>
    <col min="6406" max="6406" width="25.5703125" style="1" customWidth="1"/>
    <col min="6407" max="6409" width="9.140625" style="1"/>
    <col min="6410" max="6410" width="12.5703125" style="1" customWidth="1"/>
    <col min="6411" max="6656" width="9.140625" style="1"/>
    <col min="6657" max="6657" width="28.5703125" style="1" customWidth="1"/>
    <col min="6658" max="6661" width="9.140625" style="1"/>
    <col min="6662" max="6662" width="25.5703125" style="1" customWidth="1"/>
    <col min="6663" max="6665" width="9.140625" style="1"/>
    <col min="6666" max="6666" width="12.5703125" style="1" customWidth="1"/>
    <col min="6667" max="6912" width="9.140625" style="1"/>
    <col min="6913" max="6913" width="28.5703125" style="1" customWidth="1"/>
    <col min="6914" max="6917" width="9.140625" style="1"/>
    <col min="6918" max="6918" width="25.5703125" style="1" customWidth="1"/>
    <col min="6919" max="6921" width="9.140625" style="1"/>
    <col min="6922" max="6922" width="12.5703125" style="1" customWidth="1"/>
    <col min="6923" max="7168" width="9.140625" style="1"/>
    <col min="7169" max="7169" width="28.5703125" style="1" customWidth="1"/>
    <col min="7170" max="7173" width="9.140625" style="1"/>
    <col min="7174" max="7174" width="25.5703125" style="1" customWidth="1"/>
    <col min="7175" max="7177" width="9.140625" style="1"/>
    <col min="7178" max="7178" width="12.5703125" style="1" customWidth="1"/>
    <col min="7179" max="7424" width="9.140625" style="1"/>
    <col min="7425" max="7425" width="28.5703125" style="1" customWidth="1"/>
    <col min="7426" max="7429" width="9.140625" style="1"/>
    <col min="7430" max="7430" width="25.5703125" style="1" customWidth="1"/>
    <col min="7431" max="7433" width="9.140625" style="1"/>
    <col min="7434" max="7434" width="12.5703125" style="1" customWidth="1"/>
    <col min="7435" max="7680" width="9.140625" style="1"/>
    <col min="7681" max="7681" width="28.5703125" style="1" customWidth="1"/>
    <col min="7682" max="7685" width="9.140625" style="1"/>
    <col min="7686" max="7686" width="25.5703125" style="1" customWidth="1"/>
    <col min="7687" max="7689" width="9.140625" style="1"/>
    <col min="7690" max="7690" width="12.5703125" style="1" customWidth="1"/>
    <col min="7691" max="7936" width="9.140625" style="1"/>
    <col min="7937" max="7937" width="28.5703125" style="1" customWidth="1"/>
    <col min="7938" max="7941" width="9.140625" style="1"/>
    <col min="7942" max="7942" width="25.5703125" style="1" customWidth="1"/>
    <col min="7943" max="7945" width="9.140625" style="1"/>
    <col min="7946" max="7946" width="12.5703125" style="1" customWidth="1"/>
    <col min="7947" max="8192" width="9.140625" style="1"/>
    <col min="8193" max="8193" width="28.5703125" style="1" customWidth="1"/>
    <col min="8194" max="8197" width="9.140625" style="1"/>
    <col min="8198" max="8198" width="25.5703125" style="1" customWidth="1"/>
    <col min="8199" max="8201" width="9.140625" style="1"/>
    <col min="8202" max="8202" width="12.5703125" style="1" customWidth="1"/>
    <col min="8203" max="8448" width="9.140625" style="1"/>
    <col min="8449" max="8449" width="28.5703125" style="1" customWidth="1"/>
    <col min="8450" max="8453" width="9.140625" style="1"/>
    <col min="8454" max="8454" width="25.5703125" style="1" customWidth="1"/>
    <col min="8455" max="8457" width="9.140625" style="1"/>
    <col min="8458" max="8458" width="12.5703125" style="1" customWidth="1"/>
    <col min="8459" max="8704" width="9.140625" style="1"/>
    <col min="8705" max="8705" width="28.5703125" style="1" customWidth="1"/>
    <col min="8706" max="8709" width="9.140625" style="1"/>
    <col min="8710" max="8710" width="25.5703125" style="1" customWidth="1"/>
    <col min="8711" max="8713" width="9.140625" style="1"/>
    <col min="8714" max="8714" width="12.5703125" style="1" customWidth="1"/>
    <col min="8715" max="8960" width="9.140625" style="1"/>
    <col min="8961" max="8961" width="28.5703125" style="1" customWidth="1"/>
    <col min="8962" max="8965" width="9.140625" style="1"/>
    <col min="8966" max="8966" width="25.5703125" style="1" customWidth="1"/>
    <col min="8967" max="8969" width="9.140625" style="1"/>
    <col min="8970" max="8970" width="12.5703125" style="1" customWidth="1"/>
    <col min="8971" max="9216" width="9.140625" style="1"/>
    <col min="9217" max="9217" width="28.5703125" style="1" customWidth="1"/>
    <col min="9218" max="9221" width="9.140625" style="1"/>
    <col min="9222" max="9222" width="25.5703125" style="1" customWidth="1"/>
    <col min="9223" max="9225" width="9.140625" style="1"/>
    <col min="9226" max="9226" width="12.5703125" style="1" customWidth="1"/>
    <col min="9227" max="9472" width="9.140625" style="1"/>
    <col min="9473" max="9473" width="28.5703125" style="1" customWidth="1"/>
    <col min="9474" max="9477" width="9.140625" style="1"/>
    <col min="9478" max="9478" width="25.5703125" style="1" customWidth="1"/>
    <col min="9479" max="9481" width="9.140625" style="1"/>
    <col min="9482" max="9482" width="12.5703125" style="1" customWidth="1"/>
    <col min="9483" max="9728" width="9.140625" style="1"/>
    <col min="9729" max="9729" width="28.5703125" style="1" customWidth="1"/>
    <col min="9730" max="9733" width="9.140625" style="1"/>
    <col min="9734" max="9734" width="25.5703125" style="1" customWidth="1"/>
    <col min="9735" max="9737" width="9.140625" style="1"/>
    <col min="9738" max="9738" width="12.5703125" style="1" customWidth="1"/>
    <col min="9739" max="9984" width="9.140625" style="1"/>
    <col min="9985" max="9985" width="28.5703125" style="1" customWidth="1"/>
    <col min="9986" max="9989" width="9.140625" style="1"/>
    <col min="9990" max="9990" width="25.5703125" style="1" customWidth="1"/>
    <col min="9991" max="9993" width="9.140625" style="1"/>
    <col min="9994" max="9994" width="12.5703125" style="1" customWidth="1"/>
    <col min="9995" max="10240" width="9.140625" style="1"/>
    <col min="10241" max="10241" width="28.5703125" style="1" customWidth="1"/>
    <col min="10242" max="10245" width="9.140625" style="1"/>
    <col min="10246" max="10246" width="25.5703125" style="1" customWidth="1"/>
    <col min="10247" max="10249" width="9.140625" style="1"/>
    <col min="10250" max="10250" width="12.5703125" style="1" customWidth="1"/>
    <col min="10251" max="10496" width="9.140625" style="1"/>
    <col min="10497" max="10497" width="28.5703125" style="1" customWidth="1"/>
    <col min="10498" max="10501" width="9.140625" style="1"/>
    <col min="10502" max="10502" width="25.5703125" style="1" customWidth="1"/>
    <col min="10503" max="10505" width="9.140625" style="1"/>
    <col min="10506" max="10506" width="12.5703125" style="1" customWidth="1"/>
    <col min="10507" max="10752" width="9.140625" style="1"/>
    <col min="10753" max="10753" width="28.5703125" style="1" customWidth="1"/>
    <col min="10754" max="10757" width="9.140625" style="1"/>
    <col min="10758" max="10758" width="25.5703125" style="1" customWidth="1"/>
    <col min="10759" max="10761" width="9.140625" style="1"/>
    <col min="10762" max="10762" width="12.5703125" style="1" customWidth="1"/>
    <col min="10763" max="11008" width="9.140625" style="1"/>
    <col min="11009" max="11009" width="28.5703125" style="1" customWidth="1"/>
    <col min="11010" max="11013" width="9.140625" style="1"/>
    <col min="11014" max="11014" width="25.5703125" style="1" customWidth="1"/>
    <col min="11015" max="11017" width="9.140625" style="1"/>
    <col min="11018" max="11018" width="12.5703125" style="1" customWidth="1"/>
    <col min="11019" max="11264" width="9.140625" style="1"/>
    <col min="11265" max="11265" width="28.5703125" style="1" customWidth="1"/>
    <col min="11266" max="11269" width="9.140625" style="1"/>
    <col min="11270" max="11270" width="25.5703125" style="1" customWidth="1"/>
    <col min="11271" max="11273" width="9.140625" style="1"/>
    <col min="11274" max="11274" width="12.5703125" style="1" customWidth="1"/>
    <col min="11275" max="11520" width="9.140625" style="1"/>
    <col min="11521" max="11521" width="28.5703125" style="1" customWidth="1"/>
    <col min="11522" max="11525" width="9.140625" style="1"/>
    <col min="11526" max="11526" width="25.5703125" style="1" customWidth="1"/>
    <col min="11527" max="11529" width="9.140625" style="1"/>
    <col min="11530" max="11530" width="12.5703125" style="1" customWidth="1"/>
    <col min="11531" max="11776" width="9.140625" style="1"/>
    <col min="11777" max="11777" width="28.5703125" style="1" customWidth="1"/>
    <col min="11778" max="11781" width="9.140625" style="1"/>
    <col min="11782" max="11782" width="25.5703125" style="1" customWidth="1"/>
    <col min="11783" max="11785" width="9.140625" style="1"/>
    <col min="11786" max="11786" width="12.5703125" style="1" customWidth="1"/>
    <col min="11787" max="12032" width="9.140625" style="1"/>
    <col min="12033" max="12033" width="28.5703125" style="1" customWidth="1"/>
    <col min="12034" max="12037" width="9.140625" style="1"/>
    <col min="12038" max="12038" width="25.5703125" style="1" customWidth="1"/>
    <col min="12039" max="12041" width="9.140625" style="1"/>
    <col min="12042" max="12042" width="12.5703125" style="1" customWidth="1"/>
    <col min="12043" max="12288" width="9.140625" style="1"/>
    <col min="12289" max="12289" width="28.5703125" style="1" customWidth="1"/>
    <col min="12290" max="12293" width="9.140625" style="1"/>
    <col min="12294" max="12294" width="25.5703125" style="1" customWidth="1"/>
    <col min="12295" max="12297" width="9.140625" style="1"/>
    <col min="12298" max="12298" width="12.5703125" style="1" customWidth="1"/>
    <col min="12299" max="12544" width="9.140625" style="1"/>
    <col min="12545" max="12545" width="28.5703125" style="1" customWidth="1"/>
    <col min="12546" max="12549" width="9.140625" style="1"/>
    <col min="12550" max="12550" width="25.5703125" style="1" customWidth="1"/>
    <col min="12551" max="12553" width="9.140625" style="1"/>
    <col min="12554" max="12554" width="12.5703125" style="1" customWidth="1"/>
    <col min="12555" max="12800" width="9.140625" style="1"/>
    <col min="12801" max="12801" width="28.5703125" style="1" customWidth="1"/>
    <col min="12802" max="12805" width="9.140625" style="1"/>
    <col min="12806" max="12806" width="25.5703125" style="1" customWidth="1"/>
    <col min="12807" max="12809" width="9.140625" style="1"/>
    <col min="12810" max="12810" width="12.5703125" style="1" customWidth="1"/>
    <col min="12811" max="13056" width="9.140625" style="1"/>
    <col min="13057" max="13057" width="28.5703125" style="1" customWidth="1"/>
    <col min="13058" max="13061" width="9.140625" style="1"/>
    <col min="13062" max="13062" width="25.5703125" style="1" customWidth="1"/>
    <col min="13063" max="13065" width="9.140625" style="1"/>
    <col min="13066" max="13066" width="12.5703125" style="1" customWidth="1"/>
    <col min="13067" max="13312" width="9.140625" style="1"/>
    <col min="13313" max="13313" width="28.5703125" style="1" customWidth="1"/>
    <col min="13314" max="13317" width="9.140625" style="1"/>
    <col min="13318" max="13318" width="25.5703125" style="1" customWidth="1"/>
    <col min="13319" max="13321" width="9.140625" style="1"/>
    <col min="13322" max="13322" width="12.5703125" style="1" customWidth="1"/>
    <col min="13323" max="13568" width="9.140625" style="1"/>
    <col min="13569" max="13569" width="28.5703125" style="1" customWidth="1"/>
    <col min="13570" max="13573" width="9.140625" style="1"/>
    <col min="13574" max="13574" width="25.5703125" style="1" customWidth="1"/>
    <col min="13575" max="13577" width="9.140625" style="1"/>
    <col min="13578" max="13578" width="12.5703125" style="1" customWidth="1"/>
    <col min="13579" max="13824" width="9.140625" style="1"/>
    <col min="13825" max="13825" width="28.5703125" style="1" customWidth="1"/>
    <col min="13826" max="13829" width="9.140625" style="1"/>
    <col min="13830" max="13830" width="25.5703125" style="1" customWidth="1"/>
    <col min="13831" max="13833" width="9.140625" style="1"/>
    <col min="13834" max="13834" width="12.5703125" style="1" customWidth="1"/>
    <col min="13835" max="14080" width="9.140625" style="1"/>
    <col min="14081" max="14081" width="28.5703125" style="1" customWidth="1"/>
    <col min="14082" max="14085" width="9.140625" style="1"/>
    <col min="14086" max="14086" width="25.5703125" style="1" customWidth="1"/>
    <col min="14087" max="14089" width="9.140625" style="1"/>
    <col min="14090" max="14090" width="12.5703125" style="1" customWidth="1"/>
    <col min="14091" max="14336" width="9.140625" style="1"/>
    <col min="14337" max="14337" width="28.5703125" style="1" customWidth="1"/>
    <col min="14338" max="14341" width="9.140625" style="1"/>
    <col min="14342" max="14342" width="25.5703125" style="1" customWidth="1"/>
    <col min="14343" max="14345" width="9.140625" style="1"/>
    <col min="14346" max="14346" width="12.5703125" style="1" customWidth="1"/>
    <col min="14347" max="14592" width="9.140625" style="1"/>
    <col min="14593" max="14593" width="28.5703125" style="1" customWidth="1"/>
    <col min="14594" max="14597" width="9.140625" style="1"/>
    <col min="14598" max="14598" width="25.5703125" style="1" customWidth="1"/>
    <col min="14599" max="14601" width="9.140625" style="1"/>
    <col min="14602" max="14602" width="12.5703125" style="1" customWidth="1"/>
    <col min="14603" max="14848" width="9.140625" style="1"/>
    <col min="14849" max="14849" width="28.5703125" style="1" customWidth="1"/>
    <col min="14850" max="14853" width="9.140625" style="1"/>
    <col min="14854" max="14854" width="25.5703125" style="1" customWidth="1"/>
    <col min="14855" max="14857" width="9.140625" style="1"/>
    <col min="14858" max="14858" width="12.5703125" style="1" customWidth="1"/>
    <col min="14859" max="15104" width="9.140625" style="1"/>
    <col min="15105" max="15105" width="28.5703125" style="1" customWidth="1"/>
    <col min="15106" max="15109" width="9.140625" style="1"/>
    <col min="15110" max="15110" width="25.5703125" style="1" customWidth="1"/>
    <col min="15111" max="15113" width="9.140625" style="1"/>
    <col min="15114" max="15114" width="12.5703125" style="1" customWidth="1"/>
    <col min="15115" max="15360" width="9.140625" style="1"/>
    <col min="15361" max="15361" width="28.5703125" style="1" customWidth="1"/>
    <col min="15362" max="15365" width="9.140625" style="1"/>
    <col min="15366" max="15366" width="25.5703125" style="1" customWidth="1"/>
    <col min="15367" max="15369" width="9.140625" style="1"/>
    <col min="15370" max="15370" width="12.5703125" style="1" customWidth="1"/>
    <col min="15371" max="15616" width="9.140625" style="1"/>
    <col min="15617" max="15617" width="28.5703125" style="1" customWidth="1"/>
    <col min="15618" max="15621" width="9.140625" style="1"/>
    <col min="15622" max="15622" width="25.5703125" style="1" customWidth="1"/>
    <col min="15623" max="15625" width="9.140625" style="1"/>
    <col min="15626" max="15626" width="12.5703125" style="1" customWidth="1"/>
    <col min="15627" max="15872" width="9.140625" style="1"/>
    <col min="15873" max="15873" width="28.5703125" style="1" customWidth="1"/>
    <col min="15874" max="15877" width="9.140625" style="1"/>
    <col min="15878" max="15878" width="25.5703125" style="1" customWidth="1"/>
    <col min="15879" max="15881" width="9.140625" style="1"/>
    <col min="15882" max="15882" width="12.5703125" style="1" customWidth="1"/>
    <col min="15883" max="16128" width="9.140625" style="1"/>
    <col min="16129" max="16129" width="28.5703125" style="1" customWidth="1"/>
    <col min="16130" max="16133" width="9.140625" style="1"/>
    <col min="16134" max="16134" width="25.5703125" style="1" customWidth="1"/>
    <col min="16135" max="16137" width="9.140625" style="1"/>
    <col min="16138" max="16138" width="12.5703125" style="1" customWidth="1"/>
    <col min="16139" max="16384" width="9.140625" style="1"/>
  </cols>
  <sheetData>
    <row r="1" spans="1:14" s="139" customFormat="1" ht="15.75" x14ac:dyDescent="0.25">
      <c r="G1" s="146"/>
      <c r="H1" s="147"/>
      <c r="I1" s="147"/>
      <c r="J1" s="502" t="s">
        <v>973</v>
      </c>
      <c r="K1" s="502"/>
      <c r="L1" s="502"/>
      <c r="M1" s="502"/>
      <c r="N1" s="502"/>
    </row>
    <row r="2" spans="1:14" s="139" customFormat="1" ht="15.75" x14ac:dyDescent="0.25">
      <c r="G2" s="117"/>
      <c r="H2" s="117"/>
      <c r="I2" s="117"/>
      <c r="J2" s="415" t="s">
        <v>568</v>
      </c>
      <c r="K2" s="415"/>
      <c r="L2" s="415"/>
      <c r="M2" s="415"/>
      <c r="N2" s="415"/>
    </row>
    <row r="3" spans="1:14" s="139" customFormat="1" ht="15.75" x14ac:dyDescent="0.25">
      <c r="G3" s="117"/>
      <c r="H3" s="117"/>
      <c r="I3" s="117"/>
      <c r="J3" s="415" t="s">
        <v>529</v>
      </c>
      <c r="K3" s="415"/>
      <c r="L3" s="415"/>
      <c r="M3" s="415"/>
      <c r="N3" s="415"/>
    </row>
    <row r="4" spans="1:14" s="139" customFormat="1" ht="15.75" x14ac:dyDescent="0.25">
      <c r="G4" s="117"/>
      <c r="H4" s="117"/>
      <c r="I4" s="117"/>
      <c r="J4" s="415" t="s">
        <v>527</v>
      </c>
      <c r="K4" s="415"/>
      <c r="L4" s="415"/>
      <c r="M4" s="415"/>
      <c r="N4" s="415"/>
    </row>
    <row r="5" spans="1:14" s="139" customFormat="1" ht="15.75" x14ac:dyDescent="0.25">
      <c r="G5" s="148"/>
      <c r="H5" s="148"/>
      <c r="I5" s="148"/>
      <c r="J5" s="415" t="s">
        <v>868</v>
      </c>
      <c r="K5" s="415"/>
      <c r="L5" s="415"/>
      <c r="M5" s="415"/>
      <c r="N5" s="415"/>
    </row>
    <row r="6" spans="1:14" s="139" customFormat="1" ht="15.75" x14ac:dyDescent="0.25">
      <c r="G6" s="117"/>
      <c r="H6" s="117"/>
      <c r="I6" s="117"/>
      <c r="J6" s="415" t="s">
        <v>528</v>
      </c>
      <c r="K6" s="415"/>
      <c r="L6" s="415"/>
      <c r="M6" s="415"/>
      <c r="N6" s="415"/>
    </row>
    <row r="7" spans="1:14" s="139" customFormat="1" ht="15.75" x14ac:dyDescent="0.25">
      <c r="G7" s="149"/>
      <c r="H7" s="389"/>
      <c r="I7" s="150"/>
      <c r="J7" s="449" t="s">
        <v>527</v>
      </c>
      <c r="K7" s="449"/>
      <c r="L7" s="449"/>
      <c r="M7" s="449"/>
      <c r="N7" s="449"/>
    </row>
    <row r="8" spans="1:14" s="139" customFormat="1" ht="15.75" x14ac:dyDescent="0.25">
      <c r="G8" s="117"/>
      <c r="H8" s="117"/>
      <c r="I8" s="117"/>
      <c r="J8" s="415" t="s">
        <v>861</v>
      </c>
      <c r="K8" s="415"/>
      <c r="L8" s="415"/>
      <c r="M8" s="415"/>
      <c r="N8" s="415"/>
    </row>
    <row r="9" spans="1:14" x14ac:dyDescent="0.2">
      <c r="A9" s="420" t="s">
        <v>569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</row>
    <row r="10" spans="1:14" ht="12.75" customHeight="1" x14ac:dyDescent="0.2">
      <c r="A10" s="514" t="s">
        <v>867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</row>
    <row r="11" spans="1:14" x14ac:dyDescent="0.2">
      <c r="A11" s="317"/>
      <c r="B11" s="318"/>
      <c r="C11" s="317"/>
      <c r="D11" s="319"/>
      <c r="E11" s="319"/>
      <c r="F11" s="317"/>
      <c r="G11" s="320"/>
      <c r="H11" s="321"/>
      <c r="I11" s="321"/>
      <c r="J11" s="321"/>
      <c r="K11" s="321"/>
      <c r="L11" s="322"/>
    </row>
    <row r="12" spans="1:14" ht="12.75" customHeight="1" x14ac:dyDescent="0.2">
      <c r="A12" s="515" t="s">
        <v>570</v>
      </c>
      <c r="B12" s="516" t="s">
        <v>571</v>
      </c>
      <c r="C12" s="517" t="s">
        <v>572</v>
      </c>
      <c r="D12" s="517"/>
      <c r="E12" s="517"/>
      <c r="F12" s="517"/>
      <c r="G12" s="518" t="s">
        <v>573</v>
      </c>
      <c r="H12" s="519" t="s">
        <v>574</v>
      </c>
      <c r="I12" s="519"/>
      <c r="J12" s="519"/>
      <c r="K12" s="519"/>
      <c r="L12" s="520" t="s">
        <v>575</v>
      </c>
      <c r="M12" s="520"/>
      <c r="N12" s="520"/>
    </row>
    <row r="13" spans="1:14" x14ac:dyDescent="0.2">
      <c r="A13" s="515"/>
      <c r="B13" s="516"/>
      <c r="C13" s="390" t="s">
        <v>576</v>
      </c>
      <c r="D13" s="391" t="s">
        <v>577</v>
      </c>
      <c r="E13" s="391" t="s">
        <v>578</v>
      </c>
      <c r="F13" s="390" t="s">
        <v>579</v>
      </c>
      <c r="G13" s="518"/>
      <c r="H13" s="323" t="s">
        <v>580</v>
      </c>
      <c r="I13" s="323" t="s">
        <v>581</v>
      </c>
      <c r="J13" s="323" t="s">
        <v>582</v>
      </c>
      <c r="K13" s="323" t="s">
        <v>583</v>
      </c>
      <c r="L13" s="392" t="s">
        <v>757</v>
      </c>
      <c r="M13" s="392" t="s">
        <v>865</v>
      </c>
      <c r="N13" s="392" t="s">
        <v>866</v>
      </c>
    </row>
    <row r="14" spans="1:14" ht="31.5" x14ac:dyDescent="0.2">
      <c r="A14" s="393" t="s">
        <v>584</v>
      </c>
      <c r="B14" s="394" t="s">
        <v>93</v>
      </c>
      <c r="C14" s="393" t="s">
        <v>585</v>
      </c>
      <c r="D14" s="395">
        <v>38350</v>
      </c>
      <c r="E14" s="396" t="s">
        <v>586</v>
      </c>
      <c r="F14" s="393" t="s">
        <v>587</v>
      </c>
      <c r="G14" s="398">
        <v>38353</v>
      </c>
      <c r="H14" s="397" t="s">
        <v>149</v>
      </c>
      <c r="I14" s="397" t="s">
        <v>151</v>
      </c>
      <c r="J14" s="397" t="s">
        <v>158</v>
      </c>
      <c r="K14" s="397" t="s">
        <v>588</v>
      </c>
      <c r="L14" s="399">
        <v>143</v>
      </c>
      <c r="M14" s="399">
        <v>110.682</v>
      </c>
      <c r="N14" s="399">
        <v>108.82299999999999</v>
      </c>
    </row>
    <row r="15" spans="1:14" ht="12.75" customHeight="1" x14ac:dyDescent="0.2">
      <c r="A15" s="507" t="s">
        <v>589</v>
      </c>
      <c r="B15" s="508" t="s">
        <v>144</v>
      </c>
      <c r="C15" s="507" t="s">
        <v>585</v>
      </c>
      <c r="D15" s="513">
        <v>38350</v>
      </c>
      <c r="E15" s="509" t="s">
        <v>591</v>
      </c>
      <c r="F15" s="507" t="s">
        <v>592</v>
      </c>
      <c r="G15" s="505">
        <v>38353</v>
      </c>
      <c r="H15" s="506" t="s">
        <v>149</v>
      </c>
      <c r="I15" s="506" t="s">
        <v>151</v>
      </c>
      <c r="J15" s="506" t="s">
        <v>174</v>
      </c>
      <c r="K15" s="397" t="s">
        <v>123</v>
      </c>
      <c r="L15" s="399">
        <v>65</v>
      </c>
      <c r="M15" s="399">
        <v>60</v>
      </c>
      <c r="N15" s="399">
        <v>55</v>
      </c>
    </row>
    <row r="16" spans="1:14" ht="93" customHeight="1" x14ac:dyDescent="0.2">
      <c r="A16" s="507"/>
      <c r="B16" s="508"/>
      <c r="C16" s="507"/>
      <c r="D16" s="513"/>
      <c r="E16" s="509"/>
      <c r="F16" s="507"/>
      <c r="G16" s="505"/>
      <c r="H16" s="506"/>
      <c r="I16" s="506"/>
      <c r="J16" s="506"/>
      <c r="K16" s="397" t="s">
        <v>588</v>
      </c>
      <c r="L16" s="399">
        <v>5187</v>
      </c>
      <c r="M16" s="399">
        <v>4005.0479999999998</v>
      </c>
      <c r="N16" s="399">
        <v>3941.7719999999999</v>
      </c>
    </row>
    <row r="17" spans="1:14" ht="42" x14ac:dyDescent="0.2">
      <c r="A17" s="393" t="s">
        <v>593</v>
      </c>
      <c r="B17" s="394" t="s">
        <v>590</v>
      </c>
      <c r="C17" s="393" t="s">
        <v>585</v>
      </c>
      <c r="D17" s="395">
        <v>38350</v>
      </c>
      <c r="E17" s="396" t="s">
        <v>594</v>
      </c>
      <c r="F17" s="393" t="s">
        <v>595</v>
      </c>
      <c r="G17" s="398">
        <v>38353</v>
      </c>
      <c r="H17" s="397" t="s">
        <v>149</v>
      </c>
      <c r="I17" s="397" t="s">
        <v>151</v>
      </c>
      <c r="J17" s="397" t="s">
        <v>177</v>
      </c>
      <c r="K17" s="397" t="s">
        <v>588</v>
      </c>
      <c r="L17" s="399">
        <v>28</v>
      </c>
      <c r="M17" s="399">
        <v>21.672000000000001</v>
      </c>
      <c r="N17" s="399">
        <v>21.308</v>
      </c>
    </row>
    <row r="18" spans="1:14" ht="12.75" customHeight="1" x14ac:dyDescent="0.2">
      <c r="A18" s="507" t="s">
        <v>596</v>
      </c>
      <c r="B18" s="508" t="s">
        <v>200</v>
      </c>
      <c r="C18" s="507" t="s">
        <v>585</v>
      </c>
      <c r="D18" s="513">
        <v>38714</v>
      </c>
      <c r="E18" s="509" t="s">
        <v>598</v>
      </c>
      <c r="F18" s="507" t="s">
        <v>599</v>
      </c>
      <c r="G18" s="505">
        <v>38718</v>
      </c>
      <c r="H18" s="506" t="s">
        <v>149</v>
      </c>
      <c r="I18" s="506" t="s">
        <v>151</v>
      </c>
      <c r="J18" s="506" t="s">
        <v>180</v>
      </c>
      <c r="K18" s="397" t="s">
        <v>123</v>
      </c>
      <c r="L18" s="399">
        <v>63</v>
      </c>
      <c r="M18" s="399">
        <v>65</v>
      </c>
      <c r="N18" s="399">
        <v>61</v>
      </c>
    </row>
    <row r="19" spans="1:14" ht="64.5" customHeight="1" x14ac:dyDescent="0.2">
      <c r="A19" s="507"/>
      <c r="B19" s="508"/>
      <c r="C19" s="507"/>
      <c r="D19" s="513"/>
      <c r="E19" s="509"/>
      <c r="F19" s="507"/>
      <c r="G19" s="505"/>
      <c r="H19" s="506"/>
      <c r="I19" s="506"/>
      <c r="J19" s="506"/>
      <c r="K19" s="397" t="s">
        <v>628</v>
      </c>
      <c r="L19" s="399">
        <v>4787</v>
      </c>
      <c r="M19" s="399">
        <v>4835</v>
      </c>
      <c r="N19" s="399">
        <v>4698</v>
      </c>
    </row>
    <row r="20" spans="1:14" x14ac:dyDescent="0.2">
      <c r="A20" s="507" t="s">
        <v>600</v>
      </c>
      <c r="B20" s="508" t="s">
        <v>597</v>
      </c>
      <c r="C20" s="507" t="s">
        <v>601</v>
      </c>
      <c r="D20" s="509" t="s">
        <v>602</v>
      </c>
      <c r="E20" s="510" t="s">
        <v>603</v>
      </c>
      <c r="F20" s="511" t="s">
        <v>604</v>
      </c>
      <c r="G20" s="512" t="s">
        <v>605</v>
      </c>
      <c r="H20" s="506" t="s">
        <v>149</v>
      </c>
      <c r="I20" s="506" t="s">
        <v>151</v>
      </c>
      <c r="J20" s="506" t="s">
        <v>166</v>
      </c>
      <c r="K20" s="506" t="s">
        <v>588</v>
      </c>
      <c r="L20" s="503">
        <v>4232</v>
      </c>
      <c r="M20" s="503">
        <v>3275.6</v>
      </c>
      <c r="N20" s="503">
        <v>3220.6</v>
      </c>
    </row>
    <row r="21" spans="1:14" ht="33.75" customHeight="1" x14ac:dyDescent="0.2">
      <c r="A21" s="507"/>
      <c r="B21" s="508"/>
      <c r="C21" s="507"/>
      <c r="D21" s="509"/>
      <c r="E21" s="510"/>
      <c r="F21" s="511"/>
      <c r="G21" s="512"/>
      <c r="H21" s="506"/>
      <c r="I21" s="506"/>
      <c r="J21" s="506"/>
      <c r="K21" s="506"/>
      <c r="L21" s="503"/>
      <c r="M21" s="503"/>
      <c r="N21" s="503"/>
    </row>
    <row r="22" spans="1:14" ht="73.5" x14ac:dyDescent="0.2">
      <c r="A22" s="393" t="s">
        <v>606</v>
      </c>
      <c r="B22" s="394" t="s">
        <v>235</v>
      </c>
      <c r="C22" s="393" t="s">
        <v>607</v>
      </c>
      <c r="D22" s="395">
        <v>39531</v>
      </c>
      <c r="E22" s="400" t="s">
        <v>608</v>
      </c>
      <c r="F22" s="401" t="s">
        <v>609</v>
      </c>
      <c r="G22" s="402" t="s">
        <v>610</v>
      </c>
      <c r="H22" s="397" t="s">
        <v>611</v>
      </c>
      <c r="I22" s="397" t="s">
        <v>151</v>
      </c>
      <c r="J22" s="397" t="s">
        <v>438</v>
      </c>
      <c r="K22" s="397" t="s">
        <v>588</v>
      </c>
      <c r="L22" s="399">
        <v>0</v>
      </c>
      <c r="M22" s="399">
        <v>0</v>
      </c>
      <c r="N22" s="399">
        <v>0</v>
      </c>
    </row>
    <row r="23" spans="1:14" ht="21" x14ac:dyDescent="0.2">
      <c r="A23" s="393" t="s">
        <v>612</v>
      </c>
      <c r="B23" s="394" t="s">
        <v>257</v>
      </c>
      <c r="C23" s="393" t="s">
        <v>613</v>
      </c>
      <c r="D23" s="395">
        <v>35076</v>
      </c>
      <c r="E23" s="400" t="s">
        <v>614</v>
      </c>
      <c r="F23" s="401" t="s">
        <v>615</v>
      </c>
      <c r="G23" s="402" t="s">
        <v>616</v>
      </c>
      <c r="H23" s="397" t="s">
        <v>149</v>
      </c>
      <c r="I23" s="397" t="s">
        <v>151</v>
      </c>
      <c r="J23" s="397" t="s">
        <v>169</v>
      </c>
      <c r="K23" s="397" t="s">
        <v>588</v>
      </c>
      <c r="L23" s="399">
        <v>198</v>
      </c>
      <c r="M23" s="399">
        <v>153.25200000000001</v>
      </c>
      <c r="N23" s="399">
        <v>150.678</v>
      </c>
    </row>
    <row r="24" spans="1:14" ht="94.5" x14ac:dyDescent="0.2">
      <c r="A24" s="393" t="s">
        <v>617</v>
      </c>
      <c r="B24" s="394" t="s">
        <v>294</v>
      </c>
      <c r="C24" s="393" t="s">
        <v>585</v>
      </c>
      <c r="D24" s="395">
        <v>39197</v>
      </c>
      <c r="E24" s="400" t="s">
        <v>619</v>
      </c>
      <c r="F24" s="325" t="s">
        <v>620</v>
      </c>
      <c r="G24" s="402" t="s">
        <v>621</v>
      </c>
      <c r="H24" s="397" t="s">
        <v>149</v>
      </c>
      <c r="I24" s="397" t="s">
        <v>127</v>
      </c>
      <c r="J24" s="397" t="s">
        <v>233</v>
      </c>
      <c r="K24" s="397" t="s">
        <v>588</v>
      </c>
      <c r="L24" s="399">
        <v>4492</v>
      </c>
      <c r="M24" s="399">
        <v>3476.808</v>
      </c>
      <c r="N24" s="399">
        <v>3418.4119999999998</v>
      </c>
    </row>
    <row r="25" spans="1:14" ht="73.5" x14ac:dyDescent="0.2">
      <c r="A25" s="390" t="s">
        <v>622</v>
      </c>
      <c r="B25" s="394" t="s">
        <v>618</v>
      </c>
      <c r="C25" s="393" t="s">
        <v>613</v>
      </c>
      <c r="D25" s="395" t="s">
        <v>624</v>
      </c>
      <c r="E25" s="400" t="s">
        <v>625</v>
      </c>
      <c r="F25" s="325" t="s">
        <v>626</v>
      </c>
      <c r="G25" s="402"/>
      <c r="H25" s="397" t="s">
        <v>149</v>
      </c>
      <c r="I25" s="397" t="s">
        <v>151</v>
      </c>
      <c r="J25" s="397" t="s">
        <v>163</v>
      </c>
      <c r="K25" s="397" t="s">
        <v>588</v>
      </c>
      <c r="L25" s="399"/>
      <c r="M25" s="399"/>
      <c r="N25" s="399"/>
    </row>
    <row r="26" spans="1:14" ht="21" x14ac:dyDescent="0.2">
      <c r="A26" s="390" t="s">
        <v>655</v>
      </c>
      <c r="B26" s="394" t="s">
        <v>623</v>
      </c>
      <c r="C26" s="393" t="s">
        <v>613</v>
      </c>
      <c r="D26" s="160">
        <v>43097</v>
      </c>
      <c r="E26" s="401" t="s">
        <v>656</v>
      </c>
      <c r="F26" s="325" t="s">
        <v>657</v>
      </c>
      <c r="G26" s="402"/>
      <c r="H26" s="397" t="s">
        <v>149</v>
      </c>
      <c r="I26" s="397" t="s">
        <v>127</v>
      </c>
      <c r="J26" s="397" t="s">
        <v>492</v>
      </c>
      <c r="K26" s="397" t="s">
        <v>588</v>
      </c>
      <c r="L26" s="399"/>
      <c r="M26" s="399"/>
      <c r="N26" s="399"/>
    </row>
    <row r="27" spans="1:14" ht="52.5" x14ac:dyDescent="0.2">
      <c r="A27" s="390" t="s">
        <v>658</v>
      </c>
      <c r="B27" s="394" t="s">
        <v>654</v>
      </c>
      <c r="C27" s="393" t="s">
        <v>607</v>
      </c>
      <c r="D27" s="160">
        <v>43780</v>
      </c>
      <c r="E27" s="401" t="s">
        <v>659</v>
      </c>
      <c r="F27" s="325" t="s">
        <v>660</v>
      </c>
      <c r="G27" s="402"/>
      <c r="H27" s="397" t="s">
        <v>149</v>
      </c>
      <c r="I27" s="397" t="s">
        <v>127</v>
      </c>
      <c r="J27" s="397" t="s">
        <v>661</v>
      </c>
      <c r="K27" s="397" t="s">
        <v>588</v>
      </c>
      <c r="L27" s="399">
        <v>235.6</v>
      </c>
      <c r="M27" s="399"/>
      <c r="N27" s="399"/>
    </row>
    <row r="28" spans="1:14" ht="94.5" x14ac:dyDescent="0.2">
      <c r="A28" s="390" t="s">
        <v>664</v>
      </c>
      <c r="B28" s="394" t="s">
        <v>663</v>
      </c>
      <c r="C28" s="393" t="s">
        <v>665</v>
      </c>
      <c r="D28" s="160">
        <v>43921</v>
      </c>
      <c r="E28" s="401" t="s">
        <v>666</v>
      </c>
      <c r="F28" s="325" t="s">
        <v>667</v>
      </c>
      <c r="G28" s="402"/>
      <c r="H28" s="397" t="s">
        <v>149</v>
      </c>
      <c r="I28" s="397" t="s">
        <v>127</v>
      </c>
      <c r="J28" s="397" t="s">
        <v>662</v>
      </c>
      <c r="K28" s="397" t="s">
        <v>588</v>
      </c>
      <c r="L28" s="399"/>
      <c r="M28" s="399"/>
      <c r="N28" s="399"/>
    </row>
    <row r="29" spans="1:14" ht="126" x14ac:dyDescent="0.2">
      <c r="A29" s="390" t="s">
        <v>974</v>
      </c>
      <c r="B29" s="394" t="s">
        <v>975</v>
      </c>
      <c r="C29" s="393" t="s">
        <v>585</v>
      </c>
      <c r="D29" s="395">
        <v>45050</v>
      </c>
      <c r="E29" s="396" t="s">
        <v>976</v>
      </c>
      <c r="F29" s="325" t="s">
        <v>977</v>
      </c>
      <c r="G29" s="402"/>
      <c r="H29" s="397" t="s">
        <v>149</v>
      </c>
      <c r="I29" s="397" t="s">
        <v>127</v>
      </c>
      <c r="J29" s="397" t="s">
        <v>978</v>
      </c>
      <c r="K29" s="397" t="s">
        <v>588</v>
      </c>
      <c r="L29" s="399">
        <v>30405</v>
      </c>
      <c r="M29" s="399">
        <v>23533.47</v>
      </c>
      <c r="N29" s="399">
        <v>23138.205000000002</v>
      </c>
    </row>
    <row r="30" spans="1:14" x14ac:dyDescent="0.2">
      <c r="A30" s="504" t="s">
        <v>566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  <c r="L30" s="326">
        <f>SUM(L14:L29)</f>
        <v>49835.6</v>
      </c>
      <c r="M30" s="326">
        <f t="shared" ref="M30:N30" si="0">SUM(M14:M29)</f>
        <v>39536.531999999999</v>
      </c>
      <c r="N30" s="326">
        <f t="shared" si="0"/>
        <v>38813.798000000003</v>
      </c>
    </row>
    <row r="32" spans="1:14" x14ac:dyDescent="0.2">
      <c r="L32" s="327"/>
    </row>
    <row r="33" spans="12:12" x14ac:dyDescent="0.2">
      <c r="L33" s="328"/>
    </row>
  </sheetData>
  <mergeCells count="51">
    <mergeCell ref="A30:K30"/>
    <mergeCell ref="J6:N6"/>
    <mergeCell ref="J1:N1"/>
    <mergeCell ref="J2:N2"/>
    <mergeCell ref="J3:N3"/>
    <mergeCell ref="J4:N4"/>
    <mergeCell ref="J5:N5"/>
    <mergeCell ref="J7:N7"/>
    <mergeCell ref="J8:N8"/>
    <mergeCell ref="A9:L9"/>
    <mergeCell ref="A10:L10"/>
    <mergeCell ref="A12:A13"/>
    <mergeCell ref="B12:B13"/>
    <mergeCell ref="C12:F12"/>
    <mergeCell ref="G12:G13"/>
    <mergeCell ref="H12:K12"/>
    <mergeCell ref="L12:N12"/>
    <mergeCell ref="F18:F19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I20:I21"/>
    <mergeCell ref="J20:J21"/>
    <mergeCell ref="K20:K21"/>
    <mergeCell ref="G15:G16"/>
    <mergeCell ref="H15:H16"/>
    <mergeCell ref="I15:I16"/>
    <mergeCell ref="J15:J16"/>
    <mergeCell ref="L20:L21"/>
    <mergeCell ref="M20:M21"/>
    <mergeCell ref="N20:N21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36"/>
  <sheetViews>
    <sheetView zoomScaleNormal="100" workbookViewId="0">
      <selection activeCell="A2" sqref="A2:C2"/>
    </sheetView>
  </sheetViews>
  <sheetFormatPr defaultRowHeight="12.75" x14ac:dyDescent="0.2"/>
  <cols>
    <col min="1" max="1" width="75.140625" style="94" customWidth="1"/>
    <col min="2" max="2" width="14.85546875" style="98" customWidth="1"/>
    <col min="3" max="3" width="16" style="98" customWidth="1"/>
    <col min="4" max="256" width="9.140625" style="1"/>
    <col min="257" max="257" width="75.140625" style="1" customWidth="1"/>
    <col min="258" max="258" width="14.85546875" style="1" customWidth="1"/>
    <col min="259" max="259" width="16" style="1" customWidth="1"/>
    <col min="260" max="512" width="9.140625" style="1"/>
    <col min="513" max="513" width="75.140625" style="1" customWidth="1"/>
    <col min="514" max="514" width="14.85546875" style="1" customWidth="1"/>
    <col min="515" max="515" width="16" style="1" customWidth="1"/>
    <col min="516" max="768" width="9.140625" style="1"/>
    <col min="769" max="769" width="75.140625" style="1" customWidth="1"/>
    <col min="770" max="770" width="14.85546875" style="1" customWidth="1"/>
    <col min="771" max="771" width="16" style="1" customWidth="1"/>
    <col min="772" max="1024" width="9.140625" style="1"/>
    <col min="1025" max="1025" width="75.140625" style="1" customWidth="1"/>
    <col min="1026" max="1026" width="14.85546875" style="1" customWidth="1"/>
    <col min="1027" max="1027" width="16" style="1" customWidth="1"/>
    <col min="1028" max="1280" width="9.140625" style="1"/>
    <col min="1281" max="1281" width="75.140625" style="1" customWidth="1"/>
    <col min="1282" max="1282" width="14.85546875" style="1" customWidth="1"/>
    <col min="1283" max="1283" width="16" style="1" customWidth="1"/>
    <col min="1284" max="1536" width="9.140625" style="1"/>
    <col min="1537" max="1537" width="75.140625" style="1" customWidth="1"/>
    <col min="1538" max="1538" width="14.85546875" style="1" customWidth="1"/>
    <col min="1539" max="1539" width="16" style="1" customWidth="1"/>
    <col min="1540" max="1792" width="9.140625" style="1"/>
    <col min="1793" max="1793" width="75.140625" style="1" customWidth="1"/>
    <col min="1794" max="1794" width="14.85546875" style="1" customWidth="1"/>
    <col min="1795" max="1795" width="16" style="1" customWidth="1"/>
    <col min="1796" max="2048" width="9.140625" style="1"/>
    <col min="2049" max="2049" width="75.140625" style="1" customWidth="1"/>
    <col min="2050" max="2050" width="14.85546875" style="1" customWidth="1"/>
    <col min="2051" max="2051" width="16" style="1" customWidth="1"/>
    <col min="2052" max="2304" width="9.140625" style="1"/>
    <col min="2305" max="2305" width="75.140625" style="1" customWidth="1"/>
    <col min="2306" max="2306" width="14.85546875" style="1" customWidth="1"/>
    <col min="2307" max="2307" width="16" style="1" customWidth="1"/>
    <col min="2308" max="2560" width="9.140625" style="1"/>
    <col min="2561" max="2561" width="75.140625" style="1" customWidth="1"/>
    <col min="2562" max="2562" width="14.85546875" style="1" customWidth="1"/>
    <col min="2563" max="2563" width="16" style="1" customWidth="1"/>
    <col min="2564" max="2816" width="9.140625" style="1"/>
    <col min="2817" max="2817" width="75.140625" style="1" customWidth="1"/>
    <col min="2818" max="2818" width="14.85546875" style="1" customWidth="1"/>
    <col min="2819" max="2819" width="16" style="1" customWidth="1"/>
    <col min="2820" max="3072" width="9.140625" style="1"/>
    <col min="3073" max="3073" width="75.140625" style="1" customWidth="1"/>
    <col min="3074" max="3074" width="14.85546875" style="1" customWidth="1"/>
    <col min="3075" max="3075" width="16" style="1" customWidth="1"/>
    <col min="3076" max="3328" width="9.140625" style="1"/>
    <col min="3329" max="3329" width="75.140625" style="1" customWidth="1"/>
    <col min="3330" max="3330" width="14.85546875" style="1" customWidth="1"/>
    <col min="3331" max="3331" width="16" style="1" customWidth="1"/>
    <col min="3332" max="3584" width="9.140625" style="1"/>
    <col min="3585" max="3585" width="75.140625" style="1" customWidth="1"/>
    <col min="3586" max="3586" width="14.85546875" style="1" customWidth="1"/>
    <col min="3587" max="3587" width="16" style="1" customWidth="1"/>
    <col min="3588" max="3840" width="9.140625" style="1"/>
    <col min="3841" max="3841" width="75.140625" style="1" customWidth="1"/>
    <col min="3842" max="3842" width="14.85546875" style="1" customWidth="1"/>
    <col min="3843" max="3843" width="16" style="1" customWidth="1"/>
    <col min="3844" max="4096" width="9.140625" style="1"/>
    <col min="4097" max="4097" width="75.140625" style="1" customWidth="1"/>
    <col min="4098" max="4098" width="14.85546875" style="1" customWidth="1"/>
    <col min="4099" max="4099" width="16" style="1" customWidth="1"/>
    <col min="4100" max="4352" width="9.140625" style="1"/>
    <col min="4353" max="4353" width="75.140625" style="1" customWidth="1"/>
    <col min="4354" max="4354" width="14.85546875" style="1" customWidth="1"/>
    <col min="4355" max="4355" width="16" style="1" customWidth="1"/>
    <col min="4356" max="4608" width="9.140625" style="1"/>
    <col min="4609" max="4609" width="75.140625" style="1" customWidth="1"/>
    <col min="4610" max="4610" width="14.85546875" style="1" customWidth="1"/>
    <col min="4611" max="4611" width="16" style="1" customWidth="1"/>
    <col min="4612" max="4864" width="9.140625" style="1"/>
    <col min="4865" max="4865" width="75.140625" style="1" customWidth="1"/>
    <col min="4866" max="4866" width="14.85546875" style="1" customWidth="1"/>
    <col min="4867" max="4867" width="16" style="1" customWidth="1"/>
    <col min="4868" max="5120" width="9.140625" style="1"/>
    <col min="5121" max="5121" width="75.140625" style="1" customWidth="1"/>
    <col min="5122" max="5122" width="14.85546875" style="1" customWidth="1"/>
    <col min="5123" max="5123" width="16" style="1" customWidth="1"/>
    <col min="5124" max="5376" width="9.140625" style="1"/>
    <col min="5377" max="5377" width="75.140625" style="1" customWidth="1"/>
    <col min="5378" max="5378" width="14.85546875" style="1" customWidth="1"/>
    <col min="5379" max="5379" width="16" style="1" customWidth="1"/>
    <col min="5380" max="5632" width="9.140625" style="1"/>
    <col min="5633" max="5633" width="75.140625" style="1" customWidth="1"/>
    <col min="5634" max="5634" width="14.85546875" style="1" customWidth="1"/>
    <col min="5635" max="5635" width="16" style="1" customWidth="1"/>
    <col min="5636" max="5888" width="9.140625" style="1"/>
    <col min="5889" max="5889" width="75.140625" style="1" customWidth="1"/>
    <col min="5890" max="5890" width="14.85546875" style="1" customWidth="1"/>
    <col min="5891" max="5891" width="16" style="1" customWidth="1"/>
    <col min="5892" max="6144" width="9.140625" style="1"/>
    <col min="6145" max="6145" width="75.140625" style="1" customWidth="1"/>
    <col min="6146" max="6146" width="14.85546875" style="1" customWidth="1"/>
    <col min="6147" max="6147" width="16" style="1" customWidth="1"/>
    <col min="6148" max="6400" width="9.140625" style="1"/>
    <col min="6401" max="6401" width="75.140625" style="1" customWidth="1"/>
    <col min="6402" max="6402" width="14.85546875" style="1" customWidth="1"/>
    <col min="6403" max="6403" width="16" style="1" customWidth="1"/>
    <col min="6404" max="6656" width="9.140625" style="1"/>
    <col min="6657" max="6657" width="75.140625" style="1" customWidth="1"/>
    <col min="6658" max="6658" width="14.85546875" style="1" customWidth="1"/>
    <col min="6659" max="6659" width="16" style="1" customWidth="1"/>
    <col min="6660" max="6912" width="9.140625" style="1"/>
    <col min="6913" max="6913" width="75.140625" style="1" customWidth="1"/>
    <col min="6914" max="6914" width="14.85546875" style="1" customWidth="1"/>
    <col min="6915" max="6915" width="16" style="1" customWidth="1"/>
    <col min="6916" max="7168" width="9.140625" style="1"/>
    <col min="7169" max="7169" width="75.140625" style="1" customWidth="1"/>
    <col min="7170" max="7170" width="14.85546875" style="1" customWidth="1"/>
    <col min="7171" max="7171" width="16" style="1" customWidth="1"/>
    <col min="7172" max="7424" width="9.140625" style="1"/>
    <col min="7425" max="7425" width="75.140625" style="1" customWidth="1"/>
    <col min="7426" max="7426" width="14.85546875" style="1" customWidth="1"/>
    <col min="7427" max="7427" width="16" style="1" customWidth="1"/>
    <col min="7428" max="7680" width="9.140625" style="1"/>
    <col min="7681" max="7681" width="75.140625" style="1" customWidth="1"/>
    <col min="7682" max="7682" width="14.85546875" style="1" customWidth="1"/>
    <col min="7683" max="7683" width="16" style="1" customWidth="1"/>
    <col min="7684" max="7936" width="9.140625" style="1"/>
    <col min="7937" max="7937" width="75.140625" style="1" customWidth="1"/>
    <col min="7938" max="7938" width="14.85546875" style="1" customWidth="1"/>
    <col min="7939" max="7939" width="16" style="1" customWidth="1"/>
    <col min="7940" max="8192" width="9.140625" style="1"/>
    <col min="8193" max="8193" width="75.140625" style="1" customWidth="1"/>
    <col min="8194" max="8194" width="14.85546875" style="1" customWidth="1"/>
    <col min="8195" max="8195" width="16" style="1" customWidth="1"/>
    <col min="8196" max="8448" width="9.140625" style="1"/>
    <col min="8449" max="8449" width="75.140625" style="1" customWidth="1"/>
    <col min="8450" max="8450" width="14.85546875" style="1" customWidth="1"/>
    <col min="8451" max="8451" width="16" style="1" customWidth="1"/>
    <col min="8452" max="8704" width="9.140625" style="1"/>
    <col min="8705" max="8705" width="75.140625" style="1" customWidth="1"/>
    <col min="8706" max="8706" width="14.85546875" style="1" customWidth="1"/>
    <col min="8707" max="8707" width="16" style="1" customWidth="1"/>
    <col min="8708" max="8960" width="9.140625" style="1"/>
    <col min="8961" max="8961" width="75.140625" style="1" customWidth="1"/>
    <col min="8962" max="8962" width="14.85546875" style="1" customWidth="1"/>
    <col min="8963" max="8963" width="16" style="1" customWidth="1"/>
    <col min="8964" max="9216" width="9.140625" style="1"/>
    <col min="9217" max="9217" width="75.140625" style="1" customWidth="1"/>
    <col min="9218" max="9218" width="14.85546875" style="1" customWidth="1"/>
    <col min="9219" max="9219" width="16" style="1" customWidth="1"/>
    <col min="9220" max="9472" width="9.140625" style="1"/>
    <col min="9473" max="9473" width="75.140625" style="1" customWidth="1"/>
    <col min="9474" max="9474" width="14.85546875" style="1" customWidth="1"/>
    <col min="9475" max="9475" width="16" style="1" customWidth="1"/>
    <col min="9476" max="9728" width="9.140625" style="1"/>
    <col min="9729" max="9729" width="75.140625" style="1" customWidth="1"/>
    <col min="9730" max="9730" width="14.85546875" style="1" customWidth="1"/>
    <col min="9731" max="9731" width="16" style="1" customWidth="1"/>
    <col min="9732" max="9984" width="9.140625" style="1"/>
    <col min="9985" max="9985" width="75.140625" style="1" customWidth="1"/>
    <col min="9986" max="9986" width="14.85546875" style="1" customWidth="1"/>
    <col min="9987" max="9987" width="16" style="1" customWidth="1"/>
    <col min="9988" max="10240" width="9.140625" style="1"/>
    <col min="10241" max="10241" width="75.140625" style="1" customWidth="1"/>
    <col min="10242" max="10242" width="14.85546875" style="1" customWidth="1"/>
    <col min="10243" max="10243" width="16" style="1" customWidth="1"/>
    <col min="10244" max="10496" width="9.140625" style="1"/>
    <col min="10497" max="10497" width="75.140625" style="1" customWidth="1"/>
    <col min="10498" max="10498" width="14.85546875" style="1" customWidth="1"/>
    <col min="10499" max="10499" width="16" style="1" customWidth="1"/>
    <col min="10500" max="10752" width="9.140625" style="1"/>
    <col min="10753" max="10753" width="75.140625" style="1" customWidth="1"/>
    <col min="10754" max="10754" width="14.85546875" style="1" customWidth="1"/>
    <col min="10755" max="10755" width="16" style="1" customWidth="1"/>
    <col min="10756" max="11008" width="9.140625" style="1"/>
    <col min="11009" max="11009" width="75.140625" style="1" customWidth="1"/>
    <col min="11010" max="11010" width="14.85546875" style="1" customWidth="1"/>
    <col min="11011" max="11011" width="16" style="1" customWidth="1"/>
    <col min="11012" max="11264" width="9.140625" style="1"/>
    <col min="11265" max="11265" width="75.140625" style="1" customWidth="1"/>
    <col min="11266" max="11266" width="14.85546875" style="1" customWidth="1"/>
    <col min="11267" max="11267" width="16" style="1" customWidth="1"/>
    <col min="11268" max="11520" width="9.140625" style="1"/>
    <col min="11521" max="11521" width="75.140625" style="1" customWidth="1"/>
    <col min="11522" max="11522" width="14.85546875" style="1" customWidth="1"/>
    <col min="11523" max="11523" width="16" style="1" customWidth="1"/>
    <col min="11524" max="11776" width="9.140625" style="1"/>
    <col min="11777" max="11777" width="75.140625" style="1" customWidth="1"/>
    <col min="11778" max="11778" width="14.85546875" style="1" customWidth="1"/>
    <col min="11779" max="11779" width="16" style="1" customWidth="1"/>
    <col min="11780" max="12032" width="9.140625" style="1"/>
    <col min="12033" max="12033" width="75.140625" style="1" customWidth="1"/>
    <col min="12034" max="12034" width="14.85546875" style="1" customWidth="1"/>
    <col min="12035" max="12035" width="16" style="1" customWidth="1"/>
    <col min="12036" max="12288" width="9.140625" style="1"/>
    <col min="12289" max="12289" width="75.140625" style="1" customWidth="1"/>
    <col min="12290" max="12290" width="14.85546875" style="1" customWidth="1"/>
    <col min="12291" max="12291" width="16" style="1" customWidth="1"/>
    <col min="12292" max="12544" width="9.140625" style="1"/>
    <col min="12545" max="12545" width="75.140625" style="1" customWidth="1"/>
    <col min="12546" max="12546" width="14.85546875" style="1" customWidth="1"/>
    <col min="12547" max="12547" width="16" style="1" customWidth="1"/>
    <col min="12548" max="12800" width="9.140625" style="1"/>
    <col min="12801" max="12801" width="75.140625" style="1" customWidth="1"/>
    <col min="12802" max="12802" width="14.85546875" style="1" customWidth="1"/>
    <col min="12803" max="12803" width="16" style="1" customWidth="1"/>
    <col min="12804" max="13056" width="9.140625" style="1"/>
    <col min="13057" max="13057" width="75.140625" style="1" customWidth="1"/>
    <col min="13058" max="13058" width="14.85546875" style="1" customWidth="1"/>
    <col min="13059" max="13059" width="16" style="1" customWidth="1"/>
    <col min="13060" max="13312" width="9.140625" style="1"/>
    <col min="13313" max="13313" width="75.140625" style="1" customWidth="1"/>
    <col min="13314" max="13314" width="14.85546875" style="1" customWidth="1"/>
    <col min="13315" max="13315" width="16" style="1" customWidth="1"/>
    <col min="13316" max="13568" width="9.140625" style="1"/>
    <col min="13569" max="13569" width="75.140625" style="1" customWidth="1"/>
    <col min="13570" max="13570" width="14.85546875" style="1" customWidth="1"/>
    <col min="13571" max="13571" width="16" style="1" customWidth="1"/>
    <col min="13572" max="13824" width="9.140625" style="1"/>
    <col min="13825" max="13825" width="75.140625" style="1" customWidth="1"/>
    <col min="13826" max="13826" width="14.85546875" style="1" customWidth="1"/>
    <col min="13827" max="13827" width="16" style="1" customWidth="1"/>
    <col min="13828" max="14080" width="9.140625" style="1"/>
    <col min="14081" max="14081" width="75.140625" style="1" customWidth="1"/>
    <col min="14082" max="14082" width="14.85546875" style="1" customWidth="1"/>
    <col min="14083" max="14083" width="16" style="1" customWidth="1"/>
    <col min="14084" max="14336" width="9.140625" style="1"/>
    <col min="14337" max="14337" width="75.140625" style="1" customWidth="1"/>
    <col min="14338" max="14338" width="14.85546875" style="1" customWidth="1"/>
    <col min="14339" max="14339" width="16" style="1" customWidth="1"/>
    <col min="14340" max="14592" width="9.140625" style="1"/>
    <col min="14593" max="14593" width="75.140625" style="1" customWidth="1"/>
    <col min="14594" max="14594" width="14.85546875" style="1" customWidth="1"/>
    <col min="14595" max="14595" width="16" style="1" customWidth="1"/>
    <col min="14596" max="14848" width="9.140625" style="1"/>
    <col min="14849" max="14849" width="75.140625" style="1" customWidth="1"/>
    <col min="14850" max="14850" width="14.85546875" style="1" customWidth="1"/>
    <col min="14851" max="14851" width="16" style="1" customWidth="1"/>
    <col min="14852" max="15104" width="9.140625" style="1"/>
    <col min="15105" max="15105" width="75.140625" style="1" customWidth="1"/>
    <col min="15106" max="15106" width="14.85546875" style="1" customWidth="1"/>
    <col min="15107" max="15107" width="16" style="1" customWidth="1"/>
    <col min="15108" max="15360" width="9.140625" style="1"/>
    <col min="15361" max="15361" width="75.140625" style="1" customWidth="1"/>
    <col min="15362" max="15362" width="14.85546875" style="1" customWidth="1"/>
    <col min="15363" max="15363" width="16" style="1" customWidth="1"/>
    <col min="15364" max="15616" width="9.140625" style="1"/>
    <col min="15617" max="15617" width="75.140625" style="1" customWidth="1"/>
    <col min="15618" max="15618" width="14.85546875" style="1" customWidth="1"/>
    <col min="15619" max="15619" width="16" style="1" customWidth="1"/>
    <col min="15620" max="15872" width="9.140625" style="1"/>
    <col min="15873" max="15873" width="75.140625" style="1" customWidth="1"/>
    <col min="15874" max="15874" width="14.85546875" style="1" customWidth="1"/>
    <col min="15875" max="15875" width="16" style="1" customWidth="1"/>
    <col min="15876" max="16128" width="9.140625" style="1"/>
    <col min="16129" max="16129" width="75.140625" style="1" customWidth="1"/>
    <col min="16130" max="16130" width="14.85546875" style="1" customWidth="1"/>
    <col min="16131" max="16131" width="16" style="1" customWidth="1"/>
    <col min="16132" max="16384" width="9.140625" style="1"/>
  </cols>
  <sheetData>
    <row r="1" spans="1:8" x14ac:dyDescent="0.2">
      <c r="A1" s="415" t="s">
        <v>955</v>
      </c>
      <c r="B1" s="415"/>
      <c r="C1" s="415"/>
    </row>
    <row r="2" spans="1:8" x14ac:dyDescent="0.2">
      <c r="A2" s="415" t="s">
        <v>505</v>
      </c>
      <c r="B2" s="415"/>
      <c r="C2" s="415"/>
    </row>
    <row r="3" spans="1:8" x14ac:dyDescent="0.2">
      <c r="A3" s="415" t="s">
        <v>0</v>
      </c>
      <c r="B3" s="415"/>
      <c r="C3" s="415"/>
    </row>
    <row r="4" spans="1:8" x14ac:dyDescent="0.2">
      <c r="A4" s="415" t="s">
        <v>1</v>
      </c>
      <c r="B4" s="415"/>
      <c r="C4" s="415"/>
    </row>
    <row r="5" spans="1:8" x14ac:dyDescent="0.2">
      <c r="A5" s="415" t="s">
        <v>804</v>
      </c>
      <c r="B5" s="415"/>
      <c r="C5" s="415"/>
    </row>
    <row r="6" spans="1:8" x14ac:dyDescent="0.2">
      <c r="A6" s="415" t="s">
        <v>506</v>
      </c>
      <c r="B6" s="415"/>
      <c r="C6" s="415"/>
    </row>
    <row r="7" spans="1:8" x14ac:dyDescent="0.2">
      <c r="A7" s="415" t="s">
        <v>2</v>
      </c>
      <c r="B7" s="415"/>
      <c r="C7" s="415"/>
    </row>
    <row r="8" spans="1:8" x14ac:dyDescent="0.2">
      <c r="A8" s="415" t="s">
        <v>803</v>
      </c>
      <c r="B8" s="415"/>
      <c r="C8" s="415"/>
    </row>
    <row r="9" spans="1:8" x14ac:dyDescent="0.2">
      <c r="B9" s="416"/>
      <c r="C9" s="416"/>
      <c r="D9" s="95"/>
      <c r="E9" s="95"/>
      <c r="F9" s="95"/>
      <c r="G9" s="95"/>
      <c r="H9" s="95"/>
    </row>
    <row r="10" spans="1:8" ht="15" x14ac:dyDescent="0.25">
      <c r="A10" s="420" t="s">
        <v>507</v>
      </c>
      <c r="B10" s="420"/>
      <c r="C10" s="420"/>
      <c r="D10" s="96"/>
      <c r="H10" s="97"/>
    </row>
    <row r="11" spans="1:8" ht="15" x14ac:dyDescent="0.25">
      <c r="A11" s="420" t="s">
        <v>802</v>
      </c>
      <c r="B11" s="420"/>
      <c r="C11" s="420"/>
      <c r="D11" s="96"/>
      <c r="E11" s="98"/>
      <c r="H11" s="97"/>
    </row>
    <row r="12" spans="1:8" ht="15.75" x14ac:dyDescent="0.2">
      <c r="B12" s="419" t="s">
        <v>508</v>
      </c>
      <c r="C12" s="419"/>
      <c r="D12" s="99"/>
      <c r="E12" s="99"/>
    </row>
    <row r="13" spans="1:8" ht="31.5" x14ac:dyDescent="0.2">
      <c r="A13" s="100" t="s">
        <v>509</v>
      </c>
      <c r="B13" s="101" t="s">
        <v>510</v>
      </c>
      <c r="C13" s="101" t="s">
        <v>511</v>
      </c>
    </row>
    <row r="14" spans="1:8" ht="24" x14ac:dyDescent="0.25">
      <c r="A14" s="102" t="s">
        <v>512</v>
      </c>
      <c r="B14" s="103"/>
      <c r="C14" s="104"/>
      <c r="D14" s="97"/>
      <c r="E14" s="97"/>
      <c r="F14" s="97"/>
      <c r="G14" s="97"/>
    </row>
    <row r="15" spans="1:8" ht="15" x14ac:dyDescent="0.25">
      <c r="A15" s="105" t="s">
        <v>513</v>
      </c>
      <c r="B15" s="106">
        <v>60</v>
      </c>
      <c r="C15" s="107"/>
      <c r="D15" s="97"/>
      <c r="E15" s="97"/>
      <c r="F15" s="97"/>
      <c r="G15" s="97"/>
    </row>
    <row r="16" spans="1:8" ht="36" x14ac:dyDescent="0.25">
      <c r="A16" s="108" t="s">
        <v>514</v>
      </c>
      <c r="B16" s="106">
        <v>100</v>
      </c>
      <c r="C16" s="106"/>
      <c r="D16" s="97"/>
      <c r="E16" s="97"/>
      <c r="F16" s="97"/>
      <c r="G16" s="97"/>
    </row>
    <row r="17" spans="1:7" ht="15" x14ac:dyDescent="0.25">
      <c r="A17" s="109" t="s">
        <v>515</v>
      </c>
      <c r="B17" s="106">
        <v>100</v>
      </c>
      <c r="C17" s="106"/>
      <c r="D17" s="97"/>
      <c r="E17" s="97"/>
      <c r="F17" s="97"/>
      <c r="G17" s="97"/>
    </row>
    <row r="18" spans="1:7" ht="24" x14ac:dyDescent="0.25">
      <c r="A18" s="102" t="s">
        <v>516</v>
      </c>
      <c r="B18" s="103"/>
      <c r="C18" s="103"/>
      <c r="D18" s="97"/>
      <c r="E18" s="97"/>
      <c r="F18" s="97"/>
      <c r="G18" s="97"/>
    </row>
    <row r="19" spans="1:7" ht="24.75" x14ac:dyDescent="0.25">
      <c r="A19" s="110" t="s">
        <v>517</v>
      </c>
      <c r="B19" s="103">
        <v>100</v>
      </c>
      <c r="C19" s="103"/>
      <c r="D19" s="97"/>
      <c r="E19" s="97"/>
      <c r="F19" s="97"/>
      <c r="G19" s="97"/>
    </row>
    <row r="20" spans="1:7" ht="24.75" x14ac:dyDescent="0.25">
      <c r="A20" s="110" t="s">
        <v>518</v>
      </c>
      <c r="B20" s="103"/>
      <c r="C20" s="103">
        <v>100</v>
      </c>
      <c r="D20" s="97"/>
      <c r="E20" s="97"/>
      <c r="F20" s="97"/>
      <c r="G20" s="97"/>
    </row>
    <row r="21" spans="1:7" ht="15" x14ac:dyDescent="0.25">
      <c r="A21" s="110" t="s">
        <v>44</v>
      </c>
      <c r="B21" s="103">
        <v>100</v>
      </c>
      <c r="C21" s="103"/>
      <c r="D21" s="97"/>
      <c r="E21" s="97"/>
      <c r="F21" s="97"/>
      <c r="G21" s="97"/>
    </row>
    <row r="22" spans="1:7" ht="15" x14ac:dyDescent="0.25">
      <c r="A22" s="110" t="s">
        <v>519</v>
      </c>
      <c r="B22" s="103"/>
      <c r="C22" s="103">
        <v>100</v>
      </c>
      <c r="D22" s="97"/>
      <c r="E22" s="97"/>
      <c r="F22" s="97"/>
      <c r="G22" s="97"/>
    </row>
    <row r="23" spans="1:7" ht="15" x14ac:dyDescent="0.25">
      <c r="A23" s="102" t="s">
        <v>520</v>
      </c>
      <c r="B23" s="103"/>
      <c r="C23" s="103"/>
      <c r="D23" s="97"/>
      <c r="E23" s="97"/>
      <c r="F23" s="97"/>
      <c r="G23" s="97"/>
    </row>
    <row r="24" spans="1:7" ht="15" x14ac:dyDescent="0.25">
      <c r="A24" s="111" t="s">
        <v>521</v>
      </c>
      <c r="B24" s="103"/>
      <c r="C24" s="103"/>
      <c r="D24" s="97"/>
      <c r="E24" s="97"/>
      <c r="F24" s="97"/>
      <c r="G24" s="97"/>
    </row>
    <row r="25" spans="1:7" ht="15" x14ac:dyDescent="0.25">
      <c r="A25" s="108" t="s">
        <v>522</v>
      </c>
      <c r="B25" s="103">
        <v>100</v>
      </c>
      <c r="C25" s="103"/>
      <c r="D25" s="97"/>
      <c r="E25" s="97"/>
      <c r="F25" s="97"/>
      <c r="G25" s="97"/>
    </row>
    <row r="26" spans="1:7" ht="15" x14ac:dyDescent="0.25">
      <c r="A26" s="108" t="s">
        <v>523</v>
      </c>
      <c r="B26" s="103"/>
      <c r="C26" s="103">
        <v>100</v>
      </c>
      <c r="D26" s="97"/>
      <c r="E26" s="97"/>
      <c r="F26" s="97"/>
      <c r="G26" s="97"/>
    </row>
    <row r="27" spans="1:7" ht="15" x14ac:dyDescent="0.25">
      <c r="A27" s="108" t="s">
        <v>634</v>
      </c>
      <c r="B27" s="103"/>
      <c r="C27" s="103">
        <v>100</v>
      </c>
      <c r="D27" s="97"/>
      <c r="E27" s="97"/>
      <c r="F27" s="97"/>
      <c r="G27" s="97"/>
    </row>
    <row r="28" spans="1:7" ht="15" x14ac:dyDescent="0.25">
      <c r="A28" s="108" t="s">
        <v>524</v>
      </c>
      <c r="B28" s="103">
        <v>100</v>
      </c>
      <c r="C28" s="103"/>
      <c r="D28" s="97"/>
      <c r="E28" s="97"/>
      <c r="F28" s="97"/>
      <c r="G28" s="97"/>
    </row>
    <row r="29" spans="1:7" ht="15" x14ac:dyDescent="0.25">
      <c r="A29" s="108" t="s">
        <v>525</v>
      </c>
      <c r="B29" s="103"/>
      <c r="C29" s="103">
        <v>100</v>
      </c>
      <c r="D29" s="97"/>
      <c r="E29" s="97"/>
      <c r="F29" s="97"/>
      <c r="G29" s="97"/>
    </row>
    <row r="30" spans="1:7" ht="15" x14ac:dyDescent="0.25">
      <c r="A30" s="112"/>
      <c r="B30" s="113"/>
      <c r="C30" s="113"/>
      <c r="D30" s="97"/>
      <c r="E30" s="97"/>
      <c r="F30" s="97"/>
      <c r="G30" s="97"/>
    </row>
    <row r="31" spans="1:7" ht="15" x14ac:dyDescent="0.25">
      <c r="A31" s="112"/>
      <c r="B31" s="114"/>
      <c r="C31" s="114"/>
      <c r="D31" s="97"/>
      <c r="E31" s="97"/>
      <c r="F31" s="97"/>
      <c r="G31" s="97"/>
    </row>
    <row r="32" spans="1:7" ht="15" x14ac:dyDescent="0.25">
      <c r="A32" s="112"/>
      <c r="B32" s="114"/>
      <c r="C32" s="114"/>
      <c r="D32" s="97"/>
      <c r="E32" s="97"/>
      <c r="F32" s="97"/>
      <c r="G32" s="97"/>
    </row>
    <row r="33" spans="1:7" ht="15" x14ac:dyDescent="0.25">
      <c r="A33" s="112"/>
      <c r="B33" s="114"/>
      <c r="C33" s="114"/>
      <c r="D33" s="97"/>
      <c r="E33" s="97"/>
      <c r="F33" s="97"/>
      <c r="G33" s="97"/>
    </row>
    <row r="34" spans="1:7" ht="15" x14ac:dyDescent="0.25">
      <c r="A34" s="115"/>
      <c r="B34" s="114"/>
      <c r="C34" s="114"/>
      <c r="D34" s="97"/>
      <c r="E34" s="97"/>
      <c r="F34" s="97"/>
      <c r="G34" s="97"/>
    </row>
    <row r="35" spans="1:7" ht="15" x14ac:dyDescent="0.25">
      <c r="A35" s="115"/>
      <c r="B35" s="114"/>
      <c r="C35" s="114"/>
      <c r="D35" s="97"/>
      <c r="E35" s="97"/>
      <c r="F35" s="97"/>
      <c r="G35" s="97"/>
    </row>
    <row r="36" spans="1:7" ht="15" x14ac:dyDescent="0.25">
      <c r="A36" s="115"/>
      <c r="B36" s="114"/>
      <c r="C36" s="114"/>
      <c r="D36" s="97"/>
      <c r="E36" s="97"/>
      <c r="F36" s="97"/>
      <c r="G36" s="97"/>
    </row>
    <row r="37" spans="1:7" ht="15" x14ac:dyDescent="0.25">
      <c r="B37" s="114"/>
      <c r="C37" s="114"/>
      <c r="D37" s="97"/>
      <c r="E37" s="97"/>
      <c r="F37" s="97"/>
      <c r="G37" s="97"/>
    </row>
    <row r="38" spans="1:7" ht="15" x14ac:dyDescent="0.25">
      <c r="B38" s="114"/>
      <c r="C38" s="114"/>
      <c r="D38" s="97"/>
      <c r="E38" s="97"/>
      <c r="F38" s="97"/>
      <c r="G38" s="97"/>
    </row>
    <row r="39" spans="1:7" ht="15" x14ac:dyDescent="0.25">
      <c r="B39" s="114"/>
      <c r="C39" s="114"/>
      <c r="D39" s="97"/>
      <c r="E39" s="97"/>
      <c r="F39" s="97"/>
      <c r="G39" s="97"/>
    </row>
    <row r="40" spans="1:7" ht="15" x14ac:dyDescent="0.25">
      <c r="B40" s="114"/>
      <c r="C40" s="114"/>
      <c r="D40" s="97"/>
      <c r="E40" s="97"/>
      <c r="F40" s="97"/>
      <c r="G40" s="97"/>
    </row>
    <row r="41" spans="1:7" ht="15" x14ac:dyDescent="0.25">
      <c r="B41" s="114"/>
      <c r="C41" s="114"/>
      <c r="D41" s="97"/>
      <c r="E41" s="97"/>
      <c r="F41" s="97"/>
      <c r="G41" s="97"/>
    </row>
    <row r="42" spans="1:7" ht="15" x14ac:dyDescent="0.25">
      <c r="B42" s="114"/>
      <c r="C42" s="114"/>
      <c r="D42" s="97"/>
      <c r="E42" s="97"/>
      <c r="F42" s="97"/>
      <c r="G42" s="97"/>
    </row>
    <row r="43" spans="1:7" ht="15" x14ac:dyDescent="0.25">
      <c r="B43" s="114"/>
      <c r="C43" s="114"/>
      <c r="D43" s="97"/>
      <c r="E43" s="97"/>
      <c r="F43" s="97"/>
      <c r="G43" s="97"/>
    </row>
    <row r="44" spans="1:7" ht="15" x14ac:dyDescent="0.25">
      <c r="B44" s="114"/>
      <c r="C44" s="114"/>
      <c r="D44" s="97"/>
      <c r="E44" s="97"/>
      <c r="F44" s="97"/>
      <c r="G44" s="97"/>
    </row>
    <row r="45" spans="1:7" ht="15" x14ac:dyDescent="0.25">
      <c r="B45" s="114"/>
      <c r="C45" s="114"/>
      <c r="D45" s="97"/>
      <c r="E45" s="97"/>
      <c r="F45" s="97"/>
      <c r="G45" s="97"/>
    </row>
    <row r="46" spans="1:7" ht="15" x14ac:dyDescent="0.25">
      <c r="B46" s="114"/>
      <c r="C46" s="114"/>
      <c r="D46" s="97"/>
      <c r="E46" s="97"/>
      <c r="F46" s="97"/>
      <c r="G46" s="97"/>
    </row>
    <row r="47" spans="1:7" ht="15" x14ac:dyDescent="0.25">
      <c r="B47" s="114"/>
      <c r="C47" s="114"/>
      <c r="D47" s="97"/>
      <c r="E47" s="97"/>
      <c r="F47" s="97"/>
      <c r="G47" s="97"/>
    </row>
    <row r="48" spans="1:7" ht="15" x14ac:dyDescent="0.25">
      <c r="B48" s="114"/>
      <c r="C48" s="114"/>
      <c r="D48" s="97"/>
      <c r="E48" s="97"/>
      <c r="F48" s="97"/>
      <c r="G48" s="97"/>
    </row>
    <row r="49" spans="2:7" ht="15" x14ac:dyDescent="0.25">
      <c r="B49" s="114"/>
      <c r="C49" s="114"/>
      <c r="D49" s="97"/>
      <c r="E49" s="97"/>
      <c r="F49" s="97"/>
      <c r="G49" s="97"/>
    </row>
    <row r="50" spans="2:7" ht="15" x14ac:dyDescent="0.25">
      <c r="B50" s="114"/>
      <c r="C50" s="114"/>
      <c r="D50" s="97"/>
      <c r="E50" s="97"/>
      <c r="F50" s="97"/>
      <c r="G50" s="97"/>
    </row>
    <row r="51" spans="2:7" ht="15" x14ac:dyDescent="0.25">
      <c r="B51" s="114"/>
      <c r="C51" s="114"/>
      <c r="D51" s="97"/>
      <c r="E51" s="97"/>
      <c r="F51" s="97"/>
      <c r="G51" s="97"/>
    </row>
    <row r="52" spans="2:7" ht="15" x14ac:dyDescent="0.25">
      <c r="B52" s="114"/>
      <c r="C52" s="114"/>
      <c r="D52" s="97"/>
      <c r="E52" s="97"/>
      <c r="F52" s="97"/>
      <c r="G52" s="97"/>
    </row>
    <row r="53" spans="2:7" ht="15" x14ac:dyDescent="0.25">
      <c r="B53" s="114"/>
      <c r="C53" s="114"/>
      <c r="D53" s="97"/>
      <c r="E53" s="97"/>
      <c r="F53" s="97"/>
      <c r="G53" s="97"/>
    </row>
    <row r="54" spans="2:7" ht="15" x14ac:dyDescent="0.25">
      <c r="B54" s="114"/>
      <c r="C54" s="114"/>
      <c r="D54" s="97"/>
      <c r="E54" s="97"/>
      <c r="F54" s="97"/>
      <c r="G54" s="97"/>
    </row>
    <row r="55" spans="2:7" ht="15" x14ac:dyDescent="0.25">
      <c r="B55" s="114"/>
      <c r="C55" s="114"/>
      <c r="D55" s="97"/>
      <c r="E55" s="97"/>
      <c r="F55" s="97"/>
      <c r="G55" s="97"/>
    </row>
    <row r="56" spans="2:7" ht="15" x14ac:dyDescent="0.25">
      <c r="B56" s="114"/>
      <c r="C56" s="114"/>
      <c r="D56" s="97"/>
      <c r="E56" s="97"/>
      <c r="F56" s="97"/>
      <c r="G56" s="97"/>
    </row>
    <row r="57" spans="2:7" ht="15" x14ac:dyDescent="0.25">
      <c r="B57" s="114"/>
      <c r="C57" s="114"/>
      <c r="D57" s="97"/>
      <c r="E57" s="97"/>
      <c r="F57" s="97"/>
      <c r="G57" s="97"/>
    </row>
    <row r="58" spans="2:7" ht="15" x14ac:dyDescent="0.25">
      <c r="B58" s="114"/>
      <c r="C58" s="114"/>
      <c r="D58" s="97"/>
      <c r="E58" s="97"/>
      <c r="F58" s="97"/>
      <c r="G58" s="97"/>
    </row>
    <row r="59" spans="2:7" ht="15" x14ac:dyDescent="0.25">
      <c r="B59" s="114"/>
      <c r="C59" s="114"/>
      <c r="D59" s="97"/>
      <c r="E59" s="97"/>
      <c r="F59" s="97"/>
      <c r="G59" s="97"/>
    </row>
    <row r="60" spans="2:7" ht="15" x14ac:dyDescent="0.25">
      <c r="B60" s="114"/>
      <c r="C60" s="114"/>
      <c r="D60" s="97"/>
      <c r="E60" s="97"/>
      <c r="F60" s="97"/>
      <c r="G60" s="97"/>
    </row>
    <row r="61" spans="2:7" ht="15" x14ac:dyDescent="0.25">
      <c r="B61" s="114"/>
      <c r="C61" s="114"/>
      <c r="D61" s="97"/>
      <c r="E61" s="97"/>
      <c r="F61" s="97"/>
      <c r="G61" s="97"/>
    </row>
    <row r="62" spans="2:7" ht="15" x14ac:dyDescent="0.25">
      <c r="B62" s="114"/>
      <c r="C62" s="114"/>
      <c r="D62" s="97"/>
      <c r="E62" s="97"/>
      <c r="F62" s="97"/>
      <c r="G62" s="97"/>
    </row>
    <row r="63" spans="2:7" ht="15" x14ac:dyDescent="0.25">
      <c r="B63" s="114"/>
      <c r="C63" s="114"/>
      <c r="D63" s="97"/>
      <c r="E63" s="97"/>
      <c r="F63" s="97"/>
      <c r="G63" s="97"/>
    </row>
    <row r="64" spans="2:7" ht="15" x14ac:dyDescent="0.25">
      <c r="B64" s="114"/>
      <c r="C64" s="114"/>
      <c r="D64" s="97"/>
      <c r="E64" s="97"/>
      <c r="F64" s="97"/>
      <c r="G64" s="97"/>
    </row>
    <row r="65" spans="2:7" ht="15" x14ac:dyDescent="0.25">
      <c r="B65" s="114"/>
      <c r="C65" s="114"/>
      <c r="D65" s="97"/>
      <c r="E65" s="97"/>
      <c r="F65" s="97"/>
      <c r="G65" s="97"/>
    </row>
    <row r="66" spans="2:7" ht="15" x14ac:dyDescent="0.25">
      <c r="B66" s="114"/>
      <c r="C66" s="114"/>
      <c r="D66" s="97"/>
      <c r="E66" s="97"/>
      <c r="F66" s="97"/>
      <c r="G66" s="97"/>
    </row>
    <row r="67" spans="2:7" ht="15" x14ac:dyDescent="0.25">
      <c r="B67" s="114"/>
      <c r="C67" s="114"/>
      <c r="D67" s="97"/>
      <c r="E67" s="97"/>
      <c r="F67" s="97"/>
      <c r="G67" s="97"/>
    </row>
    <row r="68" spans="2:7" ht="15" x14ac:dyDescent="0.25">
      <c r="B68" s="114"/>
      <c r="C68" s="114"/>
      <c r="D68" s="97"/>
      <c r="E68" s="97"/>
      <c r="F68" s="97"/>
      <c r="G68" s="97"/>
    </row>
    <row r="69" spans="2:7" ht="15" x14ac:dyDescent="0.25">
      <c r="B69" s="114"/>
      <c r="C69" s="114"/>
      <c r="D69" s="97"/>
      <c r="E69" s="97"/>
      <c r="F69" s="97"/>
      <c r="G69" s="97"/>
    </row>
    <row r="70" spans="2:7" ht="15" x14ac:dyDescent="0.25">
      <c r="B70" s="114"/>
      <c r="C70" s="114"/>
      <c r="D70" s="97"/>
      <c r="E70" s="97"/>
      <c r="F70" s="97"/>
      <c r="G70" s="97"/>
    </row>
    <row r="71" spans="2:7" ht="15" x14ac:dyDescent="0.25">
      <c r="B71" s="114"/>
      <c r="C71" s="114"/>
      <c r="D71" s="97"/>
      <c r="E71" s="97"/>
      <c r="F71" s="97"/>
      <c r="G71" s="97"/>
    </row>
    <row r="72" spans="2:7" ht="15" x14ac:dyDescent="0.25">
      <c r="B72" s="114"/>
      <c r="C72" s="114"/>
      <c r="D72" s="97"/>
      <c r="E72" s="97"/>
      <c r="F72" s="97"/>
      <c r="G72" s="97"/>
    </row>
    <row r="73" spans="2:7" ht="15" x14ac:dyDescent="0.25">
      <c r="B73" s="114"/>
      <c r="C73" s="114"/>
      <c r="D73" s="97"/>
      <c r="E73" s="97"/>
      <c r="F73" s="97"/>
      <c r="G73" s="97"/>
    </row>
    <row r="74" spans="2:7" ht="15" x14ac:dyDescent="0.25">
      <c r="B74" s="114"/>
      <c r="C74" s="114"/>
      <c r="D74" s="97"/>
      <c r="E74" s="97"/>
      <c r="F74" s="97"/>
      <c r="G74" s="97"/>
    </row>
    <row r="75" spans="2:7" ht="15" x14ac:dyDescent="0.25">
      <c r="B75" s="114"/>
      <c r="C75" s="114"/>
      <c r="D75" s="97"/>
      <c r="E75" s="97"/>
      <c r="F75" s="97"/>
      <c r="G75" s="97"/>
    </row>
    <row r="76" spans="2:7" ht="15" x14ac:dyDescent="0.25">
      <c r="B76" s="114"/>
      <c r="C76" s="114"/>
      <c r="D76" s="97"/>
      <c r="E76" s="97"/>
      <c r="F76" s="97"/>
      <c r="G76" s="97"/>
    </row>
    <row r="77" spans="2:7" ht="15" x14ac:dyDescent="0.25">
      <c r="B77" s="114"/>
      <c r="C77" s="114"/>
      <c r="D77" s="97"/>
      <c r="E77" s="97"/>
      <c r="F77" s="97"/>
      <c r="G77" s="97"/>
    </row>
    <row r="78" spans="2:7" ht="15" x14ac:dyDescent="0.25">
      <c r="B78" s="114"/>
      <c r="C78" s="114"/>
      <c r="D78" s="97"/>
      <c r="E78" s="97"/>
      <c r="F78" s="97"/>
      <c r="G78" s="97"/>
    </row>
    <row r="79" spans="2:7" ht="15" x14ac:dyDescent="0.25">
      <c r="B79" s="114"/>
      <c r="C79" s="114"/>
      <c r="D79" s="97"/>
      <c r="E79" s="97"/>
      <c r="F79" s="97"/>
      <c r="G79" s="97"/>
    </row>
    <row r="80" spans="2:7" ht="15" x14ac:dyDescent="0.25">
      <c r="B80" s="114"/>
      <c r="C80" s="114"/>
      <c r="D80" s="97"/>
      <c r="E80" s="97"/>
      <c r="F80" s="97"/>
      <c r="G80" s="97"/>
    </row>
    <row r="81" spans="2:7" ht="15" x14ac:dyDescent="0.25">
      <c r="B81" s="114"/>
      <c r="C81" s="114"/>
      <c r="D81" s="97"/>
      <c r="E81" s="97"/>
      <c r="F81" s="97"/>
      <c r="G81" s="97"/>
    </row>
    <row r="82" spans="2:7" ht="15" x14ac:dyDescent="0.25">
      <c r="B82" s="114"/>
      <c r="C82" s="114"/>
      <c r="D82" s="97"/>
      <c r="E82" s="97"/>
      <c r="F82" s="97"/>
      <c r="G82" s="97"/>
    </row>
    <row r="83" spans="2:7" ht="15" x14ac:dyDescent="0.25">
      <c r="B83" s="114"/>
      <c r="C83" s="114"/>
      <c r="D83" s="97"/>
      <c r="E83" s="97"/>
      <c r="F83" s="97"/>
      <c r="G83" s="97"/>
    </row>
    <row r="84" spans="2:7" ht="15" x14ac:dyDescent="0.25">
      <c r="B84" s="114"/>
      <c r="C84" s="114"/>
      <c r="D84" s="97"/>
      <c r="E84" s="97"/>
      <c r="F84" s="97"/>
      <c r="G84" s="97"/>
    </row>
    <row r="85" spans="2:7" ht="15" x14ac:dyDescent="0.25">
      <c r="B85" s="114"/>
      <c r="C85" s="114"/>
      <c r="D85" s="97"/>
      <c r="E85" s="97"/>
      <c r="F85" s="97"/>
      <c r="G85" s="97"/>
    </row>
    <row r="86" spans="2:7" ht="15" x14ac:dyDescent="0.25">
      <c r="B86" s="114"/>
      <c r="C86" s="114"/>
      <c r="D86" s="97"/>
      <c r="E86" s="97"/>
      <c r="F86" s="97"/>
      <c r="G86" s="97"/>
    </row>
    <row r="87" spans="2:7" ht="15" x14ac:dyDescent="0.25">
      <c r="B87" s="114"/>
      <c r="C87" s="114"/>
      <c r="D87" s="97"/>
      <c r="E87" s="97"/>
      <c r="F87" s="97"/>
      <c r="G87" s="97"/>
    </row>
    <row r="88" spans="2:7" ht="15" x14ac:dyDescent="0.25">
      <c r="B88" s="114"/>
      <c r="C88" s="114"/>
      <c r="D88" s="97"/>
      <c r="E88" s="97"/>
      <c r="F88" s="97"/>
      <c r="G88" s="97"/>
    </row>
    <row r="89" spans="2:7" ht="15" x14ac:dyDescent="0.25">
      <c r="B89" s="114"/>
      <c r="C89" s="114"/>
      <c r="D89" s="97"/>
      <c r="E89" s="97"/>
      <c r="F89" s="97"/>
      <c r="G89" s="97"/>
    </row>
    <row r="90" spans="2:7" ht="15" x14ac:dyDescent="0.25">
      <c r="B90" s="114"/>
      <c r="C90" s="114"/>
      <c r="D90" s="97"/>
      <c r="E90" s="97"/>
      <c r="F90" s="97"/>
      <c r="G90" s="97"/>
    </row>
    <row r="91" spans="2:7" ht="15" x14ac:dyDescent="0.25">
      <c r="B91" s="114"/>
      <c r="C91" s="114"/>
      <c r="D91" s="97"/>
      <c r="E91" s="97"/>
      <c r="F91" s="97"/>
      <c r="G91" s="97"/>
    </row>
    <row r="92" spans="2:7" ht="15" x14ac:dyDescent="0.25">
      <c r="B92" s="114"/>
      <c r="C92" s="114"/>
      <c r="D92" s="97"/>
      <c r="E92" s="97"/>
      <c r="F92" s="97"/>
      <c r="G92" s="97"/>
    </row>
    <row r="93" spans="2:7" ht="15" x14ac:dyDescent="0.25">
      <c r="B93" s="114"/>
      <c r="C93" s="114"/>
      <c r="D93" s="97"/>
      <c r="E93" s="97"/>
      <c r="F93" s="97"/>
      <c r="G93" s="97"/>
    </row>
    <row r="94" spans="2:7" ht="15" x14ac:dyDescent="0.25">
      <c r="B94" s="114"/>
      <c r="C94" s="114"/>
      <c r="D94" s="97"/>
      <c r="E94" s="97"/>
      <c r="F94" s="97"/>
      <c r="G94" s="97"/>
    </row>
    <row r="95" spans="2:7" ht="15" x14ac:dyDescent="0.25">
      <c r="B95" s="114"/>
      <c r="C95" s="114"/>
      <c r="D95" s="97"/>
      <c r="E95" s="97"/>
      <c r="F95" s="97"/>
      <c r="G95" s="97"/>
    </row>
    <row r="96" spans="2:7" ht="15" x14ac:dyDescent="0.25">
      <c r="B96" s="114"/>
      <c r="C96" s="114"/>
      <c r="D96" s="97"/>
      <c r="E96" s="97"/>
      <c r="F96" s="97"/>
      <c r="G96" s="97"/>
    </row>
    <row r="97" spans="2:7" ht="15" x14ac:dyDescent="0.25">
      <c r="B97" s="114"/>
      <c r="C97" s="114"/>
      <c r="D97" s="97"/>
      <c r="E97" s="97"/>
      <c r="F97" s="97"/>
      <c r="G97" s="97"/>
    </row>
    <row r="98" spans="2:7" ht="15" x14ac:dyDescent="0.25">
      <c r="B98" s="114"/>
      <c r="C98" s="114"/>
      <c r="D98" s="97"/>
      <c r="E98" s="97"/>
      <c r="F98" s="97"/>
      <c r="G98" s="97"/>
    </row>
    <row r="99" spans="2:7" ht="15" x14ac:dyDescent="0.25">
      <c r="B99" s="114"/>
      <c r="C99" s="114"/>
      <c r="D99" s="97"/>
      <c r="E99" s="97"/>
      <c r="F99" s="97"/>
      <c r="G99" s="97"/>
    </row>
    <row r="100" spans="2:7" ht="15" x14ac:dyDescent="0.25">
      <c r="B100" s="114"/>
      <c r="C100" s="114"/>
      <c r="D100" s="97"/>
      <c r="E100" s="97"/>
      <c r="F100" s="97"/>
      <c r="G100" s="97"/>
    </row>
    <row r="101" spans="2:7" ht="15" x14ac:dyDescent="0.25">
      <c r="B101" s="114"/>
      <c r="C101" s="114"/>
      <c r="D101" s="97"/>
      <c r="E101" s="97"/>
      <c r="F101" s="97"/>
      <c r="G101" s="97"/>
    </row>
    <row r="102" spans="2:7" ht="15" x14ac:dyDescent="0.25">
      <c r="B102" s="114"/>
      <c r="C102" s="114"/>
      <c r="D102" s="97"/>
      <c r="E102" s="97"/>
      <c r="F102" s="97"/>
      <c r="G102" s="97"/>
    </row>
    <row r="103" spans="2:7" ht="15" x14ac:dyDescent="0.25">
      <c r="B103" s="114"/>
      <c r="C103" s="114"/>
      <c r="D103" s="97"/>
      <c r="E103" s="97"/>
      <c r="F103" s="97"/>
      <c r="G103" s="97"/>
    </row>
    <row r="104" spans="2:7" ht="15" x14ac:dyDescent="0.25">
      <c r="B104" s="114"/>
      <c r="C104" s="114"/>
      <c r="D104" s="97"/>
      <c r="E104" s="97"/>
      <c r="F104" s="97"/>
      <c r="G104" s="97"/>
    </row>
    <row r="105" spans="2:7" ht="15" x14ac:dyDescent="0.25">
      <c r="B105" s="114"/>
      <c r="C105" s="114"/>
      <c r="D105" s="97"/>
      <c r="E105" s="97"/>
      <c r="F105" s="97"/>
      <c r="G105" s="97"/>
    </row>
    <row r="106" spans="2:7" ht="15" x14ac:dyDescent="0.25">
      <c r="B106" s="114"/>
      <c r="C106" s="114"/>
      <c r="D106" s="97"/>
      <c r="E106" s="97"/>
      <c r="F106" s="97"/>
      <c r="G106" s="97"/>
    </row>
    <row r="107" spans="2:7" ht="15" x14ac:dyDescent="0.25">
      <c r="B107" s="114"/>
      <c r="C107" s="114"/>
      <c r="D107" s="97"/>
      <c r="E107" s="97"/>
      <c r="F107" s="97"/>
      <c r="G107" s="97"/>
    </row>
    <row r="108" spans="2:7" ht="15" x14ac:dyDescent="0.25">
      <c r="B108" s="114"/>
      <c r="C108" s="114"/>
      <c r="D108" s="97"/>
      <c r="E108" s="97"/>
      <c r="F108" s="97"/>
      <c r="G108" s="97"/>
    </row>
    <row r="109" spans="2:7" ht="15" x14ac:dyDescent="0.25">
      <c r="B109" s="114"/>
      <c r="C109" s="114"/>
      <c r="D109" s="97"/>
      <c r="E109" s="97"/>
      <c r="F109" s="97"/>
      <c r="G109" s="97"/>
    </row>
    <row r="110" spans="2:7" ht="15" x14ac:dyDescent="0.25">
      <c r="B110" s="114"/>
      <c r="C110" s="114"/>
      <c r="D110" s="97"/>
      <c r="E110" s="97"/>
      <c r="F110" s="97"/>
      <c r="G110" s="97"/>
    </row>
    <row r="111" spans="2:7" ht="15" x14ac:dyDescent="0.25">
      <c r="B111" s="114"/>
      <c r="C111" s="114"/>
      <c r="D111" s="97"/>
      <c r="E111" s="97"/>
      <c r="F111" s="97"/>
      <c r="G111" s="97"/>
    </row>
    <row r="112" spans="2:7" ht="15" x14ac:dyDescent="0.25">
      <c r="B112" s="114"/>
      <c r="C112" s="114"/>
      <c r="D112" s="97"/>
      <c r="E112" s="97"/>
      <c r="F112" s="97"/>
      <c r="G112" s="97"/>
    </row>
    <row r="113" spans="2:7" ht="15" x14ac:dyDescent="0.25">
      <c r="B113" s="114"/>
      <c r="C113" s="114"/>
      <c r="D113" s="97"/>
      <c r="E113" s="97"/>
      <c r="F113" s="97"/>
      <c r="G113" s="97"/>
    </row>
    <row r="114" spans="2:7" ht="15" x14ac:dyDescent="0.25">
      <c r="B114" s="114"/>
      <c r="C114" s="114"/>
      <c r="D114" s="97"/>
      <c r="E114" s="97"/>
      <c r="F114" s="97"/>
      <c r="G114" s="97"/>
    </row>
    <row r="115" spans="2:7" ht="15" x14ac:dyDescent="0.25">
      <c r="B115" s="114"/>
      <c r="C115" s="114"/>
      <c r="D115" s="97"/>
      <c r="E115" s="97"/>
      <c r="F115" s="97"/>
      <c r="G115" s="97"/>
    </row>
    <row r="116" spans="2:7" ht="15" x14ac:dyDescent="0.25">
      <c r="B116" s="114"/>
      <c r="C116" s="114"/>
      <c r="D116" s="97"/>
      <c r="E116" s="97"/>
      <c r="F116" s="97"/>
      <c r="G116" s="97"/>
    </row>
    <row r="117" spans="2:7" ht="15" x14ac:dyDescent="0.25">
      <c r="B117" s="114"/>
      <c r="C117" s="114"/>
      <c r="D117" s="97"/>
      <c r="E117" s="97"/>
      <c r="F117" s="97"/>
      <c r="G117" s="97"/>
    </row>
    <row r="118" spans="2:7" ht="15" x14ac:dyDescent="0.25">
      <c r="B118" s="114"/>
      <c r="C118" s="114"/>
      <c r="D118" s="97"/>
      <c r="E118" s="97"/>
      <c r="F118" s="97"/>
      <c r="G118" s="97"/>
    </row>
    <row r="119" spans="2:7" ht="15" x14ac:dyDescent="0.25">
      <c r="B119" s="114"/>
      <c r="C119" s="114"/>
      <c r="D119" s="97"/>
      <c r="E119" s="97"/>
      <c r="F119" s="97"/>
      <c r="G119" s="97"/>
    </row>
    <row r="120" spans="2:7" ht="15" x14ac:dyDescent="0.25">
      <c r="B120" s="114"/>
      <c r="C120" s="114"/>
      <c r="D120" s="97"/>
      <c r="E120" s="97"/>
      <c r="F120" s="97"/>
      <c r="G120" s="97"/>
    </row>
    <row r="121" spans="2:7" ht="15" x14ac:dyDescent="0.25">
      <c r="B121" s="114"/>
      <c r="C121" s="114"/>
      <c r="D121" s="97"/>
      <c r="E121" s="97"/>
      <c r="F121" s="97"/>
      <c r="G121" s="97"/>
    </row>
    <row r="122" spans="2:7" ht="15" x14ac:dyDescent="0.25">
      <c r="B122" s="114"/>
      <c r="C122" s="114"/>
      <c r="D122" s="97"/>
      <c r="E122" s="97"/>
      <c r="F122" s="97"/>
      <c r="G122" s="97"/>
    </row>
    <row r="123" spans="2:7" ht="15" x14ac:dyDescent="0.25">
      <c r="B123" s="114"/>
      <c r="C123" s="114"/>
      <c r="D123" s="97"/>
      <c r="E123" s="97"/>
      <c r="F123" s="97"/>
      <c r="G123" s="97"/>
    </row>
    <row r="124" spans="2:7" ht="15" x14ac:dyDescent="0.25">
      <c r="B124" s="114"/>
      <c r="C124" s="114"/>
      <c r="D124" s="97"/>
      <c r="E124" s="97"/>
      <c r="F124" s="97"/>
      <c r="G124" s="97"/>
    </row>
    <row r="125" spans="2:7" ht="15" x14ac:dyDescent="0.25">
      <c r="B125" s="114"/>
      <c r="C125" s="114"/>
      <c r="D125" s="97"/>
      <c r="E125" s="97"/>
      <c r="F125" s="97"/>
      <c r="G125" s="97"/>
    </row>
    <row r="126" spans="2:7" ht="15" x14ac:dyDescent="0.25">
      <c r="B126" s="114"/>
      <c r="C126" s="114"/>
      <c r="D126" s="97"/>
      <c r="E126" s="97"/>
      <c r="F126" s="97"/>
      <c r="G126" s="97"/>
    </row>
    <row r="127" spans="2:7" ht="15" x14ac:dyDescent="0.25">
      <c r="B127" s="114"/>
      <c r="C127" s="114"/>
      <c r="D127" s="97"/>
      <c r="E127" s="97"/>
      <c r="F127" s="97"/>
      <c r="G127" s="97"/>
    </row>
    <row r="128" spans="2:7" ht="15" x14ac:dyDescent="0.25">
      <c r="B128" s="114"/>
      <c r="C128" s="114"/>
      <c r="D128" s="97"/>
      <c r="E128" s="97"/>
      <c r="F128" s="97"/>
      <c r="G128" s="97"/>
    </row>
    <row r="129" spans="2:7" ht="15" x14ac:dyDescent="0.25">
      <c r="B129" s="114"/>
      <c r="C129" s="114"/>
      <c r="D129" s="97"/>
      <c r="E129" s="97"/>
      <c r="F129" s="97"/>
      <c r="G129" s="97"/>
    </row>
    <row r="130" spans="2:7" ht="15" x14ac:dyDescent="0.25">
      <c r="B130" s="114"/>
      <c r="C130" s="114"/>
      <c r="D130" s="97"/>
      <c r="E130" s="97"/>
      <c r="F130" s="97"/>
      <c r="G130" s="97"/>
    </row>
    <row r="131" spans="2:7" ht="15" x14ac:dyDescent="0.25">
      <c r="B131" s="114"/>
      <c r="C131" s="114"/>
      <c r="D131" s="97"/>
      <c r="E131" s="97"/>
      <c r="F131" s="97"/>
      <c r="G131" s="97"/>
    </row>
    <row r="132" spans="2:7" ht="15" x14ac:dyDescent="0.25">
      <c r="B132" s="114"/>
      <c r="C132" s="114"/>
      <c r="D132" s="97"/>
      <c r="E132" s="97"/>
      <c r="F132" s="97"/>
      <c r="G132" s="97"/>
    </row>
    <row r="133" spans="2:7" ht="15" x14ac:dyDescent="0.25">
      <c r="B133" s="114"/>
      <c r="C133" s="114"/>
      <c r="D133" s="97"/>
      <c r="E133" s="97"/>
      <c r="F133" s="97"/>
      <c r="G133" s="97"/>
    </row>
    <row r="134" spans="2:7" ht="15" x14ac:dyDescent="0.25">
      <c r="B134" s="114"/>
      <c r="C134" s="114"/>
      <c r="D134" s="97"/>
      <c r="E134" s="97"/>
      <c r="F134" s="97"/>
      <c r="G134" s="97"/>
    </row>
    <row r="135" spans="2:7" ht="15" x14ac:dyDescent="0.25">
      <c r="B135" s="114"/>
      <c r="C135" s="114"/>
      <c r="D135" s="97"/>
      <c r="E135" s="97"/>
      <c r="F135" s="97"/>
      <c r="G135" s="97"/>
    </row>
    <row r="136" spans="2:7" ht="15" x14ac:dyDescent="0.25">
      <c r="B136" s="114"/>
      <c r="C136" s="114"/>
      <c r="D136" s="97"/>
      <c r="E136" s="97"/>
      <c r="F136" s="97"/>
      <c r="G136" s="97"/>
    </row>
  </sheetData>
  <mergeCells count="12">
    <mergeCell ref="B12:C12"/>
    <mergeCell ref="A1:C1"/>
    <mergeCell ref="A2:C2"/>
    <mergeCell ref="A3:C3"/>
    <mergeCell ref="A4:C4"/>
    <mergeCell ref="A5:C5"/>
    <mergeCell ref="A6:C6"/>
    <mergeCell ref="A7:C7"/>
    <mergeCell ref="A8:C8"/>
    <mergeCell ref="B9:C9"/>
    <mergeCell ref="A10:C10"/>
    <mergeCell ref="A11:C11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94"/>
  <sheetViews>
    <sheetView topLeftCell="A76" zoomScale="75" zoomScaleNormal="75" workbookViewId="0">
      <selection activeCell="C98" sqref="C98"/>
    </sheetView>
  </sheetViews>
  <sheetFormatPr defaultRowHeight="15" x14ac:dyDescent="0.25"/>
  <cols>
    <col min="1" max="1" width="21.5703125" style="272" customWidth="1"/>
    <col min="2" max="2" width="58" style="274" customWidth="1"/>
    <col min="3" max="3" width="16.28515625" style="314" customWidth="1"/>
    <col min="4" max="4" width="23.42578125" style="272" customWidth="1"/>
    <col min="5" max="5" width="17.7109375" style="272" customWidth="1"/>
    <col min="6" max="6" width="12.7109375" style="272" bestFit="1" customWidth="1"/>
    <col min="7" max="16384" width="9.140625" style="272"/>
  </cols>
  <sheetData>
    <row r="1" spans="1:3" x14ac:dyDescent="0.25">
      <c r="A1" s="422" t="s">
        <v>956</v>
      </c>
      <c r="B1" s="422"/>
      <c r="C1" s="422"/>
    </row>
    <row r="2" spans="1:3" x14ac:dyDescent="0.25">
      <c r="A2" s="422" t="s">
        <v>639</v>
      </c>
      <c r="B2" s="422"/>
      <c r="C2" s="422"/>
    </row>
    <row r="3" spans="1:3" x14ac:dyDescent="0.25">
      <c r="A3" s="422" t="s">
        <v>640</v>
      </c>
      <c r="B3" s="422"/>
      <c r="C3" s="422"/>
    </row>
    <row r="4" spans="1:3" x14ac:dyDescent="0.25">
      <c r="A4" s="422" t="s">
        <v>810</v>
      </c>
      <c r="B4" s="422"/>
      <c r="C4" s="422"/>
    </row>
    <row r="5" spans="1:3" x14ac:dyDescent="0.25">
      <c r="A5" s="422" t="s">
        <v>797</v>
      </c>
      <c r="B5" s="422"/>
      <c r="C5" s="422"/>
    </row>
    <row r="6" spans="1:3" x14ac:dyDescent="0.25">
      <c r="A6" s="422" t="s">
        <v>28</v>
      </c>
      <c r="B6" s="422"/>
      <c r="C6" s="422"/>
    </row>
    <row r="7" spans="1:3" x14ac:dyDescent="0.25">
      <c r="A7" s="422" t="s">
        <v>803</v>
      </c>
      <c r="B7" s="422"/>
      <c r="C7" s="422"/>
    </row>
    <row r="8" spans="1:3" ht="15.75" x14ac:dyDescent="0.25">
      <c r="A8" s="273"/>
      <c r="C8" s="275"/>
    </row>
    <row r="9" spans="1:3" ht="28.5" customHeight="1" x14ac:dyDescent="0.25">
      <c r="A9" s="421" t="s">
        <v>805</v>
      </c>
      <c r="B9" s="421"/>
      <c r="C9" s="421"/>
    </row>
    <row r="10" spans="1:3" ht="30.75" customHeight="1" x14ac:dyDescent="0.25">
      <c r="A10" s="276"/>
      <c r="B10" s="277"/>
      <c r="C10" s="278" t="s">
        <v>3</v>
      </c>
    </row>
    <row r="11" spans="1:3" s="281" customFormat="1" ht="25.5" x14ac:dyDescent="0.2">
      <c r="A11" s="279" t="s">
        <v>4</v>
      </c>
      <c r="B11" s="279" t="s">
        <v>5</v>
      </c>
      <c r="C11" s="280" t="s">
        <v>754</v>
      </c>
    </row>
    <row r="12" spans="1:3" s="281" customFormat="1" ht="17.25" customHeight="1" x14ac:dyDescent="0.2">
      <c r="A12" s="282" t="s">
        <v>6</v>
      </c>
      <c r="B12" s="283" t="s">
        <v>7</v>
      </c>
      <c r="C12" s="284">
        <f>C13+C15+C16+C20+C22+C23+C24+C27+C29+C32+C34+C35</f>
        <v>75245</v>
      </c>
    </row>
    <row r="13" spans="1:3" s="281" customFormat="1" ht="15" customHeight="1" x14ac:dyDescent="0.2">
      <c r="A13" s="282" t="s">
        <v>8</v>
      </c>
      <c r="B13" s="283" t="s">
        <v>9</v>
      </c>
      <c r="C13" s="284">
        <f>SUM(C14:C14)</f>
        <v>52470</v>
      </c>
    </row>
    <row r="14" spans="1:3" s="281" customFormat="1" x14ac:dyDescent="0.2">
      <c r="A14" s="2" t="s">
        <v>10</v>
      </c>
      <c r="B14" s="285" t="s">
        <v>11</v>
      </c>
      <c r="C14" s="286">
        <v>52470</v>
      </c>
    </row>
    <row r="15" spans="1:3" s="281" customFormat="1" ht="25.5" x14ac:dyDescent="0.2">
      <c r="A15" s="282" t="s">
        <v>12</v>
      </c>
      <c r="B15" s="283" t="s">
        <v>13</v>
      </c>
      <c r="C15" s="284">
        <v>7106</v>
      </c>
    </row>
    <row r="16" spans="1:3" s="281" customFormat="1" ht="14.25" x14ac:dyDescent="0.2">
      <c r="A16" s="282" t="s">
        <v>14</v>
      </c>
      <c r="B16" s="283" t="s">
        <v>15</v>
      </c>
      <c r="C16" s="284">
        <f>SUM(C17+C18+C19)</f>
        <v>10512</v>
      </c>
    </row>
    <row r="17" spans="1:3" s="281" customFormat="1" ht="25.5" x14ac:dyDescent="0.2">
      <c r="A17" s="2" t="s">
        <v>758</v>
      </c>
      <c r="B17" s="285" t="s">
        <v>929</v>
      </c>
      <c r="C17" s="286">
        <v>9716</v>
      </c>
    </row>
    <row r="18" spans="1:3" s="281" customFormat="1" x14ac:dyDescent="0.2">
      <c r="A18" s="2" t="s">
        <v>16</v>
      </c>
      <c r="B18" s="285" t="s">
        <v>17</v>
      </c>
      <c r="C18" s="286">
        <v>141</v>
      </c>
    </row>
    <row r="19" spans="1:3" s="281" customFormat="1" ht="25.5" x14ac:dyDescent="0.2">
      <c r="A19" s="2" t="s">
        <v>18</v>
      </c>
      <c r="B19" s="285" t="s">
        <v>19</v>
      </c>
      <c r="C19" s="286">
        <v>655</v>
      </c>
    </row>
    <row r="20" spans="1:3" s="281" customFormat="1" ht="14.25" x14ac:dyDescent="0.2">
      <c r="A20" s="282" t="s">
        <v>20</v>
      </c>
      <c r="B20" s="283" t="s">
        <v>21</v>
      </c>
      <c r="C20" s="284">
        <f>C21</f>
        <v>1639</v>
      </c>
    </row>
    <row r="21" spans="1:3" s="281" customFormat="1" x14ac:dyDescent="0.2">
      <c r="A21" s="2" t="s">
        <v>22</v>
      </c>
      <c r="B21" s="285" t="s">
        <v>23</v>
      </c>
      <c r="C21" s="286">
        <v>1639</v>
      </c>
    </row>
    <row r="22" spans="1:3" s="281" customFormat="1" ht="14.25" x14ac:dyDescent="0.2">
      <c r="A22" s="287" t="s">
        <v>24</v>
      </c>
      <c r="B22" s="288" t="s">
        <v>25</v>
      </c>
      <c r="C22" s="289">
        <v>1911</v>
      </c>
    </row>
    <row r="23" spans="1:3" s="281" customFormat="1" ht="25.5" x14ac:dyDescent="0.2">
      <c r="A23" s="282" t="s">
        <v>26</v>
      </c>
      <c r="B23" s="288" t="s">
        <v>27</v>
      </c>
      <c r="C23" s="289">
        <v>0</v>
      </c>
    </row>
    <row r="24" spans="1:3" s="281" customFormat="1" ht="38.25" x14ac:dyDescent="0.2">
      <c r="A24" s="282" t="s">
        <v>29</v>
      </c>
      <c r="B24" s="288" t="s">
        <v>30</v>
      </c>
      <c r="C24" s="289">
        <f>C25+C26</f>
        <v>886</v>
      </c>
    </row>
    <row r="25" spans="1:3" s="281" customFormat="1" ht="63.75" x14ac:dyDescent="0.2">
      <c r="A25" s="2" t="s">
        <v>31</v>
      </c>
      <c r="B25" s="290" t="s">
        <v>32</v>
      </c>
      <c r="C25" s="291">
        <v>400</v>
      </c>
    </row>
    <row r="26" spans="1:3" s="281" customFormat="1" ht="51" x14ac:dyDescent="0.2">
      <c r="A26" s="2" t="s">
        <v>33</v>
      </c>
      <c r="B26" s="290" t="s">
        <v>34</v>
      </c>
      <c r="C26" s="291">
        <v>486</v>
      </c>
    </row>
    <row r="27" spans="1:3" s="281" customFormat="1" ht="14.25" x14ac:dyDescent="0.2">
      <c r="A27" s="282" t="s">
        <v>35</v>
      </c>
      <c r="B27" s="288" t="s">
        <v>36</v>
      </c>
      <c r="C27" s="289">
        <f>SUM(C28)</f>
        <v>378</v>
      </c>
    </row>
    <row r="28" spans="1:3" s="281" customFormat="1" x14ac:dyDescent="0.2">
      <c r="A28" s="2" t="s">
        <v>37</v>
      </c>
      <c r="B28" s="290" t="s">
        <v>38</v>
      </c>
      <c r="C28" s="291">
        <v>378</v>
      </c>
    </row>
    <row r="29" spans="1:3" s="292" customFormat="1" ht="25.5" x14ac:dyDescent="0.2">
      <c r="A29" s="282" t="s">
        <v>39</v>
      </c>
      <c r="B29" s="288" t="s">
        <v>40</v>
      </c>
      <c r="C29" s="289">
        <f>C30+C31</f>
        <v>0</v>
      </c>
    </row>
    <row r="30" spans="1:3" s="293" customFormat="1" ht="25.5" x14ac:dyDescent="0.25">
      <c r="A30" s="2" t="s">
        <v>41</v>
      </c>
      <c r="B30" s="290" t="s">
        <v>42</v>
      </c>
      <c r="C30" s="291"/>
    </row>
    <row r="31" spans="1:3" s="294" customFormat="1" ht="25.5" x14ac:dyDescent="0.25">
      <c r="A31" s="2" t="s">
        <v>43</v>
      </c>
      <c r="B31" s="290" t="s">
        <v>44</v>
      </c>
      <c r="C31" s="291"/>
    </row>
    <row r="32" spans="1:3" s="293" customFormat="1" ht="25.5" x14ac:dyDescent="0.25">
      <c r="A32" s="282" t="s">
        <v>45</v>
      </c>
      <c r="B32" s="288" t="s">
        <v>46</v>
      </c>
      <c r="C32" s="289">
        <f>C33</f>
        <v>108</v>
      </c>
    </row>
    <row r="33" spans="1:6" s="293" customFormat="1" ht="38.25" x14ac:dyDescent="0.25">
      <c r="A33" s="2" t="s">
        <v>930</v>
      </c>
      <c r="B33" s="290" t="s">
        <v>48</v>
      </c>
      <c r="C33" s="291">
        <v>108</v>
      </c>
    </row>
    <row r="34" spans="1:6" s="294" customFormat="1" x14ac:dyDescent="0.25">
      <c r="A34" s="282" t="s">
        <v>49</v>
      </c>
      <c r="B34" s="288" t="s">
        <v>50</v>
      </c>
      <c r="C34" s="289">
        <v>235</v>
      </c>
    </row>
    <row r="35" spans="1:6" s="3" customFormat="1" ht="14.25" x14ac:dyDescent="0.2">
      <c r="A35" s="282" t="s">
        <v>51</v>
      </c>
      <c r="B35" s="288" t="s">
        <v>52</v>
      </c>
      <c r="C35" s="289">
        <f>C37</f>
        <v>0</v>
      </c>
    </row>
    <row r="36" spans="1:6" s="293" customFormat="1" x14ac:dyDescent="0.25">
      <c r="A36" s="2" t="s">
        <v>53</v>
      </c>
      <c r="B36" s="290" t="s">
        <v>54</v>
      </c>
      <c r="C36" s="289">
        <v>0</v>
      </c>
    </row>
    <row r="37" spans="1:6" s="293" customFormat="1" x14ac:dyDescent="0.25">
      <c r="A37" s="2" t="s">
        <v>55</v>
      </c>
      <c r="B37" s="290" t="s">
        <v>56</v>
      </c>
      <c r="C37" s="291"/>
    </row>
    <row r="38" spans="1:6" s="293" customFormat="1" x14ac:dyDescent="0.25">
      <c r="A38" s="282" t="s">
        <v>57</v>
      </c>
      <c r="B38" s="295" t="s">
        <v>58</v>
      </c>
      <c r="C38" s="296">
        <f>SUM(C39)+C87</f>
        <v>748380.83</v>
      </c>
      <c r="D38" s="297">
        <v>746580.83</v>
      </c>
      <c r="E38" s="298"/>
    </row>
    <row r="39" spans="1:6" s="293" customFormat="1" ht="25.5" x14ac:dyDescent="0.25">
      <c r="A39" s="282" t="s">
        <v>59</v>
      </c>
      <c r="B39" s="299" t="s">
        <v>60</v>
      </c>
      <c r="C39" s="296">
        <f>SUM(C40+C43+C57+C83)</f>
        <v>748380.83</v>
      </c>
      <c r="D39" s="298">
        <f>C38-D38</f>
        <v>1800</v>
      </c>
    </row>
    <row r="40" spans="1:6" s="293" customFormat="1" ht="27" x14ac:dyDescent="0.25">
      <c r="A40" s="300" t="s">
        <v>455</v>
      </c>
      <c r="B40" s="301" t="s">
        <v>419</v>
      </c>
      <c r="C40" s="270">
        <f>SUM(C41:C42)</f>
        <v>171813.8</v>
      </c>
    </row>
    <row r="41" spans="1:6" s="294" customFormat="1" ht="33" customHeight="1" x14ac:dyDescent="0.25">
      <c r="A41" s="2" t="s">
        <v>456</v>
      </c>
      <c r="B41" s="61" t="s">
        <v>498</v>
      </c>
      <c r="C41" s="168">
        <v>171493.8</v>
      </c>
    </row>
    <row r="42" spans="1:6" s="293" customFormat="1" ht="25.5" x14ac:dyDescent="0.25">
      <c r="A42" s="2" t="s">
        <v>457</v>
      </c>
      <c r="B42" s="61" t="s">
        <v>418</v>
      </c>
      <c r="C42" s="168">
        <v>320</v>
      </c>
    </row>
    <row r="43" spans="1:6" s="293" customFormat="1" ht="27" x14ac:dyDescent="0.25">
      <c r="A43" s="300" t="s">
        <v>458</v>
      </c>
      <c r="B43" s="301" t="s">
        <v>420</v>
      </c>
      <c r="C43" s="270">
        <f>C44+C45+C46+C47+C48+C49+C50+C51+C52+C53</f>
        <v>46650.93</v>
      </c>
      <c r="F43" s="298"/>
    </row>
    <row r="44" spans="1:6" s="293" customFormat="1" ht="38.25" x14ac:dyDescent="0.25">
      <c r="A44" s="2" t="s">
        <v>833</v>
      </c>
      <c r="B44" s="61" t="s">
        <v>748</v>
      </c>
      <c r="C44" s="169">
        <v>0</v>
      </c>
    </row>
    <row r="45" spans="1:6" s="293" customFormat="1" ht="51" x14ac:dyDescent="0.25">
      <c r="A45" s="2" t="s">
        <v>832</v>
      </c>
      <c r="B45" s="90" t="s">
        <v>831</v>
      </c>
      <c r="C45" s="168">
        <v>1900.33</v>
      </c>
    </row>
    <row r="46" spans="1:6" s="293" customFormat="1" ht="38.25" x14ac:dyDescent="0.25">
      <c r="A46" s="2" t="s">
        <v>641</v>
      </c>
      <c r="B46" s="90" t="s">
        <v>642</v>
      </c>
      <c r="C46" s="168">
        <v>9723</v>
      </c>
    </row>
    <row r="47" spans="1:6" s="293" customFormat="1" ht="25.5" x14ac:dyDescent="0.25">
      <c r="A47" s="2" t="s">
        <v>483</v>
      </c>
      <c r="B47" s="61" t="s">
        <v>484</v>
      </c>
      <c r="C47" s="168">
        <v>4887.3999999999996</v>
      </c>
    </row>
    <row r="48" spans="1:6" s="293" customFormat="1" ht="25.5" x14ac:dyDescent="0.25">
      <c r="A48" s="2" t="s">
        <v>835</v>
      </c>
      <c r="B48" s="61" t="s">
        <v>834</v>
      </c>
      <c r="C48" s="168">
        <v>0</v>
      </c>
    </row>
    <row r="49" spans="1:6" s="293" customFormat="1" ht="25.5" x14ac:dyDescent="0.25">
      <c r="A49" s="2" t="s">
        <v>485</v>
      </c>
      <c r="B49" s="90" t="s">
        <v>676</v>
      </c>
      <c r="C49" s="168">
        <v>2021</v>
      </c>
    </row>
    <row r="50" spans="1:6" s="293" customFormat="1" ht="25.5" x14ac:dyDescent="0.25">
      <c r="A50" s="2" t="s">
        <v>837</v>
      </c>
      <c r="B50" s="90" t="s">
        <v>836</v>
      </c>
      <c r="C50" s="168">
        <v>2252.1999999999998</v>
      </c>
    </row>
    <row r="51" spans="1:6" s="293" customFormat="1" ht="25.5" x14ac:dyDescent="0.25">
      <c r="A51" s="2"/>
      <c r="B51" s="90" t="s">
        <v>840</v>
      </c>
      <c r="C51" s="168">
        <v>1445</v>
      </c>
    </row>
    <row r="52" spans="1:6" s="293" customFormat="1" ht="25.5" x14ac:dyDescent="0.25">
      <c r="A52" s="2" t="s">
        <v>931</v>
      </c>
      <c r="B52" s="90" t="s">
        <v>839</v>
      </c>
      <c r="C52" s="168">
        <v>0</v>
      </c>
    </row>
    <row r="53" spans="1:6" s="293" customFormat="1" x14ac:dyDescent="0.25">
      <c r="A53" s="2" t="s">
        <v>459</v>
      </c>
      <c r="B53" s="61" t="s">
        <v>416</v>
      </c>
      <c r="C53" s="168">
        <f>C54+C55+C56</f>
        <v>24422</v>
      </c>
    </row>
    <row r="54" spans="1:6" s="293" customFormat="1" ht="63.75" x14ac:dyDescent="0.25">
      <c r="A54" s="2"/>
      <c r="B54" s="61" t="s">
        <v>62</v>
      </c>
      <c r="C54" s="168">
        <v>22197</v>
      </c>
    </row>
    <row r="55" spans="1:6" s="293" customFormat="1" ht="39" x14ac:dyDescent="0.25">
      <c r="A55" s="2"/>
      <c r="B55" s="62" t="s">
        <v>61</v>
      </c>
      <c r="C55" s="168">
        <v>1700</v>
      </c>
    </row>
    <row r="56" spans="1:6" s="293" customFormat="1" ht="51" x14ac:dyDescent="0.25">
      <c r="A56" s="2"/>
      <c r="B56" s="61" t="s">
        <v>838</v>
      </c>
      <c r="C56" s="168">
        <v>525</v>
      </c>
    </row>
    <row r="57" spans="1:6" s="293" customFormat="1" ht="27" x14ac:dyDescent="0.25">
      <c r="A57" s="300" t="s">
        <v>460</v>
      </c>
      <c r="B57" s="301" t="s">
        <v>421</v>
      </c>
      <c r="C57" s="270">
        <f>C58+C59+C60+C79+C80+C81+C82</f>
        <v>510640.69999999995</v>
      </c>
      <c r="F57" s="298"/>
    </row>
    <row r="58" spans="1:6" s="293" customFormat="1" ht="38.25" x14ac:dyDescent="0.25">
      <c r="A58" s="2" t="s">
        <v>461</v>
      </c>
      <c r="B58" s="57" t="s">
        <v>497</v>
      </c>
      <c r="C58" s="271">
        <v>28</v>
      </c>
    </row>
    <row r="59" spans="1:6" s="3" customFormat="1" ht="25.5" x14ac:dyDescent="0.2">
      <c r="A59" s="2" t="s">
        <v>462</v>
      </c>
      <c r="B59" s="58" t="s">
        <v>496</v>
      </c>
      <c r="C59" s="168">
        <v>4232</v>
      </c>
    </row>
    <row r="60" spans="1:6" s="293" customFormat="1" ht="25.5" x14ac:dyDescent="0.25">
      <c r="A60" s="2" t="s">
        <v>463</v>
      </c>
      <c r="B60" s="302" t="s">
        <v>417</v>
      </c>
      <c r="C60" s="169">
        <f>SUM(C61:C78)</f>
        <v>501280</v>
      </c>
    </row>
    <row r="61" spans="1:6" s="293" customFormat="1" ht="63.75" x14ac:dyDescent="0.25">
      <c r="A61" s="2"/>
      <c r="B61" s="302" t="s">
        <v>67</v>
      </c>
      <c r="C61" s="168">
        <v>273318</v>
      </c>
    </row>
    <row r="62" spans="1:6" s="293" customFormat="1" ht="25.5" x14ac:dyDescent="0.25">
      <c r="A62" s="2"/>
      <c r="B62" s="302" t="s">
        <v>407</v>
      </c>
      <c r="C62" s="168">
        <v>168585</v>
      </c>
    </row>
    <row r="63" spans="1:6" s="293" customFormat="1" ht="63.75" x14ac:dyDescent="0.25">
      <c r="A63" s="2"/>
      <c r="B63" s="302" t="s">
        <v>68</v>
      </c>
      <c r="C63" s="168">
        <v>10865</v>
      </c>
    </row>
    <row r="64" spans="1:6" s="293" customFormat="1" ht="39" x14ac:dyDescent="0.25">
      <c r="A64" s="303"/>
      <c r="B64" s="62" t="s">
        <v>69</v>
      </c>
      <c r="C64" s="168">
        <v>7</v>
      </c>
    </row>
    <row r="65" spans="1:3" s="293" customFormat="1" ht="25.5" x14ac:dyDescent="0.25">
      <c r="A65" s="2"/>
      <c r="B65" s="302" t="s">
        <v>70</v>
      </c>
      <c r="C65" s="168">
        <v>198</v>
      </c>
    </row>
    <row r="66" spans="1:3" s="293" customFormat="1" ht="25.5" x14ac:dyDescent="0.25">
      <c r="A66" s="2"/>
      <c r="B66" s="57" t="s">
        <v>71</v>
      </c>
      <c r="C66" s="168">
        <v>5252</v>
      </c>
    </row>
    <row r="67" spans="1:3" s="294" customFormat="1" ht="25.5" x14ac:dyDescent="0.25">
      <c r="A67" s="2"/>
      <c r="B67" s="302" t="s">
        <v>493</v>
      </c>
      <c r="C67" s="168">
        <v>143</v>
      </c>
    </row>
    <row r="68" spans="1:3" s="293" customFormat="1" ht="51" x14ac:dyDescent="0.25">
      <c r="A68" s="2"/>
      <c r="B68" s="58" t="s">
        <v>494</v>
      </c>
      <c r="C68" s="168">
        <v>1315</v>
      </c>
    </row>
    <row r="69" spans="1:3" s="293" customFormat="1" ht="38.25" x14ac:dyDescent="0.25">
      <c r="A69" s="2"/>
      <c r="B69" s="302" t="s">
        <v>495</v>
      </c>
      <c r="C69" s="168">
        <v>600</v>
      </c>
    </row>
    <row r="70" spans="1:3" ht="38.25" x14ac:dyDescent="0.25">
      <c r="A70" s="2"/>
      <c r="B70" s="302" t="s">
        <v>72</v>
      </c>
      <c r="C70" s="168">
        <v>600</v>
      </c>
    </row>
    <row r="71" spans="1:3" ht="39" customHeight="1" x14ac:dyDescent="0.25">
      <c r="A71" s="2"/>
      <c r="B71" s="302" t="s">
        <v>841</v>
      </c>
      <c r="C71" s="168">
        <v>1523</v>
      </c>
    </row>
    <row r="72" spans="1:3" ht="52.5" customHeight="1" x14ac:dyDescent="0.25">
      <c r="A72" s="2"/>
      <c r="B72" s="304" t="s">
        <v>74</v>
      </c>
      <c r="C72" s="168">
        <v>0</v>
      </c>
    </row>
    <row r="73" spans="1:3" ht="33.75" customHeight="1" x14ac:dyDescent="0.25">
      <c r="A73" s="2"/>
      <c r="B73" s="62" t="s">
        <v>467</v>
      </c>
      <c r="C73" s="168">
        <v>0</v>
      </c>
    </row>
    <row r="74" spans="1:3" ht="66.75" customHeight="1" x14ac:dyDescent="0.25">
      <c r="A74" s="2"/>
      <c r="B74" s="58" t="s">
        <v>499</v>
      </c>
      <c r="C74" s="168">
        <v>4492</v>
      </c>
    </row>
    <row r="75" spans="1:3" ht="69" customHeight="1" x14ac:dyDescent="0.25">
      <c r="A75" s="2"/>
      <c r="B75" s="158" t="s">
        <v>643</v>
      </c>
      <c r="C75" s="168">
        <v>155</v>
      </c>
    </row>
    <row r="76" spans="1:3" x14ac:dyDescent="0.25">
      <c r="A76" s="2"/>
      <c r="B76" s="61" t="s">
        <v>652</v>
      </c>
      <c r="C76" s="168">
        <v>2527</v>
      </c>
    </row>
    <row r="77" spans="1:3" s="293" customFormat="1" ht="42" customHeight="1" x14ac:dyDescent="0.25">
      <c r="A77" s="2"/>
      <c r="B77" s="62" t="s">
        <v>842</v>
      </c>
      <c r="C77" s="168">
        <v>1295</v>
      </c>
    </row>
    <row r="78" spans="1:3" ht="35.25" customHeight="1" x14ac:dyDescent="0.25">
      <c r="A78" s="2"/>
      <c r="B78" s="62" t="s">
        <v>843</v>
      </c>
      <c r="C78" s="168">
        <v>30405</v>
      </c>
    </row>
    <row r="79" spans="1:3" ht="38.25" x14ac:dyDescent="0.25">
      <c r="A79" s="2" t="s">
        <v>644</v>
      </c>
      <c r="B79" s="158" t="s">
        <v>645</v>
      </c>
      <c r="C79" s="168">
        <v>235.6</v>
      </c>
    </row>
    <row r="80" spans="1:3" ht="25.5" x14ac:dyDescent="0.25">
      <c r="A80" s="2" t="s">
        <v>464</v>
      </c>
      <c r="B80" s="59" t="s">
        <v>500</v>
      </c>
      <c r="C80" s="168">
        <v>0</v>
      </c>
    </row>
    <row r="81" spans="1:6" ht="38.25" x14ac:dyDescent="0.25">
      <c r="A81" s="2" t="s">
        <v>465</v>
      </c>
      <c r="B81" s="60" t="s">
        <v>501</v>
      </c>
      <c r="C81" s="168">
        <v>15.1</v>
      </c>
    </row>
    <row r="82" spans="1:6" ht="25.5" x14ac:dyDescent="0.25">
      <c r="A82" s="2" t="s">
        <v>466</v>
      </c>
      <c r="B82" s="61" t="s">
        <v>502</v>
      </c>
      <c r="C82" s="168">
        <v>4850</v>
      </c>
    </row>
    <row r="83" spans="1:6" ht="21.75" customHeight="1" x14ac:dyDescent="0.25">
      <c r="A83" s="300" t="s">
        <v>468</v>
      </c>
      <c r="B83" s="316" t="s">
        <v>75</v>
      </c>
      <c r="C83" s="270">
        <f>C84+C85+C86</f>
        <v>19275.400000000001</v>
      </c>
      <c r="F83" s="307"/>
    </row>
    <row r="84" spans="1:6" ht="51" x14ac:dyDescent="0.25">
      <c r="A84" s="2" t="s">
        <v>469</v>
      </c>
      <c r="B84" s="302" t="s">
        <v>80</v>
      </c>
      <c r="C84" s="169">
        <v>1800</v>
      </c>
    </row>
    <row r="85" spans="1:6" ht="51" x14ac:dyDescent="0.25">
      <c r="A85" s="2" t="s">
        <v>932</v>
      </c>
      <c r="B85" s="302" t="s">
        <v>800</v>
      </c>
      <c r="C85" s="168">
        <v>15733.4</v>
      </c>
    </row>
    <row r="86" spans="1:6" ht="39" x14ac:dyDescent="0.25">
      <c r="A86" s="2" t="s">
        <v>636</v>
      </c>
      <c r="B86" s="62" t="s">
        <v>750</v>
      </c>
      <c r="C86" s="168">
        <v>1742</v>
      </c>
    </row>
    <row r="87" spans="1:6" s="293" customFormat="1" ht="42.75" customHeight="1" x14ac:dyDescent="0.25">
      <c r="A87" s="282" t="s">
        <v>648</v>
      </c>
      <c r="B87" s="159" t="s">
        <v>649</v>
      </c>
      <c r="C87" s="170">
        <f>C88+C89</f>
        <v>0</v>
      </c>
    </row>
    <row r="88" spans="1:6" ht="38.25" x14ac:dyDescent="0.25">
      <c r="A88" s="2" t="s">
        <v>650</v>
      </c>
      <c r="B88" s="60" t="s">
        <v>651</v>
      </c>
      <c r="C88" s="310"/>
    </row>
    <row r="89" spans="1:6" ht="38.25" x14ac:dyDescent="0.25">
      <c r="A89" s="2" t="s">
        <v>637</v>
      </c>
      <c r="B89" s="60" t="s">
        <v>638</v>
      </c>
      <c r="C89" s="310"/>
    </row>
    <row r="90" spans="1:6" x14ac:dyDescent="0.25">
      <c r="A90" s="311"/>
      <c r="B90" s="312" t="s">
        <v>82</v>
      </c>
      <c r="C90" s="296">
        <f t="shared" ref="C90" si="0">C38+C12</f>
        <v>823625.83</v>
      </c>
    </row>
    <row r="91" spans="1:6" x14ac:dyDescent="0.25">
      <c r="B91" s="313"/>
    </row>
    <row r="92" spans="1:6" x14ac:dyDescent="0.25">
      <c r="B92" s="313"/>
      <c r="C92" s="314">
        <v>823625.83</v>
      </c>
    </row>
    <row r="93" spans="1:6" x14ac:dyDescent="0.25">
      <c r="B93" s="313"/>
      <c r="C93" s="314">
        <f>C92-C90</f>
        <v>0</v>
      </c>
    </row>
    <row r="94" spans="1:6" s="315" customFormat="1" x14ac:dyDescent="0.25">
      <c r="A94" s="272"/>
      <c r="B94" s="313"/>
      <c r="C94" s="314"/>
    </row>
    <row r="95" spans="1:6" s="315" customFormat="1" x14ac:dyDescent="0.25">
      <c r="A95" s="272"/>
      <c r="B95" s="313"/>
      <c r="C95" s="314"/>
    </row>
    <row r="96" spans="1:6" s="315" customFormat="1" x14ac:dyDescent="0.25">
      <c r="A96" s="272"/>
      <c r="B96" s="313"/>
      <c r="C96" s="314"/>
    </row>
    <row r="97" spans="1:3" s="315" customFormat="1" x14ac:dyDescent="0.25">
      <c r="A97" s="272"/>
      <c r="B97" s="313"/>
      <c r="C97" s="314"/>
    </row>
    <row r="98" spans="1:3" s="315" customFormat="1" x14ac:dyDescent="0.25">
      <c r="A98" s="272"/>
      <c r="B98" s="313"/>
      <c r="C98" s="314"/>
    </row>
    <row r="99" spans="1:3" s="315" customFormat="1" x14ac:dyDescent="0.25">
      <c r="A99" s="272"/>
      <c r="B99" s="313"/>
      <c r="C99" s="314"/>
    </row>
    <row r="100" spans="1:3" s="315" customFormat="1" x14ac:dyDescent="0.25">
      <c r="A100" s="272"/>
      <c r="B100" s="313"/>
      <c r="C100" s="314"/>
    </row>
    <row r="101" spans="1:3" s="315" customFormat="1" x14ac:dyDescent="0.25">
      <c r="A101" s="272"/>
      <c r="B101" s="313"/>
      <c r="C101" s="314"/>
    </row>
    <row r="102" spans="1:3" s="315" customFormat="1" x14ac:dyDescent="0.25">
      <c r="A102" s="272"/>
      <c r="B102" s="313"/>
      <c r="C102" s="314"/>
    </row>
    <row r="103" spans="1:3" s="315" customFormat="1" x14ac:dyDescent="0.25">
      <c r="A103" s="272"/>
      <c r="B103" s="313"/>
      <c r="C103" s="314"/>
    </row>
    <row r="104" spans="1:3" s="315" customFormat="1" x14ac:dyDescent="0.25">
      <c r="A104" s="272"/>
      <c r="B104" s="313"/>
      <c r="C104" s="314"/>
    </row>
    <row r="105" spans="1:3" s="315" customFormat="1" x14ac:dyDescent="0.25">
      <c r="A105" s="272"/>
      <c r="B105" s="313"/>
      <c r="C105" s="314"/>
    </row>
    <row r="106" spans="1:3" s="315" customFormat="1" x14ac:dyDescent="0.25">
      <c r="A106" s="272"/>
      <c r="B106" s="313"/>
      <c r="C106" s="314"/>
    </row>
    <row r="107" spans="1:3" s="315" customFormat="1" x14ac:dyDescent="0.25">
      <c r="A107" s="272"/>
      <c r="B107" s="313"/>
      <c r="C107" s="314"/>
    </row>
    <row r="108" spans="1:3" s="315" customFormat="1" x14ac:dyDescent="0.25">
      <c r="A108" s="272"/>
      <c r="B108" s="313"/>
      <c r="C108" s="314"/>
    </row>
    <row r="109" spans="1:3" s="315" customFormat="1" x14ac:dyDescent="0.25">
      <c r="A109" s="272"/>
      <c r="B109" s="313"/>
      <c r="C109" s="314"/>
    </row>
    <row r="110" spans="1:3" s="315" customFormat="1" x14ac:dyDescent="0.25">
      <c r="A110" s="272"/>
      <c r="B110" s="313"/>
      <c r="C110" s="314"/>
    </row>
    <row r="111" spans="1:3" s="315" customFormat="1" x14ac:dyDescent="0.25">
      <c r="A111" s="272"/>
      <c r="B111" s="313"/>
      <c r="C111" s="314"/>
    </row>
    <row r="112" spans="1:3" s="315" customFormat="1" x14ac:dyDescent="0.25">
      <c r="A112" s="272"/>
      <c r="B112" s="313"/>
      <c r="C112" s="314"/>
    </row>
    <row r="113" spans="1:3" s="315" customFormat="1" x14ac:dyDescent="0.25">
      <c r="A113" s="272"/>
      <c r="B113" s="313"/>
      <c r="C113" s="314"/>
    </row>
    <row r="114" spans="1:3" s="315" customFormat="1" x14ac:dyDescent="0.25">
      <c r="A114" s="272"/>
      <c r="B114" s="313"/>
      <c r="C114" s="314"/>
    </row>
    <row r="115" spans="1:3" s="315" customFormat="1" x14ac:dyDescent="0.25">
      <c r="A115" s="272"/>
      <c r="B115" s="313"/>
      <c r="C115" s="314"/>
    </row>
    <row r="116" spans="1:3" s="315" customFormat="1" x14ac:dyDescent="0.25">
      <c r="A116" s="272"/>
      <c r="B116" s="313"/>
      <c r="C116" s="314"/>
    </row>
    <row r="117" spans="1:3" s="315" customFormat="1" x14ac:dyDescent="0.25">
      <c r="A117" s="272"/>
      <c r="B117" s="313"/>
      <c r="C117" s="314"/>
    </row>
    <row r="118" spans="1:3" s="315" customFormat="1" x14ac:dyDescent="0.25">
      <c r="A118" s="272"/>
      <c r="B118" s="313"/>
      <c r="C118" s="314"/>
    </row>
    <row r="119" spans="1:3" s="315" customFormat="1" x14ac:dyDescent="0.25">
      <c r="A119" s="272"/>
      <c r="B119" s="313"/>
      <c r="C119" s="314"/>
    </row>
    <row r="120" spans="1:3" s="315" customFormat="1" x14ac:dyDescent="0.25">
      <c r="A120" s="272"/>
      <c r="B120" s="313"/>
      <c r="C120" s="314"/>
    </row>
    <row r="121" spans="1:3" s="315" customFormat="1" x14ac:dyDescent="0.25">
      <c r="A121" s="272"/>
      <c r="B121" s="313"/>
      <c r="C121" s="314"/>
    </row>
    <row r="122" spans="1:3" s="315" customFormat="1" x14ac:dyDescent="0.25">
      <c r="A122" s="272"/>
      <c r="B122" s="313"/>
      <c r="C122" s="314"/>
    </row>
    <row r="123" spans="1:3" s="315" customFormat="1" x14ac:dyDescent="0.25">
      <c r="A123" s="272"/>
      <c r="B123" s="313"/>
      <c r="C123" s="314"/>
    </row>
    <row r="124" spans="1:3" s="315" customFormat="1" x14ac:dyDescent="0.25">
      <c r="A124" s="272"/>
      <c r="B124" s="313"/>
      <c r="C124" s="314"/>
    </row>
    <row r="125" spans="1:3" s="315" customFormat="1" x14ac:dyDescent="0.25">
      <c r="A125" s="272"/>
      <c r="B125" s="313"/>
      <c r="C125" s="314"/>
    </row>
    <row r="126" spans="1:3" s="315" customFormat="1" x14ac:dyDescent="0.25">
      <c r="A126" s="272"/>
      <c r="B126" s="313"/>
      <c r="C126" s="314"/>
    </row>
    <row r="127" spans="1:3" s="315" customFormat="1" x14ac:dyDescent="0.25">
      <c r="A127" s="272"/>
      <c r="B127" s="313"/>
      <c r="C127" s="314"/>
    </row>
    <row r="128" spans="1:3" s="315" customFormat="1" x14ac:dyDescent="0.25">
      <c r="A128" s="272"/>
      <c r="B128" s="313"/>
      <c r="C128" s="314"/>
    </row>
    <row r="129" spans="1:3" s="315" customFormat="1" x14ac:dyDescent="0.25">
      <c r="A129" s="272"/>
      <c r="B129" s="313"/>
      <c r="C129" s="314"/>
    </row>
    <row r="130" spans="1:3" s="315" customFormat="1" x14ac:dyDescent="0.25">
      <c r="A130" s="272"/>
      <c r="B130" s="313"/>
      <c r="C130" s="314"/>
    </row>
    <row r="131" spans="1:3" s="315" customFormat="1" x14ac:dyDescent="0.25">
      <c r="A131" s="272"/>
      <c r="B131" s="313"/>
      <c r="C131" s="314"/>
    </row>
    <row r="132" spans="1:3" s="315" customFormat="1" x14ac:dyDescent="0.25">
      <c r="A132" s="272"/>
      <c r="B132" s="313"/>
      <c r="C132" s="314"/>
    </row>
    <row r="133" spans="1:3" s="315" customFormat="1" x14ac:dyDescent="0.25">
      <c r="A133" s="272"/>
      <c r="B133" s="313"/>
      <c r="C133" s="314"/>
    </row>
    <row r="134" spans="1:3" s="315" customFormat="1" x14ac:dyDescent="0.25">
      <c r="A134" s="272"/>
      <c r="B134" s="313"/>
      <c r="C134" s="314"/>
    </row>
    <row r="135" spans="1:3" s="315" customFormat="1" x14ac:dyDescent="0.25">
      <c r="A135" s="272"/>
      <c r="B135" s="313"/>
      <c r="C135" s="314"/>
    </row>
    <row r="136" spans="1:3" s="315" customFormat="1" x14ac:dyDescent="0.25">
      <c r="A136" s="272"/>
      <c r="B136" s="313"/>
      <c r="C136" s="314"/>
    </row>
    <row r="137" spans="1:3" s="315" customFormat="1" x14ac:dyDescent="0.25">
      <c r="A137" s="272"/>
      <c r="B137" s="313"/>
      <c r="C137" s="314"/>
    </row>
    <row r="138" spans="1:3" s="315" customFormat="1" x14ac:dyDescent="0.25">
      <c r="A138" s="272"/>
      <c r="B138" s="313"/>
      <c r="C138" s="314"/>
    </row>
    <row r="139" spans="1:3" s="315" customFormat="1" x14ac:dyDescent="0.25">
      <c r="A139" s="272"/>
      <c r="B139" s="313"/>
      <c r="C139" s="314"/>
    </row>
    <row r="140" spans="1:3" s="315" customFormat="1" x14ac:dyDescent="0.25">
      <c r="A140" s="272"/>
      <c r="B140" s="313"/>
      <c r="C140" s="314"/>
    </row>
    <row r="141" spans="1:3" s="315" customFormat="1" x14ac:dyDescent="0.25">
      <c r="A141" s="272"/>
      <c r="B141" s="313"/>
      <c r="C141" s="314"/>
    </row>
    <row r="142" spans="1:3" s="315" customFormat="1" x14ac:dyDescent="0.25">
      <c r="A142" s="272"/>
      <c r="B142" s="313"/>
      <c r="C142" s="314"/>
    </row>
    <row r="143" spans="1:3" s="315" customFormat="1" x14ac:dyDescent="0.25">
      <c r="A143" s="272"/>
      <c r="B143" s="313"/>
      <c r="C143" s="314"/>
    </row>
    <row r="144" spans="1:3" s="315" customFormat="1" x14ac:dyDescent="0.25">
      <c r="A144" s="272"/>
      <c r="B144" s="313"/>
      <c r="C144" s="314"/>
    </row>
    <row r="145" spans="1:3" s="315" customFormat="1" x14ac:dyDescent="0.25">
      <c r="A145" s="272"/>
      <c r="B145" s="313"/>
      <c r="C145" s="314"/>
    </row>
    <row r="146" spans="1:3" s="315" customFormat="1" x14ac:dyDescent="0.25">
      <c r="A146" s="272"/>
      <c r="B146" s="313"/>
      <c r="C146" s="314"/>
    </row>
    <row r="147" spans="1:3" s="315" customFormat="1" x14ac:dyDescent="0.25">
      <c r="A147" s="272"/>
      <c r="B147" s="313"/>
      <c r="C147" s="314"/>
    </row>
    <row r="148" spans="1:3" s="315" customFormat="1" x14ac:dyDescent="0.25">
      <c r="A148" s="272"/>
      <c r="B148" s="313"/>
      <c r="C148" s="314"/>
    </row>
    <row r="149" spans="1:3" s="315" customFormat="1" x14ac:dyDescent="0.25">
      <c r="A149" s="272"/>
      <c r="B149" s="313"/>
      <c r="C149" s="314"/>
    </row>
    <row r="150" spans="1:3" s="315" customFormat="1" x14ac:dyDescent="0.25">
      <c r="A150" s="272"/>
      <c r="B150" s="313"/>
      <c r="C150" s="314"/>
    </row>
    <row r="151" spans="1:3" s="315" customFormat="1" x14ac:dyDescent="0.25">
      <c r="A151" s="272"/>
      <c r="B151" s="313"/>
      <c r="C151" s="314"/>
    </row>
    <row r="152" spans="1:3" s="315" customFormat="1" x14ac:dyDescent="0.25">
      <c r="A152" s="272"/>
      <c r="B152" s="313"/>
      <c r="C152" s="314"/>
    </row>
    <row r="153" spans="1:3" s="315" customFormat="1" x14ac:dyDescent="0.25">
      <c r="A153" s="272"/>
      <c r="B153" s="313"/>
      <c r="C153" s="314"/>
    </row>
    <row r="154" spans="1:3" s="315" customFormat="1" x14ac:dyDescent="0.25">
      <c r="A154" s="272"/>
      <c r="B154" s="313"/>
      <c r="C154" s="314"/>
    </row>
    <row r="155" spans="1:3" s="315" customFormat="1" x14ac:dyDescent="0.25">
      <c r="A155" s="272"/>
      <c r="B155" s="313"/>
      <c r="C155" s="314"/>
    </row>
    <row r="156" spans="1:3" s="315" customFormat="1" x14ac:dyDescent="0.25">
      <c r="A156" s="272"/>
      <c r="B156" s="313"/>
      <c r="C156" s="314"/>
    </row>
    <row r="157" spans="1:3" s="315" customFormat="1" x14ac:dyDescent="0.25">
      <c r="A157" s="272"/>
      <c r="B157" s="313"/>
      <c r="C157" s="314"/>
    </row>
    <row r="158" spans="1:3" s="315" customFormat="1" x14ac:dyDescent="0.25">
      <c r="A158" s="272"/>
      <c r="B158" s="313"/>
      <c r="C158" s="314"/>
    </row>
    <row r="159" spans="1:3" s="315" customFormat="1" x14ac:dyDescent="0.25">
      <c r="A159" s="272"/>
      <c r="B159" s="313"/>
      <c r="C159" s="314"/>
    </row>
    <row r="160" spans="1:3" s="315" customFormat="1" x14ac:dyDescent="0.25">
      <c r="A160" s="272"/>
      <c r="B160" s="313"/>
      <c r="C160" s="314"/>
    </row>
    <row r="161" spans="1:3" s="315" customFormat="1" x14ac:dyDescent="0.25">
      <c r="A161" s="272"/>
      <c r="B161" s="313"/>
      <c r="C161" s="314"/>
    </row>
    <row r="162" spans="1:3" s="315" customFormat="1" x14ac:dyDescent="0.25">
      <c r="A162" s="272"/>
      <c r="B162" s="313"/>
      <c r="C162" s="314"/>
    </row>
    <row r="163" spans="1:3" s="315" customFormat="1" x14ac:dyDescent="0.25">
      <c r="A163" s="272"/>
      <c r="B163" s="313"/>
      <c r="C163" s="314"/>
    </row>
    <row r="164" spans="1:3" s="315" customFormat="1" x14ac:dyDescent="0.25">
      <c r="A164" s="272"/>
      <c r="B164" s="313"/>
      <c r="C164" s="314"/>
    </row>
    <row r="165" spans="1:3" s="315" customFormat="1" x14ac:dyDescent="0.25">
      <c r="A165" s="272"/>
      <c r="B165" s="313"/>
      <c r="C165" s="314"/>
    </row>
    <row r="166" spans="1:3" s="315" customFormat="1" x14ac:dyDescent="0.25">
      <c r="A166" s="272"/>
      <c r="B166" s="313"/>
      <c r="C166" s="314"/>
    </row>
    <row r="167" spans="1:3" s="315" customFormat="1" x14ac:dyDescent="0.25">
      <c r="A167" s="272"/>
      <c r="B167" s="313"/>
      <c r="C167" s="314"/>
    </row>
    <row r="168" spans="1:3" s="315" customFormat="1" x14ac:dyDescent="0.25">
      <c r="A168" s="272"/>
      <c r="B168" s="313"/>
      <c r="C168" s="314"/>
    </row>
    <row r="169" spans="1:3" s="315" customFormat="1" x14ac:dyDescent="0.25">
      <c r="A169" s="272"/>
      <c r="B169" s="313"/>
      <c r="C169" s="314"/>
    </row>
    <row r="170" spans="1:3" s="315" customFormat="1" x14ac:dyDescent="0.25">
      <c r="A170" s="272"/>
      <c r="B170" s="313"/>
      <c r="C170" s="314"/>
    </row>
    <row r="171" spans="1:3" s="315" customFormat="1" x14ac:dyDescent="0.25">
      <c r="A171" s="272"/>
      <c r="B171" s="313"/>
      <c r="C171" s="314"/>
    </row>
    <row r="172" spans="1:3" s="315" customFormat="1" x14ac:dyDescent="0.25">
      <c r="A172" s="272"/>
      <c r="B172" s="313"/>
      <c r="C172" s="314"/>
    </row>
    <row r="173" spans="1:3" s="315" customFormat="1" x14ac:dyDescent="0.25">
      <c r="A173" s="272"/>
      <c r="B173" s="313"/>
      <c r="C173" s="314"/>
    </row>
    <row r="174" spans="1:3" s="315" customFormat="1" x14ac:dyDescent="0.25">
      <c r="A174" s="272"/>
      <c r="B174" s="313"/>
      <c r="C174" s="314"/>
    </row>
    <row r="175" spans="1:3" s="315" customFormat="1" x14ac:dyDescent="0.25">
      <c r="A175" s="272"/>
      <c r="B175" s="313"/>
      <c r="C175" s="314"/>
    </row>
    <row r="176" spans="1:3" s="315" customFormat="1" x14ac:dyDescent="0.25">
      <c r="A176" s="272"/>
      <c r="B176" s="313"/>
      <c r="C176" s="314"/>
    </row>
    <row r="177" spans="1:3" s="315" customFormat="1" x14ac:dyDescent="0.25">
      <c r="A177" s="272"/>
      <c r="B177" s="313"/>
      <c r="C177" s="314"/>
    </row>
    <row r="178" spans="1:3" s="315" customFormat="1" x14ac:dyDescent="0.25">
      <c r="A178" s="272"/>
      <c r="B178" s="313"/>
      <c r="C178" s="314"/>
    </row>
    <row r="179" spans="1:3" s="315" customFormat="1" x14ac:dyDescent="0.25">
      <c r="A179" s="272"/>
      <c r="B179" s="313"/>
      <c r="C179" s="314"/>
    </row>
    <row r="180" spans="1:3" s="315" customFormat="1" x14ac:dyDescent="0.25">
      <c r="A180" s="272"/>
      <c r="B180" s="313"/>
      <c r="C180" s="314"/>
    </row>
    <row r="181" spans="1:3" s="315" customFormat="1" x14ac:dyDescent="0.25">
      <c r="A181" s="272"/>
      <c r="B181" s="313"/>
      <c r="C181" s="314"/>
    </row>
    <row r="182" spans="1:3" s="315" customFormat="1" x14ac:dyDescent="0.25">
      <c r="A182" s="272"/>
      <c r="B182" s="313"/>
      <c r="C182" s="314"/>
    </row>
    <row r="183" spans="1:3" s="315" customFormat="1" x14ac:dyDescent="0.25">
      <c r="A183" s="272"/>
      <c r="B183" s="313"/>
      <c r="C183" s="314"/>
    </row>
    <row r="184" spans="1:3" s="315" customFormat="1" x14ac:dyDescent="0.25">
      <c r="A184" s="272"/>
      <c r="B184" s="313"/>
      <c r="C184" s="314"/>
    </row>
    <row r="185" spans="1:3" s="315" customFormat="1" x14ac:dyDescent="0.25">
      <c r="A185" s="272"/>
      <c r="B185" s="313"/>
      <c r="C185" s="314"/>
    </row>
    <row r="186" spans="1:3" s="315" customFormat="1" x14ac:dyDescent="0.25">
      <c r="A186" s="272"/>
      <c r="B186" s="313"/>
      <c r="C186" s="314"/>
    </row>
    <row r="187" spans="1:3" s="315" customFormat="1" x14ac:dyDescent="0.25">
      <c r="A187" s="272"/>
      <c r="B187" s="313"/>
      <c r="C187" s="314"/>
    </row>
    <row r="188" spans="1:3" s="315" customFormat="1" x14ac:dyDescent="0.25">
      <c r="A188" s="272"/>
      <c r="B188" s="313"/>
      <c r="C188" s="314"/>
    </row>
    <row r="189" spans="1:3" s="315" customFormat="1" x14ac:dyDescent="0.25">
      <c r="A189" s="272"/>
      <c r="B189" s="313"/>
      <c r="C189" s="314"/>
    </row>
    <row r="190" spans="1:3" s="315" customFormat="1" x14ac:dyDescent="0.25">
      <c r="A190" s="272"/>
      <c r="B190" s="313"/>
      <c r="C190" s="314"/>
    </row>
    <row r="191" spans="1:3" s="315" customFormat="1" x14ac:dyDescent="0.25">
      <c r="A191" s="272"/>
      <c r="B191" s="313"/>
      <c r="C191" s="314"/>
    </row>
    <row r="192" spans="1:3" s="315" customFormat="1" x14ac:dyDescent="0.25">
      <c r="A192" s="272"/>
      <c r="B192" s="313"/>
      <c r="C192" s="314"/>
    </row>
    <row r="193" spans="1:3" s="315" customFormat="1" x14ac:dyDescent="0.25">
      <c r="A193" s="272"/>
      <c r="B193" s="313"/>
      <c r="C193" s="314"/>
    </row>
    <row r="194" spans="1:3" s="315" customFormat="1" x14ac:dyDescent="0.25">
      <c r="A194" s="272"/>
      <c r="B194" s="313"/>
      <c r="C194" s="314"/>
    </row>
    <row r="195" spans="1:3" s="315" customFormat="1" x14ac:dyDescent="0.25">
      <c r="A195" s="272"/>
      <c r="B195" s="313"/>
      <c r="C195" s="314"/>
    </row>
    <row r="196" spans="1:3" s="315" customFormat="1" x14ac:dyDescent="0.25">
      <c r="A196" s="272"/>
      <c r="B196" s="313"/>
      <c r="C196" s="314"/>
    </row>
    <row r="197" spans="1:3" s="315" customFormat="1" x14ac:dyDescent="0.25">
      <c r="A197" s="272"/>
      <c r="B197" s="313"/>
      <c r="C197" s="314"/>
    </row>
    <row r="198" spans="1:3" s="315" customFormat="1" x14ac:dyDescent="0.25">
      <c r="A198" s="272"/>
      <c r="B198" s="313"/>
      <c r="C198" s="314"/>
    </row>
    <row r="199" spans="1:3" s="315" customFormat="1" x14ac:dyDescent="0.25">
      <c r="A199" s="272"/>
      <c r="B199" s="313"/>
      <c r="C199" s="314"/>
    </row>
    <row r="200" spans="1:3" s="315" customFormat="1" x14ac:dyDescent="0.25">
      <c r="A200" s="272"/>
      <c r="B200" s="313"/>
      <c r="C200" s="314"/>
    </row>
    <row r="201" spans="1:3" s="315" customFormat="1" x14ac:dyDescent="0.25">
      <c r="A201" s="272"/>
      <c r="B201" s="313"/>
      <c r="C201" s="314"/>
    </row>
    <row r="202" spans="1:3" s="315" customFormat="1" x14ac:dyDescent="0.25">
      <c r="A202" s="272"/>
      <c r="B202" s="313"/>
      <c r="C202" s="314"/>
    </row>
    <row r="203" spans="1:3" s="315" customFormat="1" x14ac:dyDescent="0.25">
      <c r="A203" s="272"/>
      <c r="B203" s="313"/>
      <c r="C203" s="314"/>
    </row>
    <row r="204" spans="1:3" s="315" customFormat="1" x14ac:dyDescent="0.25">
      <c r="A204" s="272"/>
      <c r="B204" s="313"/>
      <c r="C204" s="314"/>
    </row>
    <row r="205" spans="1:3" s="315" customFormat="1" x14ac:dyDescent="0.25">
      <c r="A205" s="272"/>
      <c r="B205" s="313"/>
      <c r="C205" s="314"/>
    </row>
    <row r="206" spans="1:3" s="315" customFormat="1" x14ac:dyDescent="0.25">
      <c r="A206" s="272"/>
      <c r="B206" s="313"/>
      <c r="C206" s="314"/>
    </row>
    <row r="207" spans="1:3" s="315" customFormat="1" x14ac:dyDescent="0.25">
      <c r="A207" s="272"/>
      <c r="B207" s="313"/>
      <c r="C207" s="314"/>
    </row>
    <row r="208" spans="1:3" s="315" customFormat="1" x14ac:dyDescent="0.25">
      <c r="A208" s="272"/>
      <c r="B208" s="313"/>
      <c r="C208" s="314"/>
    </row>
    <row r="209" spans="1:3" s="315" customFormat="1" x14ac:dyDescent="0.25">
      <c r="A209" s="272"/>
      <c r="B209" s="313"/>
      <c r="C209" s="314"/>
    </row>
    <row r="210" spans="1:3" s="315" customFormat="1" x14ac:dyDescent="0.25">
      <c r="A210" s="272"/>
      <c r="B210" s="313"/>
      <c r="C210" s="314"/>
    </row>
    <row r="211" spans="1:3" s="315" customFormat="1" x14ac:dyDescent="0.25">
      <c r="A211" s="272"/>
      <c r="B211" s="313"/>
      <c r="C211" s="314"/>
    </row>
    <row r="212" spans="1:3" s="315" customFormat="1" x14ac:dyDescent="0.25">
      <c r="A212" s="272"/>
      <c r="B212" s="313"/>
      <c r="C212" s="314"/>
    </row>
    <row r="213" spans="1:3" s="315" customFormat="1" x14ac:dyDescent="0.25">
      <c r="A213" s="272"/>
      <c r="B213" s="313"/>
      <c r="C213" s="314"/>
    </row>
    <row r="214" spans="1:3" s="315" customFormat="1" x14ac:dyDescent="0.25">
      <c r="A214" s="272"/>
      <c r="B214" s="313"/>
      <c r="C214" s="314"/>
    </row>
    <row r="215" spans="1:3" s="315" customFormat="1" x14ac:dyDescent="0.25">
      <c r="A215" s="272"/>
      <c r="B215" s="313"/>
      <c r="C215" s="314"/>
    </row>
    <row r="216" spans="1:3" s="315" customFormat="1" x14ac:dyDescent="0.25">
      <c r="A216" s="272"/>
      <c r="B216" s="313"/>
      <c r="C216" s="314"/>
    </row>
    <row r="217" spans="1:3" s="315" customFormat="1" x14ac:dyDescent="0.25">
      <c r="A217" s="272"/>
      <c r="B217" s="313"/>
      <c r="C217" s="314"/>
    </row>
    <row r="218" spans="1:3" s="315" customFormat="1" x14ac:dyDescent="0.25">
      <c r="A218" s="272"/>
      <c r="B218" s="313"/>
      <c r="C218" s="314"/>
    </row>
    <row r="219" spans="1:3" s="315" customFormat="1" x14ac:dyDescent="0.25">
      <c r="A219" s="272"/>
      <c r="B219" s="313"/>
      <c r="C219" s="314"/>
    </row>
    <row r="220" spans="1:3" s="315" customFormat="1" x14ac:dyDescent="0.25">
      <c r="A220" s="272"/>
      <c r="B220" s="313"/>
      <c r="C220" s="314"/>
    </row>
    <row r="221" spans="1:3" s="315" customFormat="1" x14ac:dyDescent="0.25">
      <c r="A221" s="272"/>
      <c r="B221" s="313"/>
      <c r="C221" s="314"/>
    </row>
    <row r="222" spans="1:3" s="315" customFormat="1" x14ac:dyDescent="0.25">
      <c r="A222" s="272"/>
      <c r="B222" s="313"/>
      <c r="C222" s="314"/>
    </row>
    <row r="223" spans="1:3" s="315" customFormat="1" x14ac:dyDescent="0.25">
      <c r="A223" s="272"/>
      <c r="B223" s="313"/>
      <c r="C223" s="314"/>
    </row>
    <row r="224" spans="1:3" s="315" customFormat="1" x14ac:dyDescent="0.25">
      <c r="A224" s="272"/>
      <c r="B224" s="313"/>
      <c r="C224" s="314"/>
    </row>
    <row r="225" spans="1:3" s="315" customFormat="1" x14ac:dyDescent="0.25">
      <c r="A225" s="272"/>
      <c r="B225" s="313"/>
      <c r="C225" s="314"/>
    </row>
    <row r="226" spans="1:3" s="315" customFormat="1" x14ac:dyDescent="0.25">
      <c r="A226" s="272"/>
      <c r="B226" s="313"/>
      <c r="C226" s="314"/>
    </row>
    <row r="227" spans="1:3" s="315" customFormat="1" x14ac:dyDescent="0.25">
      <c r="A227" s="272"/>
      <c r="B227" s="313"/>
      <c r="C227" s="314"/>
    </row>
    <row r="228" spans="1:3" s="315" customFormat="1" x14ac:dyDescent="0.25">
      <c r="A228" s="272"/>
      <c r="B228" s="313"/>
      <c r="C228" s="314"/>
    </row>
    <row r="229" spans="1:3" s="315" customFormat="1" x14ac:dyDescent="0.25">
      <c r="A229" s="272"/>
      <c r="B229" s="313"/>
      <c r="C229" s="314"/>
    </row>
    <row r="230" spans="1:3" s="315" customFormat="1" x14ac:dyDescent="0.25">
      <c r="A230" s="272"/>
      <c r="B230" s="313"/>
      <c r="C230" s="314"/>
    </row>
    <row r="231" spans="1:3" s="315" customFormat="1" x14ac:dyDescent="0.25">
      <c r="A231" s="272"/>
      <c r="B231" s="313"/>
      <c r="C231" s="314"/>
    </row>
    <row r="232" spans="1:3" s="315" customFormat="1" x14ac:dyDescent="0.25">
      <c r="A232" s="272"/>
      <c r="B232" s="313"/>
      <c r="C232" s="314"/>
    </row>
    <row r="233" spans="1:3" s="315" customFormat="1" x14ac:dyDescent="0.25">
      <c r="A233" s="272"/>
      <c r="B233" s="313"/>
      <c r="C233" s="314"/>
    </row>
    <row r="234" spans="1:3" s="315" customFormat="1" x14ac:dyDescent="0.25">
      <c r="A234" s="272"/>
      <c r="B234" s="313"/>
      <c r="C234" s="314"/>
    </row>
    <row r="235" spans="1:3" s="315" customFormat="1" x14ac:dyDescent="0.25">
      <c r="A235" s="272"/>
      <c r="B235" s="313"/>
      <c r="C235" s="314"/>
    </row>
    <row r="236" spans="1:3" s="315" customFormat="1" x14ac:dyDescent="0.25">
      <c r="A236" s="272"/>
      <c r="B236" s="313"/>
      <c r="C236" s="314"/>
    </row>
    <row r="237" spans="1:3" s="315" customFormat="1" x14ac:dyDescent="0.25">
      <c r="A237" s="272"/>
      <c r="B237" s="313"/>
      <c r="C237" s="314"/>
    </row>
    <row r="238" spans="1:3" s="315" customFormat="1" x14ac:dyDescent="0.25">
      <c r="A238" s="272"/>
      <c r="B238" s="313"/>
      <c r="C238" s="314"/>
    </row>
    <row r="239" spans="1:3" s="315" customFormat="1" x14ac:dyDescent="0.25">
      <c r="A239" s="272"/>
      <c r="B239" s="313"/>
      <c r="C239" s="314"/>
    </row>
    <row r="240" spans="1:3" s="315" customFormat="1" x14ac:dyDescent="0.25">
      <c r="A240" s="272"/>
      <c r="B240" s="313"/>
      <c r="C240" s="314"/>
    </row>
    <row r="241" spans="1:3" s="315" customFormat="1" x14ac:dyDescent="0.25">
      <c r="A241" s="272"/>
      <c r="B241" s="313"/>
      <c r="C241" s="314"/>
    </row>
    <row r="242" spans="1:3" s="315" customFormat="1" x14ac:dyDescent="0.25">
      <c r="A242" s="272"/>
      <c r="B242" s="313"/>
      <c r="C242" s="314"/>
    </row>
    <row r="243" spans="1:3" s="315" customFormat="1" x14ac:dyDescent="0.25">
      <c r="A243" s="272"/>
      <c r="B243" s="313"/>
      <c r="C243" s="314"/>
    </row>
    <row r="244" spans="1:3" s="315" customFormat="1" x14ac:dyDescent="0.25">
      <c r="A244" s="272"/>
      <c r="B244" s="313"/>
      <c r="C244" s="314"/>
    </row>
    <row r="245" spans="1:3" s="315" customFormat="1" x14ac:dyDescent="0.25">
      <c r="A245" s="272"/>
      <c r="B245" s="313"/>
      <c r="C245" s="314"/>
    </row>
    <row r="246" spans="1:3" s="315" customFormat="1" x14ac:dyDescent="0.25">
      <c r="A246" s="272"/>
      <c r="B246" s="313"/>
      <c r="C246" s="314"/>
    </row>
    <row r="247" spans="1:3" s="315" customFormat="1" x14ac:dyDescent="0.25">
      <c r="A247" s="272"/>
      <c r="B247" s="313"/>
      <c r="C247" s="314"/>
    </row>
    <row r="248" spans="1:3" s="315" customFormat="1" x14ac:dyDescent="0.25">
      <c r="A248" s="272"/>
      <c r="B248" s="313"/>
      <c r="C248" s="314"/>
    </row>
    <row r="249" spans="1:3" s="315" customFormat="1" x14ac:dyDescent="0.25">
      <c r="A249" s="272"/>
      <c r="B249" s="313"/>
      <c r="C249" s="314"/>
    </row>
    <row r="250" spans="1:3" s="315" customFormat="1" x14ac:dyDescent="0.25">
      <c r="A250" s="272"/>
      <c r="B250" s="313"/>
      <c r="C250" s="314"/>
    </row>
    <row r="251" spans="1:3" s="315" customFormat="1" x14ac:dyDescent="0.25">
      <c r="A251" s="272"/>
      <c r="B251" s="313"/>
      <c r="C251" s="314"/>
    </row>
    <row r="252" spans="1:3" s="315" customFormat="1" x14ac:dyDescent="0.25">
      <c r="A252" s="272"/>
      <c r="B252" s="313"/>
      <c r="C252" s="314"/>
    </row>
    <row r="253" spans="1:3" s="315" customFormat="1" x14ac:dyDescent="0.25">
      <c r="A253" s="272"/>
      <c r="B253" s="313"/>
      <c r="C253" s="314"/>
    </row>
    <row r="254" spans="1:3" s="315" customFormat="1" x14ac:dyDescent="0.25">
      <c r="A254" s="272"/>
      <c r="B254" s="313"/>
      <c r="C254" s="314"/>
    </row>
    <row r="255" spans="1:3" s="315" customFormat="1" x14ac:dyDescent="0.25">
      <c r="A255" s="272"/>
      <c r="B255" s="313"/>
      <c r="C255" s="314"/>
    </row>
    <row r="256" spans="1:3" s="315" customFormat="1" x14ac:dyDescent="0.25">
      <c r="A256" s="272"/>
      <c r="B256" s="313"/>
      <c r="C256" s="314"/>
    </row>
    <row r="257" spans="1:3" s="315" customFormat="1" x14ac:dyDescent="0.25">
      <c r="A257" s="272"/>
      <c r="B257" s="313"/>
      <c r="C257" s="314"/>
    </row>
    <row r="258" spans="1:3" s="315" customFormat="1" x14ac:dyDescent="0.25">
      <c r="A258" s="272"/>
      <c r="B258" s="313"/>
      <c r="C258" s="314"/>
    </row>
    <row r="259" spans="1:3" s="315" customFormat="1" x14ac:dyDescent="0.25">
      <c r="A259" s="272"/>
      <c r="B259" s="313"/>
      <c r="C259" s="314"/>
    </row>
    <row r="260" spans="1:3" s="315" customFormat="1" x14ac:dyDescent="0.25">
      <c r="A260" s="272"/>
      <c r="B260" s="313"/>
      <c r="C260" s="314"/>
    </row>
    <row r="261" spans="1:3" s="315" customFormat="1" x14ac:dyDescent="0.25">
      <c r="A261" s="272"/>
      <c r="B261" s="313"/>
      <c r="C261" s="314"/>
    </row>
    <row r="262" spans="1:3" s="315" customFormat="1" x14ac:dyDescent="0.25">
      <c r="A262" s="272"/>
      <c r="B262" s="313"/>
      <c r="C262" s="314"/>
    </row>
    <row r="263" spans="1:3" s="315" customFormat="1" x14ac:dyDescent="0.25">
      <c r="A263" s="272"/>
      <c r="B263" s="313"/>
      <c r="C263" s="314"/>
    </row>
    <row r="264" spans="1:3" s="315" customFormat="1" x14ac:dyDescent="0.25">
      <c r="A264" s="272"/>
      <c r="B264" s="313"/>
      <c r="C264" s="314"/>
    </row>
    <row r="265" spans="1:3" s="315" customFormat="1" x14ac:dyDescent="0.25">
      <c r="A265" s="272"/>
      <c r="B265" s="313"/>
      <c r="C265" s="314"/>
    </row>
    <row r="266" spans="1:3" s="315" customFormat="1" x14ac:dyDescent="0.25">
      <c r="A266" s="272"/>
      <c r="B266" s="313"/>
      <c r="C266" s="314"/>
    </row>
    <row r="267" spans="1:3" s="315" customFormat="1" x14ac:dyDescent="0.25">
      <c r="A267" s="272"/>
      <c r="B267" s="313"/>
      <c r="C267" s="314"/>
    </row>
    <row r="268" spans="1:3" s="315" customFormat="1" x14ac:dyDescent="0.25">
      <c r="A268" s="272"/>
      <c r="B268" s="313"/>
      <c r="C268" s="314"/>
    </row>
    <row r="269" spans="1:3" s="315" customFormat="1" x14ac:dyDescent="0.25">
      <c r="A269" s="272"/>
      <c r="B269" s="313"/>
      <c r="C269" s="314"/>
    </row>
    <row r="270" spans="1:3" s="315" customFormat="1" x14ac:dyDescent="0.25">
      <c r="A270" s="272"/>
      <c r="B270" s="313"/>
      <c r="C270" s="314"/>
    </row>
    <row r="271" spans="1:3" s="315" customFormat="1" x14ac:dyDescent="0.25">
      <c r="A271" s="272"/>
      <c r="B271" s="313"/>
      <c r="C271" s="314"/>
    </row>
    <row r="272" spans="1:3" s="315" customFormat="1" x14ac:dyDescent="0.25">
      <c r="A272" s="272"/>
      <c r="B272" s="313"/>
      <c r="C272" s="314"/>
    </row>
    <row r="273" spans="1:3" s="315" customFormat="1" x14ac:dyDescent="0.25">
      <c r="A273" s="272"/>
      <c r="B273" s="313"/>
      <c r="C273" s="314"/>
    </row>
    <row r="274" spans="1:3" s="315" customFormat="1" x14ac:dyDescent="0.25">
      <c r="A274" s="272"/>
      <c r="B274" s="313"/>
      <c r="C274" s="314"/>
    </row>
    <row r="275" spans="1:3" s="315" customFormat="1" x14ac:dyDescent="0.25">
      <c r="A275" s="272"/>
      <c r="B275" s="313"/>
      <c r="C275" s="314"/>
    </row>
    <row r="276" spans="1:3" s="315" customFormat="1" x14ac:dyDescent="0.25">
      <c r="A276" s="272"/>
      <c r="B276" s="313"/>
      <c r="C276" s="314"/>
    </row>
    <row r="277" spans="1:3" s="315" customFormat="1" x14ac:dyDescent="0.25">
      <c r="A277" s="272"/>
      <c r="B277" s="313"/>
      <c r="C277" s="314"/>
    </row>
    <row r="278" spans="1:3" s="315" customFormat="1" x14ac:dyDescent="0.25">
      <c r="A278" s="272"/>
      <c r="B278" s="313"/>
      <c r="C278" s="314"/>
    </row>
    <row r="279" spans="1:3" s="315" customFormat="1" x14ac:dyDescent="0.25">
      <c r="A279" s="272"/>
      <c r="B279" s="313"/>
      <c r="C279" s="314"/>
    </row>
    <row r="280" spans="1:3" s="315" customFormat="1" x14ac:dyDescent="0.25">
      <c r="A280" s="272"/>
      <c r="B280" s="313"/>
      <c r="C280" s="314"/>
    </row>
    <row r="281" spans="1:3" s="315" customFormat="1" x14ac:dyDescent="0.25">
      <c r="A281" s="272"/>
      <c r="B281" s="313"/>
      <c r="C281" s="314"/>
    </row>
    <row r="282" spans="1:3" s="315" customFormat="1" x14ac:dyDescent="0.25">
      <c r="A282" s="272"/>
      <c r="B282" s="313"/>
      <c r="C282" s="314"/>
    </row>
    <row r="283" spans="1:3" s="315" customFormat="1" x14ac:dyDescent="0.25">
      <c r="A283" s="272"/>
      <c r="B283" s="313"/>
      <c r="C283" s="314"/>
    </row>
    <row r="284" spans="1:3" s="315" customFormat="1" x14ac:dyDescent="0.25">
      <c r="A284" s="272"/>
      <c r="B284" s="313"/>
      <c r="C284" s="314"/>
    </row>
    <row r="285" spans="1:3" s="315" customFormat="1" x14ac:dyDescent="0.25">
      <c r="A285" s="272"/>
      <c r="B285" s="313"/>
      <c r="C285" s="314"/>
    </row>
    <row r="286" spans="1:3" s="315" customFormat="1" x14ac:dyDescent="0.25">
      <c r="A286" s="272"/>
      <c r="B286" s="313"/>
      <c r="C286" s="314"/>
    </row>
    <row r="287" spans="1:3" s="315" customFormat="1" x14ac:dyDescent="0.25">
      <c r="A287" s="272"/>
      <c r="B287" s="313"/>
      <c r="C287" s="314"/>
    </row>
    <row r="288" spans="1:3" s="315" customFormat="1" x14ac:dyDescent="0.25">
      <c r="A288" s="272"/>
      <c r="B288" s="313"/>
      <c r="C288" s="314"/>
    </row>
    <row r="289" spans="1:3" s="315" customFormat="1" x14ac:dyDescent="0.25">
      <c r="A289" s="272"/>
      <c r="B289" s="313"/>
      <c r="C289" s="314"/>
    </row>
    <row r="290" spans="1:3" s="315" customFormat="1" x14ac:dyDescent="0.25">
      <c r="A290" s="272"/>
      <c r="B290" s="313"/>
      <c r="C290" s="314"/>
    </row>
    <row r="291" spans="1:3" s="315" customFormat="1" x14ac:dyDescent="0.25">
      <c r="A291" s="272"/>
      <c r="B291" s="313"/>
      <c r="C291" s="314"/>
    </row>
    <row r="292" spans="1:3" s="315" customFormat="1" x14ac:dyDescent="0.25">
      <c r="A292" s="272"/>
      <c r="B292" s="313"/>
      <c r="C292" s="314"/>
    </row>
    <row r="293" spans="1:3" s="315" customFormat="1" x14ac:dyDescent="0.25">
      <c r="A293" s="272"/>
      <c r="B293" s="313"/>
      <c r="C293" s="314"/>
    </row>
    <row r="294" spans="1:3" s="315" customFormat="1" x14ac:dyDescent="0.25">
      <c r="A294" s="272"/>
      <c r="B294" s="274"/>
      <c r="C294" s="314"/>
    </row>
  </sheetData>
  <mergeCells count="8">
    <mergeCell ref="A9:C9"/>
    <mergeCell ref="A1:C1"/>
    <mergeCell ref="A2:C2"/>
    <mergeCell ref="A3:C3"/>
    <mergeCell ref="A4:C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94"/>
  <sheetViews>
    <sheetView zoomScale="78" zoomScaleNormal="78" workbookViewId="0">
      <selection activeCell="D14" sqref="D14"/>
    </sheetView>
  </sheetViews>
  <sheetFormatPr defaultRowHeight="15" x14ac:dyDescent="0.25"/>
  <cols>
    <col min="1" max="1" width="21.5703125" style="272" customWidth="1"/>
    <col min="2" max="2" width="58" style="274" customWidth="1"/>
    <col min="3" max="3" width="16.28515625" style="314" customWidth="1"/>
    <col min="4" max="4" width="16.140625" style="272" customWidth="1"/>
    <col min="5" max="5" width="17.7109375" style="272" customWidth="1"/>
    <col min="6" max="6" width="16.28515625" style="272" customWidth="1"/>
    <col min="7" max="7" width="13" style="272" bestFit="1" customWidth="1"/>
    <col min="8" max="8" width="13.28515625" style="272" bestFit="1" customWidth="1"/>
    <col min="9" max="9" width="14" style="272" bestFit="1" customWidth="1"/>
    <col min="10" max="16384" width="9.140625" style="272"/>
  </cols>
  <sheetData>
    <row r="1" spans="1:4" x14ac:dyDescent="0.25">
      <c r="A1" s="422" t="s">
        <v>957</v>
      </c>
      <c r="B1" s="422"/>
      <c r="C1" s="422"/>
    </row>
    <row r="2" spans="1:4" x14ac:dyDescent="0.25">
      <c r="A2" s="422" t="s">
        <v>639</v>
      </c>
      <c r="B2" s="422"/>
      <c r="C2" s="422"/>
    </row>
    <row r="3" spans="1:4" x14ac:dyDescent="0.25">
      <c r="A3" s="422" t="s">
        <v>640</v>
      </c>
      <c r="B3" s="422"/>
      <c r="C3" s="422"/>
    </row>
    <row r="4" spans="1:4" x14ac:dyDescent="0.25">
      <c r="A4" s="422" t="s">
        <v>810</v>
      </c>
      <c r="B4" s="422"/>
      <c r="C4" s="422"/>
    </row>
    <row r="5" spans="1:4" x14ac:dyDescent="0.25">
      <c r="A5" s="422" t="s">
        <v>798</v>
      </c>
      <c r="B5" s="422"/>
      <c r="C5" s="422"/>
    </row>
    <row r="6" spans="1:4" x14ac:dyDescent="0.25">
      <c r="A6" s="422" t="s">
        <v>2</v>
      </c>
      <c r="B6" s="422"/>
      <c r="C6" s="422"/>
    </row>
    <row r="7" spans="1:4" x14ac:dyDescent="0.25">
      <c r="A7" s="422" t="s">
        <v>809</v>
      </c>
      <c r="B7" s="422"/>
      <c r="C7" s="422"/>
    </row>
    <row r="8" spans="1:4" ht="15.75" x14ac:dyDescent="0.25">
      <c r="A8" s="273"/>
      <c r="C8" s="275"/>
    </row>
    <row r="9" spans="1:4" ht="29.25" customHeight="1" x14ac:dyDescent="0.25">
      <c r="A9" s="421" t="s">
        <v>808</v>
      </c>
      <c r="B9" s="421"/>
      <c r="C9" s="421"/>
    </row>
    <row r="10" spans="1:4" ht="50.25" customHeight="1" x14ac:dyDescent="0.25">
      <c r="A10" s="276"/>
      <c r="B10" s="277"/>
      <c r="C10" s="278" t="s">
        <v>3</v>
      </c>
    </row>
    <row r="11" spans="1:4" s="281" customFormat="1" ht="25.5" x14ac:dyDescent="0.2">
      <c r="A11" s="279" t="s">
        <v>4</v>
      </c>
      <c r="B11" s="279" t="s">
        <v>5</v>
      </c>
      <c r="C11" s="280" t="s">
        <v>806</v>
      </c>
      <c r="D11" s="280" t="s">
        <v>807</v>
      </c>
    </row>
    <row r="12" spans="1:4" s="281" customFormat="1" ht="14.25" x14ac:dyDescent="0.2">
      <c r="A12" s="282" t="s">
        <v>6</v>
      </c>
      <c r="B12" s="283" t="s">
        <v>7</v>
      </c>
      <c r="C12" s="284">
        <f>C13+C15+C16+C20+C22+C23+C24+C27+C29+C32+C34+C35</f>
        <v>79657</v>
      </c>
      <c r="D12" s="284">
        <f>D13+D15+D16+D20+D22+D23+D24+D27+D29+D32+D34+D35</f>
        <v>85162</v>
      </c>
    </row>
    <row r="13" spans="1:4" s="281" customFormat="1" ht="14.25" x14ac:dyDescent="0.2">
      <c r="A13" s="282" t="s">
        <v>8</v>
      </c>
      <c r="B13" s="283" t="s">
        <v>9</v>
      </c>
      <c r="C13" s="284">
        <f>SUM(C14:C14)</f>
        <v>55897</v>
      </c>
      <c r="D13" s="284">
        <f>SUM(D14:D14)</f>
        <v>60257</v>
      </c>
    </row>
    <row r="14" spans="1:4" s="281" customFormat="1" x14ac:dyDescent="0.2">
      <c r="A14" s="2" t="s">
        <v>10</v>
      </c>
      <c r="B14" s="285" t="s">
        <v>11</v>
      </c>
      <c r="C14" s="286">
        <v>55897</v>
      </c>
      <c r="D14" s="286">
        <v>60257</v>
      </c>
    </row>
    <row r="15" spans="1:4" s="281" customFormat="1" ht="25.5" x14ac:dyDescent="0.2">
      <c r="A15" s="282" t="s">
        <v>12</v>
      </c>
      <c r="B15" s="283" t="s">
        <v>13</v>
      </c>
      <c r="C15" s="284">
        <v>7177</v>
      </c>
      <c r="D15" s="284">
        <v>7230</v>
      </c>
    </row>
    <row r="16" spans="1:4" s="281" customFormat="1" ht="14.25" x14ac:dyDescent="0.2">
      <c r="A16" s="282" t="s">
        <v>14</v>
      </c>
      <c r="B16" s="283" t="s">
        <v>15</v>
      </c>
      <c r="C16" s="284">
        <f>SUM(C17+C18+C19)</f>
        <v>11542</v>
      </c>
      <c r="D16" s="284">
        <f>SUM(D17+D18+D19)</f>
        <v>12391</v>
      </c>
    </row>
    <row r="17" spans="1:4" s="281" customFormat="1" x14ac:dyDescent="0.2">
      <c r="A17" s="2" t="s">
        <v>758</v>
      </c>
      <c r="B17" s="285" t="s">
        <v>653</v>
      </c>
      <c r="C17" s="286">
        <v>10585</v>
      </c>
      <c r="D17" s="286">
        <v>11395</v>
      </c>
    </row>
    <row r="18" spans="1:4" s="281" customFormat="1" x14ac:dyDescent="0.2">
      <c r="A18" s="2" t="s">
        <v>16</v>
      </c>
      <c r="B18" s="285" t="s">
        <v>17</v>
      </c>
      <c r="C18" s="286">
        <v>156</v>
      </c>
      <c r="D18" s="286">
        <v>171</v>
      </c>
    </row>
    <row r="19" spans="1:4" s="281" customFormat="1" ht="25.5" x14ac:dyDescent="0.2">
      <c r="A19" s="2" t="s">
        <v>18</v>
      </c>
      <c r="B19" s="285" t="s">
        <v>19</v>
      </c>
      <c r="C19" s="286">
        <v>801</v>
      </c>
      <c r="D19" s="286">
        <v>825</v>
      </c>
    </row>
    <row r="20" spans="1:4" s="281" customFormat="1" ht="14.25" x14ac:dyDescent="0.2">
      <c r="A20" s="282" t="s">
        <v>20</v>
      </c>
      <c r="B20" s="283" t="s">
        <v>21</v>
      </c>
      <c r="C20" s="284">
        <f>C21</f>
        <v>1367</v>
      </c>
      <c r="D20" s="284">
        <f>D21</f>
        <v>1449</v>
      </c>
    </row>
    <row r="21" spans="1:4" s="281" customFormat="1" x14ac:dyDescent="0.2">
      <c r="A21" s="2" t="s">
        <v>22</v>
      </c>
      <c r="B21" s="285" t="s">
        <v>23</v>
      </c>
      <c r="C21" s="286">
        <v>1367</v>
      </c>
      <c r="D21" s="286">
        <v>1449</v>
      </c>
    </row>
    <row r="22" spans="1:4" s="281" customFormat="1" ht="14.25" x14ac:dyDescent="0.2">
      <c r="A22" s="287" t="s">
        <v>24</v>
      </c>
      <c r="B22" s="288" t="s">
        <v>25</v>
      </c>
      <c r="C22" s="289">
        <v>2007</v>
      </c>
      <c r="D22" s="289">
        <v>2107</v>
      </c>
    </row>
    <row r="23" spans="1:4" s="281" customFormat="1" ht="38.25" hidden="1" customHeight="1" x14ac:dyDescent="0.2">
      <c r="A23" s="282" t="s">
        <v>26</v>
      </c>
      <c r="B23" s="288" t="s">
        <v>27</v>
      </c>
      <c r="C23" s="289">
        <v>0</v>
      </c>
      <c r="D23" s="289">
        <v>0</v>
      </c>
    </row>
    <row r="24" spans="1:4" s="281" customFormat="1" ht="38.25" x14ac:dyDescent="0.2">
      <c r="A24" s="282" t="s">
        <v>29</v>
      </c>
      <c r="B24" s="288" t="s">
        <v>30</v>
      </c>
      <c r="C24" s="289">
        <f>C25+C26</f>
        <v>910</v>
      </c>
      <c r="D24" s="289">
        <f>D25+D26</f>
        <v>930</v>
      </c>
    </row>
    <row r="25" spans="1:4" s="281" customFormat="1" ht="63.75" x14ac:dyDescent="0.2">
      <c r="A25" s="2" t="s">
        <v>31</v>
      </c>
      <c r="B25" s="290" t="s">
        <v>32</v>
      </c>
      <c r="C25" s="291">
        <v>410</v>
      </c>
      <c r="D25" s="291">
        <v>420</v>
      </c>
    </row>
    <row r="26" spans="1:4" s="281" customFormat="1" ht="51" x14ac:dyDescent="0.2">
      <c r="A26" s="2" t="s">
        <v>33</v>
      </c>
      <c r="B26" s="290" t="s">
        <v>34</v>
      </c>
      <c r="C26" s="291">
        <v>500</v>
      </c>
      <c r="D26" s="291">
        <v>510</v>
      </c>
    </row>
    <row r="27" spans="1:4" s="281" customFormat="1" ht="14.25" x14ac:dyDescent="0.2">
      <c r="A27" s="282" t="s">
        <v>35</v>
      </c>
      <c r="B27" s="288" t="s">
        <v>36</v>
      </c>
      <c r="C27" s="289">
        <f>SUM(C28)</f>
        <v>395</v>
      </c>
      <c r="D27" s="289">
        <f>SUM(D28)</f>
        <v>418</v>
      </c>
    </row>
    <row r="28" spans="1:4" s="281" customFormat="1" x14ac:dyDescent="0.2">
      <c r="A28" s="2" t="s">
        <v>37</v>
      </c>
      <c r="B28" s="290" t="s">
        <v>38</v>
      </c>
      <c r="C28" s="291">
        <v>395</v>
      </c>
      <c r="D28" s="291">
        <v>418</v>
      </c>
    </row>
    <row r="29" spans="1:4" s="292" customFormat="1" ht="25.5" x14ac:dyDescent="0.2">
      <c r="A29" s="282" t="s">
        <v>39</v>
      </c>
      <c r="B29" s="288" t="s">
        <v>40</v>
      </c>
      <c r="C29" s="289">
        <f>C30+C31</f>
        <v>0</v>
      </c>
      <c r="D29" s="289">
        <f>D30+D31</f>
        <v>0</v>
      </c>
    </row>
    <row r="30" spans="1:4" s="293" customFormat="1" ht="38.25" customHeight="1" x14ac:dyDescent="0.25">
      <c r="A30" s="2" t="s">
        <v>41</v>
      </c>
      <c r="B30" s="290" t="s">
        <v>42</v>
      </c>
      <c r="C30" s="291"/>
      <c r="D30" s="291"/>
    </row>
    <row r="31" spans="1:4" s="294" customFormat="1" ht="25.5" x14ac:dyDescent="0.25">
      <c r="A31" s="2" t="s">
        <v>43</v>
      </c>
      <c r="B31" s="290" t="s">
        <v>44</v>
      </c>
      <c r="C31" s="291"/>
      <c r="D31" s="291"/>
    </row>
    <row r="32" spans="1:4" s="293" customFormat="1" ht="25.5" x14ac:dyDescent="0.25">
      <c r="A32" s="282" t="s">
        <v>45</v>
      </c>
      <c r="B32" s="288" t="s">
        <v>46</v>
      </c>
      <c r="C32" s="289">
        <f>C33</f>
        <v>112</v>
      </c>
      <c r="D32" s="289">
        <f>D33</f>
        <v>120</v>
      </c>
    </row>
    <row r="33" spans="1:9" s="293" customFormat="1" ht="38.25" x14ac:dyDescent="0.25">
      <c r="A33" s="2" t="s">
        <v>47</v>
      </c>
      <c r="B33" s="290" t="s">
        <v>48</v>
      </c>
      <c r="C33" s="291">
        <v>112</v>
      </c>
      <c r="D33" s="291">
        <v>120</v>
      </c>
    </row>
    <row r="34" spans="1:9" s="294" customFormat="1" x14ac:dyDescent="0.25">
      <c r="A34" s="282" t="s">
        <v>49</v>
      </c>
      <c r="B34" s="288" t="s">
        <v>50</v>
      </c>
      <c r="C34" s="289">
        <v>250</v>
      </c>
      <c r="D34" s="289">
        <v>260</v>
      </c>
    </row>
    <row r="35" spans="1:9" s="3" customFormat="1" ht="14.25" x14ac:dyDescent="0.2">
      <c r="A35" s="282" t="s">
        <v>51</v>
      </c>
      <c r="B35" s="288" t="s">
        <v>52</v>
      </c>
      <c r="C35" s="289">
        <f>C37</f>
        <v>0</v>
      </c>
      <c r="D35" s="289">
        <f>D37</f>
        <v>0</v>
      </c>
    </row>
    <row r="36" spans="1:9" s="293" customFormat="1" x14ac:dyDescent="0.25">
      <c r="A36" s="2" t="s">
        <v>53</v>
      </c>
      <c r="B36" s="290" t="s">
        <v>54</v>
      </c>
      <c r="C36" s="289"/>
      <c r="D36" s="289"/>
    </row>
    <row r="37" spans="1:9" s="293" customFormat="1" x14ac:dyDescent="0.25">
      <c r="A37" s="2" t="s">
        <v>55</v>
      </c>
      <c r="B37" s="290" t="s">
        <v>56</v>
      </c>
      <c r="C37" s="291">
        <v>0</v>
      </c>
      <c r="D37" s="291">
        <v>0</v>
      </c>
    </row>
    <row r="38" spans="1:9" s="293" customFormat="1" x14ac:dyDescent="0.25">
      <c r="A38" s="282" t="s">
        <v>57</v>
      </c>
      <c r="B38" s="295" t="s">
        <v>58</v>
      </c>
      <c r="C38" s="296">
        <f>SUM(C39)+C96</f>
        <v>603254.07200000004</v>
      </c>
      <c r="D38" s="296">
        <f>SUM(D39)+D96</f>
        <v>602049.79999999993</v>
      </c>
      <c r="E38" s="298"/>
      <c r="F38" s="298"/>
    </row>
    <row r="39" spans="1:9" s="293" customFormat="1" ht="25.5" x14ac:dyDescent="0.25">
      <c r="A39" s="282" t="s">
        <v>59</v>
      </c>
      <c r="B39" s="299" t="s">
        <v>60</v>
      </c>
      <c r="C39" s="296">
        <f>SUM(C40+C43+C57+C83)</f>
        <v>603254.07200000004</v>
      </c>
      <c r="D39" s="296">
        <f>SUM(D40+D43+D57+D83)</f>
        <v>602049.79999999993</v>
      </c>
    </row>
    <row r="40" spans="1:9" s="293" customFormat="1" ht="27" x14ac:dyDescent="0.25">
      <c r="A40" s="300" t="s">
        <v>455</v>
      </c>
      <c r="B40" s="301" t="s">
        <v>419</v>
      </c>
      <c r="C40" s="270">
        <f>SUM(C41:C42)</f>
        <v>133231.67999999999</v>
      </c>
      <c r="D40" s="270">
        <f>SUM(D41:D42)</f>
        <v>130994.52</v>
      </c>
      <c r="E40" s="298"/>
      <c r="F40" s="298"/>
    </row>
    <row r="41" spans="1:9" s="294" customFormat="1" ht="33" customHeight="1" x14ac:dyDescent="0.25">
      <c r="A41" s="2" t="s">
        <v>456</v>
      </c>
      <c r="B41" s="61" t="s">
        <v>498</v>
      </c>
      <c r="C41" s="168">
        <v>132736</v>
      </c>
      <c r="D41" s="168">
        <v>130507</v>
      </c>
    </row>
    <row r="42" spans="1:9" s="293" customFormat="1" ht="25.5" x14ac:dyDescent="0.25">
      <c r="A42" s="2" t="s">
        <v>457</v>
      </c>
      <c r="B42" s="61" t="s">
        <v>418</v>
      </c>
      <c r="C42" s="168">
        <v>495.68</v>
      </c>
      <c r="D42" s="168">
        <v>487.52</v>
      </c>
    </row>
    <row r="43" spans="1:9" s="293" customFormat="1" ht="27" x14ac:dyDescent="0.25">
      <c r="A43" s="300" t="s">
        <v>458</v>
      </c>
      <c r="B43" s="301" t="s">
        <v>420</v>
      </c>
      <c r="C43" s="270">
        <f>C44+C45+C46+C47+C48+C49+C50+C51+C52+C53</f>
        <v>38249.959999999992</v>
      </c>
      <c r="D43" s="270">
        <f>D44+D45+D46+D47+D48+D49+D50+D51+D52+D53</f>
        <v>37496.574999999997</v>
      </c>
      <c r="F43" s="293">
        <v>38249.96</v>
      </c>
      <c r="G43" s="298">
        <v>37496.574999999997</v>
      </c>
      <c r="H43" s="298">
        <f>F43-C43</f>
        <v>0</v>
      </c>
      <c r="I43" s="298">
        <f>G43-D43</f>
        <v>0</v>
      </c>
    </row>
    <row r="44" spans="1:9" s="293" customFormat="1" ht="38.25" x14ac:dyDescent="0.25">
      <c r="A44" s="2" t="s">
        <v>833</v>
      </c>
      <c r="B44" s="61" t="s">
        <v>748</v>
      </c>
      <c r="C44" s="169">
        <v>0</v>
      </c>
      <c r="D44" s="169">
        <v>0</v>
      </c>
    </row>
    <row r="45" spans="1:9" s="293" customFormat="1" ht="51" x14ac:dyDescent="0.25">
      <c r="A45" s="2" t="s">
        <v>832</v>
      </c>
      <c r="B45" s="90" t="s">
        <v>831</v>
      </c>
      <c r="C45" s="168">
        <v>1900.33</v>
      </c>
      <c r="D45" s="168">
        <v>1900.33</v>
      </c>
    </row>
    <row r="46" spans="1:9" s="293" customFormat="1" ht="38.25" x14ac:dyDescent="0.25">
      <c r="A46" s="2" t="s">
        <v>641</v>
      </c>
      <c r="B46" s="90" t="s">
        <v>642</v>
      </c>
      <c r="C46" s="168">
        <v>8796.7999999999993</v>
      </c>
      <c r="D46" s="168">
        <v>8796.7999999999993</v>
      </c>
    </row>
    <row r="47" spans="1:9" s="293" customFormat="1" ht="25.5" x14ac:dyDescent="0.25">
      <c r="A47" s="2" t="s">
        <v>483</v>
      </c>
      <c r="B47" s="61" t="s">
        <v>484</v>
      </c>
      <c r="C47" s="168">
        <v>4887.3999999999996</v>
      </c>
      <c r="D47" s="168">
        <v>4887.3999999999996</v>
      </c>
    </row>
    <row r="48" spans="1:9" s="293" customFormat="1" ht="25.5" x14ac:dyDescent="0.25">
      <c r="A48" s="2" t="s">
        <v>835</v>
      </c>
      <c r="B48" s="61" t="s">
        <v>834</v>
      </c>
      <c r="C48" s="168">
        <v>0</v>
      </c>
      <c r="D48" s="168">
        <v>0</v>
      </c>
    </row>
    <row r="49" spans="1:9" s="293" customFormat="1" ht="25.5" x14ac:dyDescent="0.25">
      <c r="A49" s="2" t="s">
        <v>485</v>
      </c>
      <c r="B49" s="90" t="s">
        <v>676</v>
      </c>
      <c r="C49" s="168">
        <v>21</v>
      </c>
      <c r="D49" s="168">
        <v>21</v>
      </c>
    </row>
    <row r="50" spans="1:9" s="293" customFormat="1" ht="25.5" x14ac:dyDescent="0.25">
      <c r="A50" s="2" t="s">
        <v>837</v>
      </c>
      <c r="B50" s="90" t="s">
        <v>836</v>
      </c>
      <c r="C50" s="168">
        <v>2475.1</v>
      </c>
      <c r="D50" s="168">
        <v>2595.1999999999998</v>
      </c>
    </row>
    <row r="51" spans="1:9" s="293" customFormat="1" ht="27.75" customHeight="1" x14ac:dyDescent="0.25">
      <c r="A51" s="2"/>
      <c r="B51" s="90" t="s">
        <v>840</v>
      </c>
      <c r="C51" s="168">
        <v>1118.43</v>
      </c>
      <c r="D51" s="168">
        <v>1099.645</v>
      </c>
    </row>
    <row r="52" spans="1:9" s="293" customFormat="1" ht="43.5" customHeight="1" x14ac:dyDescent="0.25">
      <c r="A52" s="2"/>
      <c r="B52" s="90" t="s">
        <v>839</v>
      </c>
      <c r="C52" s="168">
        <v>554.6</v>
      </c>
      <c r="D52" s="168">
        <v>10.6</v>
      </c>
    </row>
    <row r="53" spans="1:9" s="293" customFormat="1" x14ac:dyDescent="0.25">
      <c r="A53" s="2" t="s">
        <v>459</v>
      </c>
      <c r="B53" s="61" t="s">
        <v>416</v>
      </c>
      <c r="C53" s="168">
        <f>C54+C55+C56</f>
        <v>18496.3</v>
      </c>
      <c r="D53" s="168">
        <f>D54+D55+D56</f>
        <v>18185.600000000002</v>
      </c>
    </row>
    <row r="54" spans="1:9" s="293" customFormat="1" ht="30" customHeight="1" x14ac:dyDescent="0.25">
      <c r="A54" s="2"/>
      <c r="B54" s="61" t="s">
        <v>62</v>
      </c>
      <c r="C54" s="168">
        <v>17180.5</v>
      </c>
      <c r="D54" s="168">
        <v>16891.900000000001</v>
      </c>
    </row>
    <row r="55" spans="1:9" s="293" customFormat="1" ht="24" customHeight="1" x14ac:dyDescent="0.25">
      <c r="A55" s="2"/>
      <c r="B55" s="62" t="s">
        <v>61</v>
      </c>
      <c r="C55" s="168">
        <v>1315.8</v>
      </c>
      <c r="D55" s="168">
        <v>1293.7</v>
      </c>
    </row>
    <row r="56" spans="1:9" s="293" customFormat="1" ht="51" x14ac:dyDescent="0.25">
      <c r="A56" s="2"/>
      <c r="B56" s="61" t="s">
        <v>838</v>
      </c>
      <c r="C56" s="168">
        <v>0</v>
      </c>
      <c r="D56" s="168">
        <v>0</v>
      </c>
    </row>
    <row r="57" spans="1:9" s="293" customFormat="1" ht="36.75" customHeight="1" x14ac:dyDescent="0.25">
      <c r="A57" s="300" t="s">
        <v>460</v>
      </c>
      <c r="B57" s="301" t="s">
        <v>421</v>
      </c>
      <c r="C57" s="270">
        <f>C58+C59+C60+C77+C78+C79+C80+C81+C82</f>
        <v>412989.18400000001</v>
      </c>
      <c r="D57" s="270">
        <f>D58+D59+D60+D77+D78+D79+D80+D81+D82</f>
        <v>414748.103</v>
      </c>
      <c r="F57" s="293">
        <v>412989.18400000001</v>
      </c>
      <c r="G57" s="293">
        <v>414748.103</v>
      </c>
      <c r="H57" s="298">
        <f>F57-C57</f>
        <v>0</v>
      </c>
      <c r="I57" s="298">
        <f>G57-D57</f>
        <v>0</v>
      </c>
    </row>
    <row r="58" spans="1:9" s="293" customFormat="1" ht="38.25" x14ac:dyDescent="0.25">
      <c r="A58" s="2" t="s">
        <v>461</v>
      </c>
      <c r="B58" s="57" t="s">
        <v>497</v>
      </c>
      <c r="C58" s="271">
        <v>21.672000000000001</v>
      </c>
      <c r="D58" s="271">
        <v>21.308</v>
      </c>
    </row>
    <row r="59" spans="1:9" s="293" customFormat="1" ht="25.5" x14ac:dyDescent="0.25">
      <c r="A59" s="2" t="s">
        <v>462</v>
      </c>
      <c r="B59" s="58" t="s">
        <v>496</v>
      </c>
      <c r="C59" s="168">
        <v>3275.6</v>
      </c>
      <c r="D59" s="168">
        <v>3220.6</v>
      </c>
    </row>
    <row r="60" spans="1:9" s="293" customFormat="1" ht="25.5" x14ac:dyDescent="0.25">
      <c r="A60" s="2" t="s">
        <v>463</v>
      </c>
      <c r="B60" s="302" t="s">
        <v>417</v>
      </c>
      <c r="C60" s="169">
        <f>SUM(C61:C76)</f>
        <v>380241.01200000005</v>
      </c>
      <c r="D60" s="169">
        <f>SUM(D61:D76)</f>
        <v>382351.81799999997</v>
      </c>
    </row>
    <row r="61" spans="1:9" s="293" customFormat="1" ht="63.75" x14ac:dyDescent="0.25">
      <c r="A61" s="2"/>
      <c r="B61" s="302" t="s">
        <v>67</v>
      </c>
      <c r="C61" s="168">
        <v>219940.13200000001</v>
      </c>
      <c r="D61" s="168">
        <v>220494.99799999999</v>
      </c>
    </row>
    <row r="62" spans="1:9" s="293" customFormat="1" ht="44.25" customHeight="1" x14ac:dyDescent="0.25">
      <c r="A62" s="2"/>
      <c r="B62" s="302" t="s">
        <v>407</v>
      </c>
      <c r="C62" s="168">
        <v>138876.79</v>
      </c>
      <c r="D62" s="168">
        <v>140793.185</v>
      </c>
    </row>
    <row r="63" spans="1:9" s="293" customFormat="1" ht="63.75" x14ac:dyDescent="0.25">
      <c r="A63" s="2"/>
      <c r="B63" s="302" t="s">
        <v>68</v>
      </c>
      <c r="C63" s="168">
        <v>8410</v>
      </c>
      <c r="D63" s="168">
        <v>8268</v>
      </c>
    </row>
    <row r="64" spans="1:9" s="293" customFormat="1" ht="68.25" customHeight="1" x14ac:dyDescent="0.25">
      <c r="A64" s="303"/>
      <c r="B64" s="62" t="s">
        <v>69</v>
      </c>
      <c r="C64" s="168">
        <v>7</v>
      </c>
      <c r="D64" s="168">
        <v>7</v>
      </c>
    </row>
    <row r="65" spans="1:4" s="293" customFormat="1" ht="25.5" x14ac:dyDescent="0.25">
      <c r="A65" s="2"/>
      <c r="B65" s="302" t="s">
        <v>70</v>
      </c>
      <c r="C65" s="168">
        <v>153.25200000000001</v>
      </c>
      <c r="D65" s="168">
        <v>150.678</v>
      </c>
    </row>
    <row r="66" spans="1:4" s="3" customFormat="1" ht="25.5" x14ac:dyDescent="0.2">
      <c r="A66" s="2"/>
      <c r="B66" s="57" t="s">
        <v>71</v>
      </c>
      <c r="C66" s="168">
        <v>4065.0479999999998</v>
      </c>
      <c r="D66" s="168">
        <v>3996.7719999999999</v>
      </c>
    </row>
    <row r="67" spans="1:4" s="293" customFormat="1" ht="25.5" x14ac:dyDescent="0.25">
      <c r="A67" s="2"/>
      <c r="B67" s="302" t="s">
        <v>493</v>
      </c>
      <c r="C67" s="168">
        <v>110.682</v>
      </c>
      <c r="D67" s="168">
        <v>108.82299999999999</v>
      </c>
    </row>
    <row r="68" spans="1:4" s="293" customFormat="1" ht="42.75" customHeight="1" x14ac:dyDescent="0.25">
      <c r="A68" s="2"/>
      <c r="B68" s="58" t="s">
        <v>494</v>
      </c>
      <c r="C68" s="168">
        <v>1017.8</v>
      </c>
      <c r="D68" s="168">
        <v>1000.7</v>
      </c>
    </row>
    <row r="69" spans="1:4" s="293" customFormat="1" ht="38.25" x14ac:dyDescent="0.25">
      <c r="A69" s="2"/>
      <c r="B69" s="302" t="s">
        <v>495</v>
      </c>
      <c r="C69" s="168">
        <v>464.4</v>
      </c>
      <c r="D69" s="168">
        <v>456.6</v>
      </c>
    </row>
    <row r="70" spans="1:4" s="293" customFormat="1" ht="38.25" x14ac:dyDescent="0.25">
      <c r="A70" s="2"/>
      <c r="B70" s="302" t="s">
        <v>72</v>
      </c>
      <c r="C70" s="168">
        <v>464.4</v>
      </c>
      <c r="D70" s="168">
        <v>456.6</v>
      </c>
    </row>
    <row r="71" spans="1:4" s="293" customFormat="1" ht="25.5" x14ac:dyDescent="0.25">
      <c r="A71" s="2"/>
      <c r="B71" s="302" t="s">
        <v>841</v>
      </c>
      <c r="C71" s="168">
        <v>1178.8019999999999</v>
      </c>
      <c r="D71" s="168">
        <v>1159.0029999999999</v>
      </c>
    </row>
    <row r="72" spans="1:4" s="293" customFormat="1" ht="26.25" x14ac:dyDescent="0.25">
      <c r="A72" s="2"/>
      <c r="B72" s="304" t="s">
        <v>74</v>
      </c>
      <c r="C72" s="168">
        <v>0</v>
      </c>
      <c r="D72" s="168">
        <v>0</v>
      </c>
    </row>
    <row r="73" spans="1:4" s="293" customFormat="1" ht="26.25" x14ac:dyDescent="0.25">
      <c r="A73" s="2"/>
      <c r="B73" s="62" t="s">
        <v>467</v>
      </c>
      <c r="C73" s="168">
        <v>0</v>
      </c>
      <c r="D73" s="168">
        <v>0</v>
      </c>
    </row>
    <row r="74" spans="1:4" s="294" customFormat="1" ht="63.75" x14ac:dyDescent="0.25">
      <c r="A74" s="2"/>
      <c r="B74" s="58" t="s">
        <v>499</v>
      </c>
      <c r="C74" s="168">
        <v>3476.808</v>
      </c>
      <c r="D74" s="168">
        <v>3418.4119999999998</v>
      </c>
    </row>
    <row r="75" spans="1:4" s="293" customFormat="1" ht="38.25" x14ac:dyDescent="0.25">
      <c r="A75" s="2"/>
      <c r="B75" s="158" t="s">
        <v>643</v>
      </c>
      <c r="C75" s="168">
        <v>120</v>
      </c>
      <c r="D75" s="168">
        <v>118</v>
      </c>
    </row>
    <row r="76" spans="1:4" s="293" customFormat="1" x14ac:dyDescent="0.25">
      <c r="A76" s="2"/>
      <c r="B76" s="61" t="s">
        <v>652</v>
      </c>
      <c r="C76" s="168">
        <v>1955.8979999999999</v>
      </c>
      <c r="D76" s="168">
        <v>1923.047</v>
      </c>
    </row>
    <row r="77" spans="1:4" s="276" customFormat="1" ht="38.25" x14ac:dyDescent="0.2">
      <c r="A77" s="2" t="s">
        <v>644</v>
      </c>
      <c r="B77" s="158" t="s">
        <v>645</v>
      </c>
      <c r="C77" s="168">
        <v>0</v>
      </c>
      <c r="D77" s="168">
        <v>0</v>
      </c>
    </row>
    <row r="78" spans="1:4" ht="39" customHeight="1" x14ac:dyDescent="0.25">
      <c r="A78" s="2" t="s">
        <v>464</v>
      </c>
      <c r="B78" s="59" t="s">
        <v>500</v>
      </c>
      <c r="C78" s="168">
        <v>0</v>
      </c>
      <c r="D78" s="168">
        <v>0</v>
      </c>
    </row>
    <row r="79" spans="1:4" ht="38.25" x14ac:dyDescent="0.25">
      <c r="A79" s="2" t="s">
        <v>465</v>
      </c>
      <c r="B79" s="60" t="s">
        <v>501</v>
      </c>
      <c r="C79" s="168">
        <v>15.1</v>
      </c>
      <c r="D79" s="168">
        <v>330.67700000000002</v>
      </c>
    </row>
    <row r="80" spans="1:4" ht="51" customHeight="1" x14ac:dyDescent="0.25">
      <c r="A80" s="2" t="s">
        <v>466</v>
      </c>
      <c r="B80" s="61" t="s">
        <v>502</v>
      </c>
      <c r="C80" s="168">
        <v>4900</v>
      </c>
      <c r="D80" s="168">
        <v>4700</v>
      </c>
    </row>
    <row r="81" spans="1:4" ht="39" x14ac:dyDescent="0.25">
      <c r="A81" s="2"/>
      <c r="B81" s="62" t="s">
        <v>842</v>
      </c>
      <c r="C81" s="168">
        <v>1002.33</v>
      </c>
      <c r="D81" s="168">
        <v>985.495</v>
      </c>
    </row>
    <row r="82" spans="1:4" ht="51.75" x14ac:dyDescent="0.25">
      <c r="A82" s="2"/>
      <c r="B82" s="62" t="s">
        <v>843</v>
      </c>
      <c r="C82" s="168">
        <v>23533.47</v>
      </c>
      <c r="D82" s="168">
        <v>23138.205000000002</v>
      </c>
    </row>
    <row r="83" spans="1:4" ht="16.5" customHeight="1" x14ac:dyDescent="0.25">
      <c r="A83" s="305" t="s">
        <v>468</v>
      </c>
      <c r="B83" s="306" t="s">
        <v>75</v>
      </c>
      <c r="C83" s="169">
        <f>C86+C87+C85+C84+C88+C89+C90+C91+C93+C94+C95+C92</f>
        <v>18783.248000000003</v>
      </c>
      <c r="D83" s="169">
        <f>D86+D87+D85+D84+D88+D89+D90+D91+D93+D94+D95+D92</f>
        <v>18810.602000000003</v>
      </c>
    </row>
    <row r="84" spans="1:4" s="293" customFormat="1" ht="64.5" x14ac:dyDescent="0.25">
      <c r="A84" s="303" t="s">
        <v>76</v>
      </c>
      <c r="B84" s="62" t="s">
        <v>77</v>
      </c>
      <c r="C84" s="308"/>
      <c r="D84" s="308"/>
    </row>
    <row r="85" spans="1:4" ht="63.75" x14ac:dyDescent="0.25">
      <c r="A85" s="2" t="s">
        <v>78</v>
      </c>
      <c r="B85" s="302" t="s">
        <v>79</v>
      </c>
      <c r="C85" s="168"/>
      <c r="D85" s="168"/>
    </row>
    <row r="86" spans="1:4" ht="51" x14ac:dyDescent="0.25">
      <c r="A86" s="2" t="s">
        <v>469</v>
      </c>
      <c r="B86" s="302" t="s">
        <v>80</v>
      </c>
      <c r="C86" s="169">
        <v>1850</v>
      </c>
      <c r="D86" s="169">
        <v>1900</v>
      </c>
    </row>
    <row r="87" spans="1:4" ht="51" x14ac:dyDescent="0.25">
      <c r="A87" s="2" t="s">
        <v>470</v>
      </c>
      <c r="B87" s="302" t="s">
        <v>81</v>
      </c>
      <c r="C87" s="168"/>
      <c r="D87" s="168"/>
    </row>
    <row r="88" spans="1:4" ht="50.25" customHeight="1" x14ac:dyDescent="0.25">
      <c r="A88" s="2"/>
      <c r="B88" s="302" t="s">
        <v>800</v>
      </c>
      <c r="C88" s="168">
        <v>15584.94</v>
      </c>
      <c r="D88" s="168">
        <v>15584.94</v>
      </c>
    </row>
    <row r="89" spans="1:4" ht="25.5" hidden="1" x14ac:dyDescent="0.25">
      <c r="A89" s="2"/>
      <c r="B89" s="302" t="s">
        <v>647</v>
      </c>
      <c r="C89" s="168"/>
      <c r="D89" s="168"/>
    </row>
    <row r="90" spans="1:4" ht="39" hidden="1" customHeight="1" x14ac:dyDescent="0.25">
      <c r="A90" s="2" t="s">
        <v>635</v>
      </c>
      <c r="B90" s="302" t="s">
        <v>749</v>
      </c>
      <c r="C90" s="168"/>
      <c r="D90" s="168"/>
    </row>
    <row r="91" spans="1:4" ht="51.75" customHeight="1" x14ac:dyDescent="0.25">
      <c r="A91" s="2" t="s">
        <v>636</v>
      </c>
      <c r="B91" s="62" t="s">
        <v>750</v>
      </c>
      <c r="C91" s="168">
        <v>1348.308</v>
      </c>
      <c r="D91" s="168">
        <v>1325.662</v>
      </c>
    </row>
    <row r="92" spans="1:4" ht="39" x14ac:dyDescent="0.25">
      <c r="A92" s="2"/>
      <c r="B92" s="62" t="s">
        <v>801</v>
      </c>
      <c r="C92" s="168"/>
      <c r="D92" s="168"/>
    </row>
    <row r="93" spans="1:4" ht="51" hidden="1" customHeight="1" x14ac:dyDescent="0.25">
      <c r="A93" s="2"/>
      <c r="B93" s="223" t="s">
        <v>751</v>
      </c>
      <c r="C93" s="168"/>
      <c r="D93" s="168"/>
    </row>
    <row r="94" spans="1:4" ht="51" hidden="1" customHeight="1" x14ac:dyDescent="0.25">
      <c r="A94" s="2"/>
      <c r="B94" s="223" t="s">
        <v>752</v>
      </c>
      <c r="C94" s="168"/>
      <c r="D94" s="168"/>
    </row>
    <row r="95" spans="1:4" ht="38.25" x14ac:dyDescent="0.25">
      <c r="A95" s="2"/>
      <c r="B95" s="223" t="s">
        <v>753</v>
      </c>
      <c r="C95" s="168"/>
      <c r="D95" s="168"/>
    </row>
    <row r="96" spans="1:4" ht="63.75" hidden="1" customHeight="1" x14ac:dyDescent="0.25">
      <c r="A96" s="2" t="s">
        <v>648</v>
      </c>
      <c r="B96" s="88" t="s">
        <v>649</v>
      </c>
      <c r="C96" s="309">
        <f>C97+C98</f>
        <v>0</v>
      </c>
      <c r="D96" s="309">
        <f>D97+D98</f>
        <v>0</v>
      </c>
    </row>
    <row r="97" spans="1:4" ht="63.75" hidden="1" customHeight="1" x14ac:dyDescent="0.25">
      <c r="A97" s="2" t="s">
        <v>650</v>
      </c>
      <c r="B97" s="60" t="s">
        <v>651</v>
      </c>
      <c r="C97" s="310"/>
      <c r="D97" s="310"/>
    </row>
    <row r="98" spans="1:4" ht="38.25" customHeight="1" x14ac:dyDescent="0.25">
      <c r="A98" s="2" t="s">
        <v>637</v>
      </c>
      <c r="B98" s="60" t="s">
        <v>638</v>
      </c>
      <c r="C98" s="310"/>
      <c r="D98" s="310"/>
    </row>
    <row r="99" spans="1:4" ht="18.75" customHeight="1" x14ac:dyDescent="0.25">
      <c r="A99" s="311"/>
      <c r="B99" s="312" t="s">
        <v>82</v>
      </c>
      <c r="C99" s="296">
        <f>C38+C12</f>
        <v>682911.07200000004</v>
      </c>
      <c r="D99" s="296">
        <f>D38+D12</f>
        <v>687211.79999999993</v>
      </c>
    </row>
    <row r="100" spans="1:4" s="315" customFormat="1" x14ac:dyDescent="0.25">
      <c r="A100" s="272"/>
      <c r="B100" s="313"/>
      <c r="C100" s="314"/>
    </row>
    <row r="101" spans="1:4" s="315" customFormat="1" x14ac:dyDescent="0.25">
      <c r="A101" s="272"/>
      <c r="B101" s="313"/>
      <c r="C101" s="314"/>
      <c r="D101" s="314"/>
    </row>
    <row r="102" spans="1:4" s="315" customFormat="1" x14ac:dyDescent="0.25">
      <c r="A102" s="272"/>
      <c r="B102" s="313"/>
      <c r="C102" s="314"/>
    </row>
    <row r="103" spans="1:4" s="315" customFormat="1" x14ac:dyDescent="0.25">
      <c r="A103" s="272"/>
      <c r="B103" s="313"/>
      <c r="C103" s="314"/>
    </row>
    <row r="104" spans="1:4" s="315" customFormat="1" x14ac:dyDescent="0.25">
      <c r="A104" s="272"/>
      <c r="B104" s="313"/>
      <c r="C104" s="314"/>
    </row>
    <row r="105" spans="1:4" s="315" customFormat="1" x14ac:dyDescent="0.25">
      <c r="A105" s="272"/>
      <c r="B105" s="313"/>
      <c r="C105" s="314"/>
    </row>
    <row r="106" spans="1:4" s="315" customFormat="1" x14ac:dyDescent="0.25">
      <c r="A106" s="272"/>
      <c r="B106" s="313"/>
      <c r="C106" s="314"/>
    </row>
    <row r="107" spans="1:4" s="315" customFormat="1" x14ac:dyDescent="0.25">
      <c r="A107" s="272"/>
      <c r="B107" s="313"/>
      <c r="C107" s="314"/>
    </row>
    <row r="108" spans="1:4" s="315" customFormat="1" x14ac:dyDescent="0.25">
      <c r="A108" s="272"/>
      <c r="B108" s="313"/>
      <c r="C108" s="314"/>
    </row>
    <row r="109" spans="1:4" s="315" customFormat="1" x14ac:dyDescent="0.25">
      <c r="A109" s="272"/>
      <c r="B109" s="313"/>
      <c r="C109" s="314"/>
    </row>
    <row r="110" spans="1:4" s="315" customFormat="1" x14ac:dyDescent="0.25">
      <c r="A110" s="272"/>
      <c r="B110" s="313"/>
      <c r="C110" s="314"/>
    </row>
    <row r="111" spans="1:4" s="315" customFormat="1" x14ac:dyDescent="0.25">
      <c r="A111" s="272"/>
      <c r="B111" s="313"/>
      <c r="C111" s="314"/>
    </row>
    <row r="112" spans="1:4" s="315" customFormat="1" x14ac:dyDescent="0.25">
      <c r="A112" s="272"/>
      <c r="B112" s="313"/>
      <c r="C112" s="314"/>
    </row>
    <row r="113" spans="1:3" s="315" customFormat="1" x14ac:dyDescent="0.25">
      <c r="A113" s="272"/>
      <c r="B113" s="313"/>
      <c r="C113" s="314"/>
    </row>
    <row r="114" spans="1:3" s="315" customFormat="1" x14ac:dyDescent="0.25">
      <c r="A114" s="272"/>
      <c r="B114" s="313"/>
      <c r="C114" s="314"/>
    </row>
    <row r="115" spans="1:3" s="315" customFormat="1" x14ac:dyDescent="0.25">
      <c r="A115" s="272"/>
      <c r="B115" s="313"/>
      <c r="C115" s="314"/>
    </row>
    <row r="116" spans="1:3" s="315" customFormat="1" x14ac:dyDescent="0.25">
      <c r="A116" s="272"/>
      <c r="B116" s="313"/>
      <c r="C116" s="314"/>
    </row>
    <row r="117" spans="1:3" s="315" customFormat="1" x14ac:dyDescent="0.25">
      <c r="A117" s="272"/>
      <c r="B117" s="313"/>
      <c r="C117" s="314"/>
    </row>
    <row r="118" spans="1:3" s="315" customFormat="1" x14ac:dyDescent="0.25">
      <c r="A118" s="272"/>
      <c r="B118" s="313"/>
      <c r="C118" s="314"/>
    </row>
    <row r="119" spans="1:3" s="315" customFormat="1" x14ac:dyDescent="0.25">
      <c r="A119" s="272"/>
      <c r="B119" s="313"/>
      <c r="C119" s="314"/>
    </row>
    <row r="120" spans="1:3" s="315" customFormat="1" x14ac:dyDescent="0.25">
      <c r="A120" s="272"/>
      <c r="B120" s="313"/>
      <c r="C120" s="314"/>
    </row>
    <row r="121" spans="1:3" s="315" customFormat="1" x14ac:dyDescent="0.25">
      <c r="A121" s="272"/>
      <c r="B121" s="313"/>
      <c r="C121" s="314"/>
    </row>
    <row r="122" spans="1:3" s="315" customFormat="1" x14ac:dyDescent="0.25">
      <c r="A122" s="272"/>
      <c r="B122" s="313"/>
      <c r="C122" s="314"/>
    </row>
    <row r="123" spans="1:3" s="315" customFormat="1" x14ac:dyDescent="0.25">
      <c r="A123" s="272"/>
      <c r="B123" s="313"/>
      <c r="C123" s="314"/>
    </row>
    <row r="124" spans="1:3" s="315" customFormat="1" x14ac:dyDescent="0.25">
      <c r="A124" s="272"/>
      <c r="B124" s="313"/>
      <c r="C124" s="314"/>
    </row>
    <row r="125" spans="1:3" s="315" customFormat="1" x14ac:dyDescent="0.25">
      <c r="A125" s="272"/>
      <c r="B125" s="313"/>
      <c r="C125" s="314"/>
    </row>
    <row r="126" spans="1:3" s="315" customFormat="1" x14ac:dyDescent="0.25">
      <c r="A126" s="272"/>
      <c r="B126" s="313"/>
      <c r="C126" s="314"/>
    </row>
    <row r="127" spans="1:3" s="315" customFormat="1" x14ac:dyDescent="0.25">
      <c r="A127" s="272"/>
      <c r="B127" s="313"/>
      <c r="C127" s="314"/>
    </row>
    <row r="128" spans="1:3" s="315" customFormat="1" x14ac:dyDescent="0.25">
      <c r="A128" s="272"/>
      <c r="B128" s="313"/>
      <c r="C128" s="314"/>
    </row>
    <row r="129" spans="1:3" s="315" customFormat="1" x14ac:dyDescent="0.25">
      <c r="A129" s="272"/>
      <c r="B129" s="313"/>
      <c r="C129" s="314"/>
    </row>
    <row r="130" spans="1:3" s="315" customFormat="1" x14ac:dyDescent="0.25">
      <c r="A130" s="272"/>
      <c r="B130" s="313"/>
      <c r="C130" s="314"/>
    </row>
    <row r="131" spans="1:3" s="315" customFormat="1" x14ac:dyDescent="0.25">
      <c r="A131" s="272"/>
      <c r="B131" s="313"/>
      <c r="C131" s="314"/>
    </row>
    <row r="132" spans="1:3" s="315" customFormat="1" x14ac:dyDescent="0.25">
      <c r="A132" s="272"/>
      <c r="B132" s="313"/>
      <c r="C132" s="314"/>
    </row>
    <row r="133" spans="1:3" s="315" customFormat="1" x14ac:dyDescent="0.25">
      <c r="A133" s="272"/>
      <c r="B133" s="313"/>
      <c r="C133" s="314"/>
    </row>
    <row r="134" spans="1:3" s="315" customFormat="1" x14ac:dyDescent="0.25">
      <c r="A134" s="272"/>
      <c r="B134" s="313"/>
      <c r="C134" s="314"/>
    </row>
    <row r="135" spans="1:3" s="315" customFormat="1" x14ac:dyDescent="0.25">
      <c r="A135" s="272"/>
      <c r="B135" s="313"/>
      <c r="C135" s="314"/>
    </row>
    <row r="136" spans="1:3" s="315" customFormat="1" x14ac:dyDescent="0.25">
      <c r="A136" s="272"/>
      <c r="B136" s="313"/>
      <c r="C136" s="314"/>
    </row>
    <row r="137" spans="1:3" s="315" customFormat="1" x14ac:dyDescent="0.25">
      <c r="A137" s="272"/>
      <c r="B137" s="313"/>
      <c r="C137" s="314"/>
    </row>
    <row r="138" spans="1:3" s="315" customFormat="1" x14ac:dyDescent="0.25">
      <c r="A138" s="272"/>
      <c r="B138" s="313"/>
      <c r="C138" s="314"/>
    </row>
    <row r="139" spans="1:3" s="315" customFormat="1" x14ac:dyDescent="0.25">
      <c r="A139" s="272"/>
      <c r="B139" s="313"/>
      <c r="C139" s="314"/>
    </row>
    <row r="140" spans="1:3" s="315" customFormat="1" x14ac:dyDescent="0.25">
      <c r="A140" s="272"/>
      <c r="B140" s="313"/>
      <c r="C140" s="314"/>
    </row>
    <row r="141" spans="1:3" s="315" customFormat="1" x14ac:dyDescent="0.25">
      <c r="A141" s="272"/>
      <c r="B141" s="313"/>
      <c r="C141" s="314"/>
    </row>
    <row r="142" spans="1:3" s="315" customFormat="1" x14ac:dyDescent="0.25">
      <c r="A142" s="272"/>
      <c r="B142" s="313"/>
      <c r="C142" s="314"/>
    </row>
    <row r="143" spans="1:3" s="315" customFormat="1" x14ac:dyDescent="0.25">
      <c r="A143" s="272"/>
      <c r="B143" s="313"/>
      <c r="C143" s="314"/>
    </row>
    <row r="144" spans="1:3" s="315" customFormat="1" x14ac:dyDescent="0.25">
      <c r="A144" s="272"/>
      <c r="B144" s="313"/>
      <c r="C144" s="314"/>
    </row>
    <row r="145" spans="1:3" s="315" customFormat="1" x14ac:dyDescent="0.25">
      <c r="A145" s="272"/>
      <c r="B145" s="313"/>
      <c r="C145" s="314"/>
    </row>
    <row r="146" spans="1:3" s="315" customFormat="1" x14ac:dyDescent="0.25">
      <c r="A146" s="272"/>
      <c r="B146" s="313"/>
      <c r="C146" s="314"/>
    </row>
    <row r="147" spans="1:3" s="315" customFormat="1" x14ac:dyDescent="0.25">
      <c r="A147" s="272"/>
      <c r="B147" s="313"/>
      <c r="C147" s="314"/>
    </row>
    <row r="148" spans="1:3" s="315" customFormat="1" x14ac:dyDescent="0.25">
      <c r="A148" s="272"/>
      <c r="B148" s="313"/>
      <c r="C148" s="314"/>
    </row>
    <row r="149" spans="1:3" s="315" customFormat="1" x14ac:dyDescent="0.25">
      <c r="A149" s="272"/>
      <c r="B149" s="313"/>
      <c r="C149" s="314"/>
    </row>
    <row r="150" spans="1:3" s="315" customFormat="1" x14ac:dyDescent="0.25">
      <c r="A150" s="272"/>
      <c r="B150" s="313"/>
      <c r="C150" s="314"/>
    </row>
    <row r="151" spans="1:3" s="315" customFormat="1" x14ac:dyDescent="0.25">
      <c r="A151" s="272"/>
      <c r="B151" s="313"/>
      <c r="C151" s="314"/>
    </row>
    <row r="152" spans="1:3" s="315" customFormat="1" x14ac:dyDescent="0.25">
      <c r="A152" s="272"/>
      <c r="B152" s="313"/>
      <c r="C152" s="314"/>
    </row>
    <row r="153" spans="1:3" s="315" customFormat="1" x14ac:dyDescent="0.25">
      <c r="A153" s="272"/>
      <c r="B153" s="313"/>
      <c r="C153" s="314"/>
    </row>
    <row r="154" spans="1:3" s="315" customFormat="1" x14ac:dyDescent="0.25">
      <c r="A154" s="272"/>
      <c r="B154" s="313"/>
      <c r="C154" s="314"/>
    </row>
    <row r="155" spans="1:3" s="315" customFormat="1" x14ac:dyDescent="0.25">
      <c r="A155" s="272"/>
      <c r="B155" s="313"/>
      <c r="C155" s="314"/>
    </row>
    <row r="156" spans="1:3" s="315" customFormat="1" x14ac:dyDescent="0.25">
      <c r="A156" s="272"/>
      <c r="B156" s="313"/>
      <c r="C156" s="314"/>
    </row>
    <row r="157" spans="1:3" s="315" customFormat="1" x14ac:dyDescent="0.25">
      <c r="A157" s="272"/>
      <c r="B157" s="313"/>
      <c r="C157" s="314"/>
    </row>
    <row r="158" spans="1:3" s="315" customFormat="1" x14ac:dyDescent="0.25">
      <c r="A158" s="272"/>
      <c r="B158" s="313"/>
      <c r="C158" s="314"/>
    </row>
    <row r="159" spans="1:3" s="315" customFormat="1" x14ac:dyDescent="0.25">
      <c r="A159" s="272"/>
      <c r="B159" s="313"/>
      <c r="C159" s="314"/>
    </row>
    <row r="160" spans="1:3" s="315" customFormat="1" x14ac:dyDescent="0.25">
      <c r="A160" s="272"/>
      <c r="B160" s="313"/>
      <c r="C160" s="314"/>
    </row>
    <row r="161" spans="1:3" s="315" customFormat="1" x14ac:dyDescent="0.25">
      <c r="A161" s="272"/>
      <c r="B161" s="313"/>
      <c r="C161" s="314"/>
    </row>
    <row r="162" spans="1:3" s="315" customFormat="1" x14ac:dyDescent="0.25">
      <c r="A162" s="272"/>
      <c r="B162" s="313"/>
      <c r="C162" s="314"/>
    </row>
    <row r="163" spans="1:3" s="315" customFormat="1" x14ac:dyDescent="0.25">
      <c r="A163" s="272"/>
      <c r="B163" s="313"/>
      <c r="C163" s="314"/>
    </row>
    <row r="164" spans="1:3" s="315" customFormat="1" x14ac:dyDescent="0.25">
      <c r="A164" s="272"/>
      <c r="B164" s="313"/>
      <c r="C164" s="314"/>
    </row>
    <row r="165" spans="1:3" s="315" customFormat="1" x14ac:dyDescent="0.25">
      <c r="A165" s="272"/>
      <c r="B165" s="313"/>
      <c r="C165" s="314"/>
    </row>
    <row r="166" spans="1:3" s="315" customFormat="1" x14ac:dyDescent="0.25">
      <c r="A166" s="272"/>
      <c r="B166" s="313"/>
      <c r="C166" s="314"/>
    </row>
    <row r="167" spans="1:3" s="315" customFormat="1" x14ac:dyDescent="0.25">
      <c r="A167" s="272"/>
      <c r="B167" s="313"/>
      <c r="C167" s="314"/>
    </row>
    <row r="168" spans="1:3" s="315" customFormat="1" x14ac:dyDescent="0.25">
      <c r="A168" s="272"/>
      <c r="B168" s="313"/>
      <c r="C168" s="314"/>
    </row>
    <row r="169" spans="1:3" s="315" customFormat="1" x14ac:dyDescent="0.25">
      <c r="A169" s="272"/>
      <c r="B169" s="313"/>
      <c r="C169" s="314"/>
    </row>
    <row r="170" spans="1:3" s="315" customFormat="1" x14ac:dyDescent="0.25">
      <c r="A170" s="272"/>
      <c r="B170" s="313"/>
      <c r="C170" s="314"/>
    </row>
    <row r="171" spans="1:3" s="315" customFormat="1" x14ac:dyDescent="0.25">
      <c r="A171" s="272"/>
      <c r="B171" s="313"/>
      <c r="C171" s="314"/>
    </row>
    <row r="172" spans="1:3" s="315" customFormat="1" x14ac:dyDescent="0.25">
      <c r="A172" s="272"/>
      <c r="B172" s="313"/>
      <c r="C172" s="314"/>
    </row>
    <row r="173" spans="1:3" s="315" customFormat="1" x14ac:dyDescent="0.25">
      <c r="A173" s="272"/>
      <c r="B173" s="313"/>
      <c r="C173" s="314"/>
    </row>
    <row r="174" spans="1:3" s="315" customFormat="1" x14ac:dyDescent="0.25">
      <c r="A174" s="272"/>
      <c r="B174" s="313"/>
      <c r="C174" s="314"/>
    </row>
    <row r="175" spans="1:3" s="315" customFormat="1" x14ac:dyDescent="0.25">
      <c r="A175" s="272"/>
      <c r="B175" s="313"/>
      <c r="C175" s="314"/>
    </row>
    <row r="176" spans="1:3" s="315" customFormat="1" x14ac:dyDescent="0.25">
      <c r="A176" s="272"/>
      <c r="B176" s="313"/>
      <c r="C176" s="314"/>
    </row>
    <row r="177" spans="1:3" s="315" customFormat="1" x14ac:dyDescent="0.25">
      <c r="A177" s="272"/>
      <c r="B177" s="313"/>
      <c r="C177" s="314"/>
    </row>
    <row r="178" spans="1:3" s="315" customFormat="1" x14ac:dyDescent="0.25">
      <c r="A178" s="272"/>
      <c r="B178" s="313"/>
      <c r="C178" s="314"/>
    </row>
    <row r="179" spans="1:3" s="315" customFormat="1" x14ac:dyDescent="0.25">
      <c r="A179" s="272"/>
      <c r="B179" s="313"/>
      <c r="C179" s="314"/>
    </row>
    <row r="180" spans="1:3" s="315" customFormat="1" x14ac:dyDescent="0.25">
      <c r="A180" s="272"/>
      <c r="B180" s="313"/>
      <c r="C180" s="314"/>
    </row>
    <row r="181" spans="1:3" s="315" customFormat="1" x14ac:dyDescent="0.25">
      <c r="A181" s="272"/>
      <c r="B181" s="313"/>
      <c r="C181" s="314"/>
    </row>
    <row r="182" spans="1:3" s="315" customFormat="1" x14ac:dyDescent="0.25">
      <c r="A182" s="272"/>
      <c r="B182" s="313"/>
      <c r="C182" s="314"/>
    </row>
    <row r="183" spans="1:3" s="315" customFormat="1" x14ac:dyDescent="0.25">
      <c r="A183" s="272"/>
      <c r="B183" s="313"/>
      <c r="C183" s="314"/>
    </row>
    <row r="184" spans="1:3" s="315" customFormat="1" x14ac:dyDescent="0.25">
      <c r="A184" s="272"/>
      <c r="B184" s="313"/>
      <c r="C184" s="314"/>
    </row>
    <row r="185" spans="1:3" s="315" customFormat="1" x14ac:dyDescent="0.25">
      <c r="A185" s="272"/>
      <c r="B185" s="313"/>
      <c r="C185" s="314"/>
    </row>
    <row r="186" spans="1:3" s="315" customFormat="1" x14ac:dyDescent="0.25">
      <c r="A186" s="272"/>
      <c r="B186" s="313"/>
      <c r="C186" s="314"/>
    </row>
    <row r="187" spans="1:3" s="315" customFormat="1" x14ac:dyDescent="0.25">
      <c r="A187" s="272"/>
      <c r="B187" s="313"/>
      <c r="C187" s="314"/>
    </row>
    <row r="188" spans="1:3" s="315" customFormat="1" x14ac:dyDescent="0.25">
      <c r="A188" s="272"/>
      <c r="B188" s="313"/>
      <c r="C188" s="314"/>
    </row>
    <row r="189" spans="1:3" s="315" customFormat="1" x14ac:dyDescent="0.25">
      <c r="A189" s="272"/>
      <c r="B189" s="313"/>
      <c r="C189" s="314"/>
    </row>
    <row r="190" spans="1:3" s="315" customFormat="1" x14ac:dyDescent="0.25">
      <c r="A190" s="272"/>
      <c r="B190" s="313"/>
      <c r="C190" s="314"/>
    </row>
    <row r="191" spans="1:3" s="315" customFormat="1" x14ac:dyDescent="0.25">
      <c r="A191" s="272"/>
      <c r="B191" s="313"/>
      <c r="C191" s="314"/>
    </row>
    <row r="192" spans="1:3" s="315" customFormat="1" x14ac:dyDescent="0.25">
      <c r="A192" s="272"/>
      <c r="B192" s="313"/>
      <c r="C192" s="314"/>
    </row>
    <row r="193" spans="1:3" s="315" customFormat="1" x14ac:dyDescent="0.25">
      <c r="A193" s="272"/>
      <c r="B193" s="313"/>
      <c r="C193" s="314"/>
    </row>
    <row r="194" spans="1:3" s="315" customFormat="1" x14ac:dyDescent="0.25">
      <c r="A194" s="272"/>
      <c r="B194" s="313"/>
      <c r="C194" s="314"/>
    </row>
    <row r="195" spans="1:3" s="315" customFormat="1" x14ac:dyDescent="0.25">
      <c r="A195" s="272"/>
      <c r="B195" s="313"/>
      <c r="C195" s="314"/>
    </row>
    <row r="196" spans="1:3" s="315" customFormat="1" x14ac:dyDescent="0.25">
      <c r="A196" s="272"/>
      <c r="B196" s="313"/>
      <c r="C196" s="314"/>
    </row>
    <row r="197" spans="1:3" s="315" customFormat="1" x14ac:dyDescent="0.25">
      <c r="A197" s="272"/>
      <c r="B197" s="313"/>
      <c r="C197" s="314"/>
    </row>
    <row r="198" spans="1:3" s="315" customFormat="1" x14ac:dyDescent="0.25">
      <c r="A198" s="272"/>
      <c r="B198" s="313"/>
      <c r="C198" s="314"/>
    </row>
    <row r="199" spans="1:3" s="315" customFormat="1" x14ac:dyDescent="0.25">
      <c r="A199" s="272"/>
      <c r="B199" s="313"/>
      <c r="C199" s="314"/>
    </row>
    <row r="200" spans="1:3" s="315" customFormat="1" x14ac:dyDescent="0.25">
      <c r="A200" s="272"/>
      <c r="B200" s="313"/>
      <c r="C200" s="314"/>
    </row>
    <row r="201" spans="1:3" s="315" customFormat="1" x14ac:dyDescent="0.25">
      <c r="A201" s="272"/>
      <c r="B201" s="313"/>
      <c r="C201" s="314"/>
    </row>
    <row r="202" spans="1:3" s="315" customFormat="1" x14ac:dyDescent="0.25">
      <c r="A202" s="272"/>
      <c r="B202" s="313"/>
      <c r="C202" s="314"/>
    </row>
    <row r="203" spans="1:3" s="315" customFormat="1" x14ac:dyDescent="0.25">
      <c r="A203" s="272"/>
      <c r="B203" s="313"/>
      <c r="C203" s="314"/>
    </row>
    <row r="204" spans="1:3" s="315" customFormat="1" x14ac:dyDescent="0.25">
      <c r="A204" s="272"/>
      <c r="B204" s="313"/>
      <c r="C204" s="314"/>
    </row>
    <row r="205" spans="1:3" s="315" customFormat="1" x14ac:dyDescent="0.25">
      <c r="A205" s="272"/>
      <c r="B205" s="313"/>
      <c r="C205" s="314"/>
    </row>
    <row r="206" spans="1:3" s="315" customFormat="1" x14ac:dyDescent="0.25">
      <c r="A206" s="272"/>
      <c r="B206" s="313"/>
      <c r="C206" s="314"/>
    </row>
    <row r="207" spans="1:3" s="315" customFormat="1" x14ac:dyDescent="0.25">
      <c r="A207" s="272"/>
      <c r="B207" s="313"/>
      <c r="C207" s="314"/>
    </row>
    <row r="208" spans="1:3" s="315" customFormat="1" x14ac:dyDescent="0.25">
      <c r="A208" s="272"/>
      <c r="B208" s="313"/>
      <c r="C208" s="314"/>
    </row>
    <row r="209" spans="1:3" s="315" customFormat="1" x14ac:dyDescent="0.25">
      <c r="A209" s="272"/>
      <c r="B209" s="313"/>
      <c r="C209" s="314"/>
    </row>
    <row r="210" spans="1:3" s="315" customFormat="1" x14ac:dyDescent="0.25">
      <c r="A210" s="272"/>
      <c r="B210" s="313"/>
      <c r="C210" s="314"/>
    </row>
    <row r="211" spans="1:3" s="315" customFormat="1" x14ac:dyDescent="0.25">
      <c r="A211" s="272"/>
      <c r="B211" s="313"/>
      <c r="C211" s="314"/>
    </row>
    <row r="212" spans="1:3" s="315" customFormat="1" x14ac:dyDescent="0.25">
      <c r="A212" s="272"/>
      <c r="B212" s="313"/>
      <c r="C212" s="314"/>
    </row>
    <row r="213" spans="1:3" s="315" customFormat="1" x14ac:dyDescent="0.25">
      <c r="A213" s="272"/>
      <c r="B213" s="313"/>
      <c r="C213" s="314"/>
    </row>
    <row r="214" spans="1:3" s="315" customFormat="1" x14ac:dyDescent="0.25">
      <c r="A214" s="272"/>
      <c r="B214" s="313"/>
      <c r="C214" s="314"/>
    </row>
    <row r="215" spans="1:3" s="315" customFormat="1" x14ac:dyDescent="0.25">
      <c r="A215" s="272"/>
      <c r="B215" s="313"/>
      <c r="C215" s="314"/>
    </row>
    <row r="216" spans="1:3" s="315" customFormat="1" x14ac:dyDescent="0.25">
      <c r="A216" s="272"/>
      <c r="B216" s="313"/>
      <c r="C216" s="314"/>
    </row>
    <row r="217" spans="1:3" s="315" customFormat="1" x14ac:dyDescent="0.25">
      <c r="A217" s="272"/>
      <c r="B217" s="313"/>
      <c r="C217" s="314"/>
    </row>
    <row r="218" spans="1:3" s="315" customFormat="1" x14ac:dyDescent="0.25">
      <c r="A218" s="272"/>
      <c r="B218" s="313"/>
      <c r="C218" s="314"/>
    </row>
    <row r="219" spans="1:3" s="315" customFormat="1" x14ac:dyDescent="0.25">
      <c r="A219" s="272"/>
      <c r="B219" s="313"/>
      <c r="C219" s="314"/>
    </row>
    <row r="220" spans="1:3" s="315" customFormat="1" x14ac:dyDescent="0.25">
      <c r="A220" s="272"/>
      <c r="B220" s="313"/>
      <c r="C220" s="314"/>
    </row>
    <row r="221" spans="1:3" s="315" customFormat="1" x14ac:dyDescent="0.25">
      <c r="A221" s="272"/>
      <c r="B221" s="313"/>
      <c r="C221" s="314"/>
    </row>
    <row r="222" spans="1:3" s="315" customFormat="1" x14ac:dyDescent="0.25">
      <c r="A222" s="272"/>
      <c r="B222" s="313"/>
      <c r="C222" s="314"/>
    </row>
    <row r="223" spans="1:3" s="315" customFormat="1" x14ac:dyDescent="0.25">
      <c r="A223" s="272"/>
      <c r="B223" s="313"/>
      <c r="C223" s="314"/>
    </row>
    <row r="224" spans="1:3" s="315" customFormat="1" x14ac:dyDescent="0.25">
      <c r="A224" s="272"/>
      <c r="B224" s="313"/>
      <c r="C224" s="314"/>
    </row>
    <row r="225" spans="1:3" s="315" customFormat="1" x14ac:dyDescent="0.25">
      <c r="A225" s="272"/>
      <c r="B225" s="313"/>
      <c r="C225" s="314"/>
    </row>
    <row r="226" spans="1:3" s="315" customFormat="1" x14ac:dyDescent="0.25">
      <c r="A226" s="272"/>
      <c r="B226" s="313"/>
      <c r="C226" s="314"/>
    </row>
    <row r="227" spans="1:3" s="315" customFormat="1" x14ac:dyDescent="0.25">
      <c r="A227" s="272"/>
      <c r="B227" s="313"/>
      <c r="C227" s="314"/>
    </row>
    <row r="228" spans="1:3" s="315" customFormat="1" x14ac:dyDescent="0.25">
      <c r="A228" s="272"/>
      <c r="B228" s="313"/>
      <c r="C228" s="314"/>
    </row>
    <row r="229" spans="1:3" s="315" customFormat="1" x14ac:dyDescent="0.25">
      <c r="A229" s="272"/>
      <c r="B229" s="313"/>
      <c r="C229" s="314"/>
    </row>
    <row r="230" spans="1:3" s="315" customFormat="1" x14ac:dyDescent="0.25">
      <c r="A230" s="272"/>
      <c r="B230" s="313"/>
      <c r="C230" s="314"/>
    </row>
    <row r="231" spans="1:3" s="315" customFormat="1" x14ac:dyDescent="0.25">
      <c r="A231" s="272"/>
      <c r="B231" s="313"/>
      <c r="C231" s="314"/>
    </row>
    <row r="232" spans="1:3" s="315" customFormat="1" x14ac:dyDescent="0.25">
      <c r="A232" s="272"/>
      <c r="B232" s="313"/>
      <c r="C232" s="314"/>
    </row>
    <row r="233" spans="1:3" s="315" customFormat="1" x14ac:dyDescent="0.25">
      <c r="A233" s="272"/>
      <c r="B233" s="313"/>
      <c r="C233" s="314"/>
    </row>
    <row r="234" spans="1:3" s="315" customFormat="1" x14ac:dyDescent="0.25">
      <c r="A234" s="272"/>
      <c r="B234" s="313"/>
      <c r="C234" s="314"/>
    </row>
    <row r="235" spans="1:3" s="315" customFormat="1" x14ac:dyDescent="0.25">
      <c r="A235" s="272"/>
      <c r="B235" s="313"/>
      <c r="C235" s="314"/>
    </row>
    <row r="236" spans="1:3" s="315" customFormat="1" x14ac:dyDescent="0.25">
      <c r="A236" s="272"/>
      <c r="B236" s="313"/>
      <c r="C236" s="314"/>
    </row>
    <row r="237" spans="1:3" s="315" customFormat="1" x14ac:dyDescent="0.25">
      <c r="A237" s="272"/>
      <c r="B237" s="313"/>
      <c r="C237" s="314"/>
    </row>
    <row r="238" spans="1:3" s="315" customFormat="1" x14ac:dyDescent="0.25">
      <c r="A238" s="272"/>
      <c r="B238" s="313"/>
      <c r="C238" s="314"/>
    </row>
    <row r="239" spans="1:3" s="315" customFormat="1" x14ac:dyDescent="0.25">
      <c r="A239" s="272"/>
      <c r="B239" s="313"/>
      <c r="C239" s="314"/>
    </row>
    <row r="240" spans="1:3" s="315" customFormat="1" x14ac:dyDescent="0.25">
      <c r="A240" s="272"/>
      <c r="B240" s="313"/>
      <c r="C240" s="314"/>
    </row>
    <row r="241" spans="1:3" s="315" customFormat="1" x14ac:dyDescent="0.25">
      <c r="A241" s="272"/>
      <c r="B241" s="313"/>
      <c r="C241" s="314"/>
    </row>
    <row r="242" spans="1:3" s="315" customFormat="1" x14ac:dyDescent="0.25">
      <c r="A242" s="272"/>
      <c r="B242" s="313"/>
      <c r="C242" s="314"/>
    </row>
    <row r="243" spans="1:3" s="315" customFormat="1" x14ac:dyDescent="0.25">
      <c r="A243" s="272"/>
      <c r="B243" s="313"/>
      <c r="C243" s="314"/>
    </row>
    <row r="244" spans="1:3" s="315" customFormat="1" x14ac:dyDescent="0.25">
      <c r="A244" s="272"/>
      <c r="B244" s="313"/>
      <c r="C244" s="314"/>
    </row>
    <row r="245" spans="1:3" s="315" customFormat="1" x14ac:dyDescent="0.25">
      <c r="A245" s="272"/>
      <c r="B245" s="313"/>
      <c r="C245" s="314"/>
    </row>
    <row r="246" spans="1:3" s="315" customFormat="1" x14ac:dyDescent="0.25">
      <c r="A246" s="272"/>
      <c r="B246" s="313"/>
      <c r="C246" s="314"/>
    </row>
    <row r="247" spans="1:3" s="315" customFormat="1" x14ac:dyDescent="0.25">
      <c r="A247" s="272"/>
      <c r="B247" s="313"/>
      <c r="C247" s="314"/>
    </row>
    <row r="248" spans="1:3" s="315" customFormat="1" x14ac:dyDescent="0.25">
      <c r="A248" s="272"/>
      <c r="B248" s="313"/>
      <c r="C248" s="314"/>
    </row>
    <row r="249" spans="1:3" s="315" customFormat="1" x14ac:dyDescent="0.25">
      <c r="A249" s="272"/>
      <c r="B249" s="313"/>
      <c r="C249" s="314"/>
    </row>
    <row r="250" spans="1:3" s="315" customFormat="1" x14ac:dyDescent="0.25">
      <c r="A250" s="272"/>
      <c r="B250" s="313"/>
      <c r="C250" s="314"/>
    </row>
    <row r="251" spans="1:3" s="315" customFormat="1" x14ac:dyDescent="0.25">
      <c r="A251" s="272"/>
      <c r="B251" s="313"/>
      <c r="C251" s="314"/>
    </row>
    <row r="252" spans="1:3" s="315" customFormat="1" x14ac:dyDescent="0.25">
      <c r="A252" s="272"/>
      <c r="B252" s="313"/>
      <c r="C252" s="314"/>
    </row>
    <row r="253" spans="1:3" s="315" customFormat="1" x14ac:dyDescent="0.25">
      <c r="A253" s="272"/>
      <c r="B253" s="313"/>
      <c r="C253" s="314"/>
    </row>
    <row r="254" spans="1:3" s="315" customFormat="1" x14ac:dyDescent="0.25">
      <c r="A254" s="272"/>
      <c r="B254" s="313"/>
      <c r="C254" s="314"/>
    </row>
    <row r="255" spans="1:3" s="315" customFormat="1" x14ac:dyDescent="0.25">
      <c r="A255" s="272"/>
      <c r="B255" s="313"/>
      <c r="C255" s="314"/>
    </row>
    <row r="256" spans="1:3" s="315" customFormat="1" x14ac:dyDescent="0.25">
      <c r="A256" s="272"/>
      <c r="B256" s="313"/>
      <c r="C256" s="314"/>
    </row>
    <row r="257" spans="1:3" s="315" customFormat="1" x14ac:dyDescent="0.25">
      <c r="A257" s="272"/>
      <c r="B257" s="313"/>
      <c r="C257" s="314"/>
    </row>
    <row r="258" spans="1:3" s="315" customFormat="1" x14ac:dyDescent="0.25">
      <c r="A258" s="272"/>
      <c r="B258" s="313"/>
      <c r="C258" s="314"/>
    </row>
    <row r="259" spans="1:3" s="315" customFormat="1" x14ac:dyDescent="0.25">
      <c r="A259" s="272"/>
      <c r="B259" s="313"/>
      <c r="C259" s="314"/>
    </row>
    <row r="260" spans="1:3" s="315" customFormat="1" x14ac:dyDescent="0.25">
      <c r="A260" s="272"/>
      <c r="B260" s="313"/>
      <c r="C260" s="314"/>
    </row>
    <row r="261" spans="1:3" s="315" customFormat="1" x14ac:dyDescent="0.25">
      <c r="A261" s="272"/>
      <c r="B261" s="313"/>
      <c r="C261" s="314"/>
    </row>
    <row r="262" spans="1:3" s="315" customFormat="1" x14ac:dyDescent="0.25">
      <c r="A262" s="272"/>
      <c r="B262" s="313"/>
      <c r="C262" s="314"/>
    </row>
    <row r="263" spans="1:3" s="315" customFormat="1" x14ac:dyDescent="0.25">
      <c r="A263" s="272"/>
      <c r="B263" s="313"/>
      <c r="C263" s="314"/>
    </row>
    <row r="264" spans="1:3" s="315" customFormat="1" x14ac:dyDescent="0.25">
      <c r="A264" s="272"/>
      <c r="B264" s="313"/>
      <c r="C264" s="314"/>
    </row>
    <row r="265" spans="1:3" s="315" customFormat="1" x14ac:dyDescent="0.25">
      <c r="A265" s="272"/>
      <c r="B265" s="313"/>
      <c r="C265" s="314"/>
    </row>
    <row r="266" spans="1:3" s="315" customFormat="1" x14ac:dyDescent="0.25">
      <c r="A266" s="272"/>
      <c r="B266" s="313"/>
      <c r="C266" s="314"/>
    </row>
    <row r="267" spans="1:3" s="315" customFormat="1" x14ac:dyDescent="0.25">
      <c r="A267" s="272"/>
      <c r="B267" s="313"/>
      <c r="C267" s="314"/>
    </row>
    <row r="268" spans="1:3" s="315" customFormat="1" x14ac:dyDescent="0.25">
      <c r="A268" s="272"/>
      <c r="B268" s="313"/>
      <c r="C268" s="314"/>
    </row>
    <row r="269" spans="1:3" s="315" customFormat="1" x14ac:dyDescent="0.25">
      <c r="A269" s="272"/>
      <c r="B269" s="313"/>
      <c r="C269" s="314"/>
    </row>
    <row r="270" spans="1:3" s="315" customFormat="1" x14ac:dyDescent="0.25">
      <c r="A270" s="272"/>
      <c r="B270" s="313"/>
      <c r="C270" s="314"/>
    </row>
    <row r="271" spans="1:3" s="315" customFormat="1" x14ac:dyDescent="0.25">
      <c r="A271" s="272"/>
      <c r="B271" s="313"/>
      <c r="C271" s="314"/>
    </row>
    <row r="272" spans="1:3" s="315" customFormat="1" x14ac:dyDescent="0.25">
      <c r="A272" s="272"/>
      <c r="B272" s="313"/>
      <c r="C272" s="314"/>
    </row>
    <row r="273" spans="1:3" s="315" customFormat="1" x14ac:dyDescent="0.25">
      <c r="A273" s="272"/>
      <c r="B273" s="313"/>
      <c r="C273" s="314"/>
    </row>
    <row r="274" spans="1:3" s="315" customFormat="1" x14ac:dyDescent="0.25">
      <c r="A274" s="272"/>
      <c r="B274" s="313"/>
      <c r="C274" s="314"/>
    </row>
    <row r="275" spans="1:3" s="315" customFormat="1" x14ac:dyDescent="0.25">
      <c r="A275" s="272"/>
      <c r="B275" s="313"/>
      <c r="C275" s="314"/>
    </row>
    <row r="276" spans="1:3" s="315" customFormat="1" x14ac:dyDescent="0.25">
      <c r="A276" s="272"/>
      <c r="B276" s="313"/>
      <c r="C276" s="314"/>
    </row>
    <row r="277" spans="1:3" s="315" customFormat="1" x14ac:dyDescent="0.25">
      <c r="A277" s="272"/>
      <c r="B277" s="313"/>
      <c r="C277" s="314"/>
    </row>
    <row r="278" spans="1:3" s="315" customFormat="1" x14ac:dyDescent="0.25">
      <c r="A278" s="272"/>
      <c r="B278" s="313"/>
      <c r="C278" s="314"/>
    </row>
    <row r="279" spans="1:3" s="315" customFormat="1" x14ac:dyDescent="0.25">
      <c r="A279" s="272"/>
      <c r="B279" s="313"/>
      <c r="C279" s="314"/>
    </row>
    <row r="280" spans="1:3" s="315" customFormat="1" x14ac:dyDescent="0.25">
      <c r="A280" s="272"/>
      <c r="B280" s="313"/>
      <c r="C280" s="314"/>
    </row>
    <row r="281" spans="1:3" s="315" customFormat="1" x14ac:dyDescent="0.25">
      <c r="A281" s="272"/>
      <c r="B281" s="313"/>
      <c r="C281" s="314"/>
    </row>
    <row r="282" spans="1:3" s="315" customFormat="1" x14ac:dyDescent="0.25">
      <c r="A282" s="272"/>
      <c r="B282" s="313"/>
      <c r="C282" s="314"/>
    </row>
    <row r="283" spans="1:3" s="315" customFormat="1" x14ac:dyDescent="0.25">
      <c r="A283" s="272"/>
      <c r="B283" s="313"/>
      <c r="C283" s="314"/>
    </row>
    <row r="284" spans="1:3" s="315" customFormat="1" x14ac:dyDescent="0.25">
      <c r="A284" s="272"/>
      <c r="B284" s="313"/>
      <c r="C284" s="314"/>
    </row>
    <row r="285" spans="1:3" s="315" customFormat="1" x14ac:dyDescent="0.25">
      <c r="A285" s="272"/>
      <c r="B285" s="313"/>
      <c r="C285" s="314"/>
    </row>
    <row r="286" spans="1:3" s="315" customFormat="1" x14ac:dyDescent="0.25">
      <c r="A286" s="272"/>
      <c r="B286" s="313"/>
      <c r="C286" s="314"/>
    </row>
    <row r="287" spans="1:3" s="315" customFormat="1" x14ac:dyDescent="0.25">
      <c r="A287" s="272"/>
      <c r="B287" s="313"/>
      <c r="C287" s="314"/>
    </row>
    <row r="288" spans="1:3" s="315" customFormat="1" x14ac:dyDescent="0.25">
      <c r="A288" s="272"/>
      <c r="B288" s="313"/>
      <c r="C288" s="314"/>
    </row>
    <row r="289" spans="1:3" s="315" customFormat="1" x14ac:dyDescent="0.25">
      <c r="A289" s="272"/>
      <c r="B289" s="313"/>
      <c r="C289" s="314"/>
    </row>
    <row r="290" spans="1:3" s="315" customFormat="1" x14ac:dyDescent="0.25">
      <c r="A290" s="272"/>
      <c r="B290" s="313"/>
      <c r="C290" s="314"/>
    </row>
    <row r="291" spans="1:3" s="315" customFormat="1" x14ac:dyDescent="0.25">
      <c r="A291" s="272"/>
      <c r="B291" s="313"/>
      <c r="C291" s="314"/>
    </row>
    <row r="292" spans="1:3" s="315" customFormat="1" x14ac:dyDescent="0.25">
      <c r="A292" s="272"/>
      <c r="B292" s="313"/>
      <c r="C292" s="314"/>
    </row>
    <row r="293" spans="1:3" s="315" customFormat="1" x14ac:dyDescent="0.25">
      <c r="A293" s="272"/>
      <c r="B293" s="313"/>
      <c r="C293" s="314"/>
    </row>
    <row r="294" spans="1:3" s="315" customFormat="1" x14ac:dyDescent="0.25">
      <c r="A294" s="272"/>
      <c r="B294" s="313"/>
      <c r="C294" s="314"/>
    </row>
  </sheetData>
  <mergeCells count="8">
    <mergeCell ref="A6:C6"/>
    <mergeCell ref="A7:C7"/>
    <mergeCell ref="A9:C9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742"/>
  <sheetViews>
    <sheetView view="pageBreakPreview" zoomScale="91" zoomScaleNormal="100" zoomScaleSheetLayoutView="91" workbookViewId="0">
      <selection activeCell="F507" sqref="F507"/>
    </sheetView>
  </sheetViews>
  <sheetFormatPr defaultRowHeight="12.75" x14ac:dyDescent="0.2"/>
  <cols>
    <col min="1" max="1" width="59.7109375" style="5" customWidth="1"/>
    <col min="2" max="2" width="7.140625" style="6" customWidth="1"/>
    <col min="3" max="3" width="11.5703125" style="8" customWidth="1"/>
    <col min="4" max="4" width="13.7109375" style="4" customWidth="1"/>
    <col min="5" max="5" width="9.5703125" style="3" customWidth="1"/>
    <col min="6" max="6" width="11.7109375" style="214" customWidth="1"/>
    <col min="7" max="7" width="11.28515625" style="3" customWidth="1"/>
    <col min="8" max="8" width="11.42578125" style="3" customWidth="1"/>
    <col min="9" max="9" width="11.28515625" style="3" bestFit="1" customWidth="1"/>
    <col min="10" max="10" width="12.28515625" style="3" customWidth="1"/>
    <col min="11" max="11" width="9.5703125" style="171" bestFit="1" customWidth="1"/>
    <col min="12" max="12" width="12" style="3" customWidth="1"/>
    <col min="13" max="13" width="11" style="3" bestFit="1" customWidth="1"/>
    <col min="14" max="244" width="9.140625" style="3"/>
    <col min="245" max="245" width="57.140625" style="3" customWidth="1"/>
    <col min="246" max="246" width="4.7109375" style="3" customWidth="1"/>
    <col min="247" max="247" width="5.28515625" style="3" customWidth="1"/>
    <col min="248" max="248" width="3.7109375" style="3" customWidth="1"/>
    <col min="249" max="249" width="13.5703125" style="3" customWidth="1"/>
    <col min="250" max="250" width="7.42578125" style="3" bestFit="1" customWidth="1"/>
    <col min="251" max="251" width="10.28515625" style="3" bestFit="1" customWidth="1"/>
    <col min="252" max="252" width="8.28515625" style="3" customWidth="1"/>
    <col min="253" max="253" width="9.42578125" style="3" bestFit="1" customWidth="1"/>
    <col min="254" max="500" width="9.140625" style="3"/>
    <col min="501" max="501" width="57.140625" style="3" customWidth="1"/>
    <col min="502" max="502" width="4.7109375" style="3" customWidth="1"/>
    <col min="503" max="503" width="5.28515625" style="3" customWidth="1"/>
    <col min="504" max="504" width="3.7109375" style="3" customWidth="1"/>
    <col min="505" max="505" width="13.5703125" style="3" customWidth="1"/>
    <col min="506" max="506" width="7.42578125" style="3" bestFit="1" customWidth="1"/>
    <col min="507" max="507" width="10.28515625" style="3" bestFit="1" customWidth="1"/>
    <col min="508" max="508" width="8.28515625" style="3" customWidth="1"/>
    <col min="509" max="509" width="9.42578125" style="3" bestFit="1" customWidth="1"/>
    <col min="510" max="756" width="9.140625" style="3"/>
    <col min="757" max="757" width="57.140625" style="3" customWidth="1"/>
    <col min="758" max="758" width="4.7109375" style="3" customWidth="1"/>
    <col min="759" max="759" width="5.28515625" style="3" customWidth="1"/>
    <col min="760" max="760" width="3.7109375" style="3" customWidth="1"/>
    <col min="761" max="761" width="13.5703125" style="3" customWidth="1"/>
    <col min="762" max="762" width="7.42578125" style="3" bestFit="1" customWidth="1"/>
    <col min="763" max="763" width="10.28515625" style="3" bestFit="1" customWidth="1"/>
    <col min="764" max="764" width="8.28515625" style="3" customWidth="1"/>
    <col min="765" max="765" width="9.42578125" style="3" bestFit="1" customWidth="1"/>
    <col min="766" max="1012" width="9.140625" style="3"/>
    <col min="1013" max="1013" width="57.140625" style="3" customWidth="1"/>
    <col min="1014" max="1014" width="4.7109375" style="3" customWidth="1"/>
    <col min="1015" max="1015" width="5.28515625" style="3" customWidth="1"/>
    <col min="1016" max="1016" width="3.7109375" style="3" customWidth="1"/>
    <col min="1017" max="1017" width="13.5703125" style="3" customWidth="1"/>
    <col min="1018" max="1018" width="7.42578125" style="3" bestFit="1" customWidth="1"/>
    <col min="1019" max="1019" width="10.28515625" style="3" bestFit="1" customWidth="1"/>
    <col min="1020" max="1020" width="8.28515625" style="3" customWidth="1"/>
    <col min="1021" max="1021" width="9.42578125" style="3" bestFit="1" customWidth="1"/>
    <col min="1022" max="1268" width="9.140625" style="3"/>
    <col min="1269" max="1269" width="57.140625" style="3" customWidth="1"/>
    <col min="1270" max="1270" width="4.7109375" style="3" customWidth="1"/>
    <col min="1271" max="1271" width="5.28515625" style="3" customWidth="1"/>
    <col min="1272" max="1272" width="3.7109375" style="3" customWidth="1"/>
    <col min="1273" max="1273" width="13.5703125" style="3" customWidth="1"/>
    <col min="1274" max="1274" width="7.42578125" style="3" bestFit="1" customWidth="1"/>
    <col min="1275" max="1275" width="10.28515625" style="3" bestFit="1" customWidth="1"/>
    <col min="1276" max="1276" width="8.28515625" style="3" customWidth="1"/>
    <col min="1277" max="1277" width="9.42578125" style="3" bestFit="1" customWidth="1"/>
    <col min="1278" max="1524" width="9.140625" style="3"/>
    <col min="1525" max="1525" width="57.140625" style="3" customWidth="1"/>
    <col min="1526" max="1526" width="4.7109375" style="3" customWidth="1"/>
    <col min="1527" max="1527" width="5.28515625" style="3" customWidth="1"/>
    <col min="1528" max="1528" width="3.7109375" style="3" customWidth="1"/>
    <col min="1529" max="1529" width="13.5703125" style="3" customWidth="1"/>
    <col min="1530" max="1530" width="7.42578125" style="3" bestFit="1" customWidth="1"/>
    <col min="1531" max="1531" width="10.28515625" style="3" bestFit="1" customWidth="1"/>
    <col min="1532" max="1532" width="8.28515625" style="3" customWidth="1"/>
    <col min="1533" max="1533" width="9.42578125" style="3" bestFit="1" customWidth="1"/>
    <col min="1534" max="1780" width="9.140625" style="3"/>
    <col min="1781" max="1781" width="57.140625" style="3" customWidth="1"/>
    <col min="1782" max="1782" width="4.7109375" style="3" customWidth="1"/>
    <col min="1783" max="1783" width="5.28515625" style="3" customWidth="1"/>
    <col min="1784" max="1784" width="3.7109375" style="3" customWidth="1"/>
    <col min="1785" max="1785" width="13.5703125" style="3" customWidth="1"/>
    <col min="1786" max="1786" width="7.42578125" style="3" bestFit="1" customWidth="1"/>
    <col min="1787" max="1787" width="10.28515625" style="3" bestFit="1" customWidth="1"/>
    <col min="1788" max="1788" width="8.28515625" style="3" customWidth="1"/>
    <col min="1789" max="1789" width="9.42578125" style="3" bestFit="1" customWidth="1"/>
    <col min="1790" max="2036" width="9.140625" style="3"/>
    <col min="2037" max="2037" width="57.140625" style="3" customWidth="1"/>
    <col min="2038" max="2038" width="4.7109375" style="3" customWidth="1"/>
    <col min="2039" max="2039" width="5.28515625" style="3" customWidth="1"/>
    <col min="2040" max="2040" width="3.7109375" style="3" customWidth="1"/>
    <col min="2041" max="2041" width="13.5703125" style="3" customWidth="1"/>
    <col min="2042" max="2042" width="7.42578125" style="3" bestFit="1" customWidth="1"/>
    <col min="2043" max="2043" width="10.28515625" style="3" bestFit="1" customWidth="1"/>
    <col min="2044" max="2044" width="8.28515625" style="3" customWidth="1"/>
    <col min="2045" max="2045" width="9.42578125" style="3" bestFit="1" customWidth="1"/>
    <col min="2046" max="2292" width="9.140625" style="3"/>
    <col min="2293" max="2293" width="57.140625" style="3" customWidth="1"/>
    <col min="2294" max="2294" width="4.7109375" style="3" customWidth="1"/>
    <col min="2295" max="2295" width="5.28515625" style="3" customWidth="1"/>
    <col min="2296" max="2296" width="3.7109375" style="3" customWidth="1"/>
    <col min="2297" max="2297" width="13.5703125" style="3" customWidth="1"/>
    <col min="2298" max="2298" width="7.42578125" style="3" bestFit="1" customWidth="1"/>
    <col min="2299" max="2299" width="10.28515625" style="3" bestFit="1" customWidth="1"/>
    <col min="2300" max="2300" width="8.28515625" style="3" customWidth="1"/>
    <col min="2301" max="2301" width="9.42578125" style="3" bestFit="1" customWidth="1"/>
    <col min="2302" max="2548" width="9.140625" style="3"/>
    <col min="2549" max="2549" width="57.140625" style="3" customWidth="1"/>
    <col min="2550" max="2550" width="4.7109375" style="3" customWidth="1"/>
    <col min="2551" max="2551" width="5.28515625" style="3" customWidth="1"/>
    <col min="2552" max="2552" width="3.7109375" style="3" customWidth="1"/>
    <col min="2553" max="2553" width="13.5703125" style="3" customWidth="1"/>
    <col min="2554" max="2554" width="7.42578125" style="3" bestFit="1" customWidth="1"/>
    <col min="2555" max="2555" width="10.28515625" style="3" bestFit="1" customWidth="1"/>
    <col min="2556" max="2556" width="8.28515625" style="3" customWidth="1"/>
    <col min="2557" max="2557" width="9.42578125" style="3" bestFit="1" customWidth="1"/>
    <col min="2558" max="2804" width="9.140625" style="3"/>
    <col min="2805" max="2805" width="57.140625" style="3" customWidth="1"/>
    <col min="2806" max="2806" width="4.7109375" style="3" customWidth="1"/>
    <col min="2807" max="2807" width="5.28515625" style="3" customWidth="1"/>
    <col min="2808" max="2808" width="3.7109375" style="3" customWidth="1"/>
    <col min="2809" max="2809" width="13.5703125" style="3" customWidth="1"/>
    <col min="2810" max="2810" width="7.42578125" style="3" bestFit="1" customWidth="1"/>
    <col min="2811" max="2811" width="10.28515625" style="3" bestFit="1" customWidth="1"/>
    <col min="2812" max="2812" width="8.28515625" style="3" customWidth="1"/>
    <col min="2813" max="2813" width="9.42578125" style="3" bestFit="1" customWidth="1"/>
    <col min="2814" max="3060" width="9.140625" style="3"/>
    <col min="3061" max="3061" width="57.140625" style="3" customWidth="1"/>
    <col min="3062" max="3062" width="4.7109375" style="3" customWidth="1"/>
    <col min="3063" max="3063" width="5.28515625" style="3" customWidth="1"/>
    <col min="3064" max="3064" width="3.7109375" style="3" customWidth="1"/>
    <col min="3065" max="3065" width="13.5703125" style="3" customWidth="1"/>
    <col min="3066" max="3066" width="7.42578125" style="3" bestFit="1" customWidth="1"/>
    <col min="3067" max="3067" width="10.28515625" style="3" bestFit="1" customWidth="1"/>
    <col min="3068" max="3068" width="8.28515625" style="3" customWidth="1"/>
    <col min="3069" max="3069" width="9.42578125" style="3" bestFit="1" customWidth="1"/>
    <col min="3070" max="3316" width="9.140625" style="3"/>
    <col min="3317" max="3317" width="57.140625" style="3" customWidth="1"/>
    <col min="3318" max="3318" width="4.7109375" style="3" customWidth="1"/>
    <col min="3319" max="3319" width="5.28515625" style="3" customWidth="1"/>
    <col min="3320" max="3320" width="3.7109375" style="3" customWidth="1"/>
    <col min="3321" max="3321" width="13.5703125" style="3" customWidth="1"/>
    <col min="3322" max="3322" width="7.42578125" style="3" bestFit="1" customWidth="1"/>
    <col min="3323" max="3323" width="10.28515625" style="3" bestFit="1" customWidth="1"/>
    <col min="3324" max="3324" width="8.28515625" style="3" customWidth="1"/>
    <col min="3325" max="3325" width="9.42578125" style="3" bestFit="1" customWidth="1"/>
    <col min="3326" max="3572" width="9.140625" style="3"/>
    <col min="3573" max="3573" width="57.140625" style="3" customWidth="1"/>
    <col min="3574" max="3574" width="4.7109375" style="3" customWidth="1"/>
    <col min="3575" max="3575" width="5.28515625" style="3" customWidth="1"/>
    <col min="3576" max="3576" width="3.7109375" style="3" customWidth="1"/>
    <col min="3577" max="3577" width="13.5703125" style="3" customWidth="1"/>
    <col min="3578" max="3578" width="7.42578125" style="3" bestFit="1" customWidth="1"/>
    <col min="3579" max="3579" width="10.28515625" style="3" bestFit="1" customWidth="1"/>
    <col min="3580" max="3580" width="8.28515625" style="3" customWidth="1"/>
    <col min="3581" max="3581" width="9.42578125" style="3" bestFit="1" customWidth="1"/>
    <col min="3582" max="3828" width="9.140625" style="3"/>
    <col min="3829" max="3829" width="57.140625" style="3" customWidth="1"/>
    <col min="3830" max="3830" width="4.7109375" style="3" customWidth="1"/>
    <col min="3831" max="3831" width="5.28515625" style="3" customWidth="1"/>
    <col min="3832" max="3832" width="3.7109375" style="3" customWidth="1"/>
    <col min="3833" max="3833" width="13.5703125" style="3" customWidth="1"/>
    <col min="3834" max="3834" width="7.42578125" style="3" bestFit="1" customWidth="1"/>
    <col min="3835" max="3835" width="10.28515625" style="3" bestFit="1" customWidth="1"/>
    <col min="3836" max="3836" width="8.28515625" style="3" customWidth="1"/>
    <col min="3837" max="3837" width="9.42578125" style="3" bestFit="1" customWidth="1"/>
    <col min="3838" max="4084" width="9.140625" style="3"/>
    <col min="4085" max="4085" width="57.140625" style="3" customWidth="1"/>
    <col min="4086" max="4086" width="4.7109375" style="3" customWidth="1"/>
    <col min="4087" max="4087" width="5.28515625" style="3" customWidth="1"/>
    <col min="4088" max="4088" width="3.7109375" style="3" customWidth="1"/>
    <col min="4089" max="4089" width="13.5703125" style="3" customWidth="1"/>
    <col min="4090" max="4090" width="7.42578125" style="3" bestFit="1" customWidth="1"/>
    <col min="4091" max="4091" width="10.28515625" style="3" bestFit="1" customWidth="1"/>
    <col min="4092" max="4092" width="8.28515625" style="3" customWidth="1"/>
    <col min="4093" max="4093" width="9.42578125" style="3" bestFit="1" customWidth="1"/>
    <col min="4094" max="4340" width="9.140625" style="3"/>
    <col min="4341" max="4341" width="57.140625" style="3" customWidth="1"/>
    <col min="4342" max="4342" width="4.7109375" style="3" customWidth="1"/>
    <col min="4343" max="4343" width="5.28515625" style="3" customWidth="1"/>
    <col min="4344" max="4344" width="3.7109375" style="3" customWidth="1"/>
    <col min="4345" max="4345" width="13.5703125" style="3" customWidth="1"/>
    <col min="4346" max="4346" width="7.42578125" style="3" bestFit="1" customWidth="1"/>
    <col min="4347" max="4347" width="10.28515625" style="3" bestFit="1" customWidth="1"/>
    <col min="4348" max="4348" width="8.28515625" style="3" customWidth="1"/>
    <col min="4349" max="4349" width="9.42578125" style="3" bestFit="1" customWidth="1"/>
    <col min="4350" max="4596" width="9.140625" style="3"/>
    <col min="4597" max="4597" width="57.140625" style="3" customWidth="1"/>
    <col min="4598" max="4598" width="4.7109375" style="3" customWidth="1"/>
    <col min="4599" max="4599" width="5.28515625" style="3" customWidth="1"/>
    <col min="4600" max="4600" width="3.7109375" style="3" customWidth="1"/>
    <col min="4601" max="4601" width="13.5703125" style="3" customWidth="1"/>
    <col min="4602" max="4602" width="7.42578125" style="3" bestFit="1" customWidth="1"/>
    <col min="4603" max="4603" width="10.28515625" style="3" bestFit="1" customWidth="1"/>
    <col min="4604" max="4604" width="8.28515625" style="3" customWidth="1"/>
    <col min="4605" max="4605" width="9.42578125" style="3" bestFit="1" customWidth="1"/>
    <col min="4606" max="4852" width="9.140625" style="3"/>
    <col min="4853" max="4853" width="57.140625" style="3" customWidth="1"/>
    <col min="4854" max="4854" width="4.7109375" style="3" customWidth="1"/>
    <col min="4855" max="4855" width="5.28515625" style="3" customWidth="1"/>
    <col min="4856" max="4856" width="3.7109375" style="3" customWidth="1"/>
    <col min="4857" max="4857" width="13.5703125" style="3" customWidth="1"/>
    <col min="4858" max="4858" width="7.42578125" style="3" bestFit="1" customWidth="1"/>
    <col min="4859" max="4859" width="10.28515625" style="3" bestFit="1" customWidth="1"/>
    <col min="4860" max="4860" width="8.28515625" style="3" customWidth="1"/>
    <col min="4861" max="4861" width="9.42578125" style="3" bestFit="1" customWidth="1"/>
    <col min="4862" max="5108" width="9.140625" style="3"/>
    <col min="5109" max="5109" width="57.140625" style="3" customWidth="1"/>
    <col min="5110" max="5110" width="4.7109375" style="3" customWidth="1"/>
    <col min="5111" max="5111" width="5.28515625" style="3" customWidth="1"/>
    <col min="5112" max="5112" width="3.7109375" style="3" customWidth="1"/>
    <col min="5113" max="5113" width="13.5703125" style="3" customWidth="1"/>
    <col min="5114" max="5114" width="7.42578125" style="3" bestFit="1" customWidth="1"/>
    <col min="5115" max="5115" width="10.28515625" style="3" bestFit="1" customWidth="1"/>
    <col min="5116" max="5116" width="8.28515625" style="3" customWidth="1"/>
    <col min="5117" max="5117" width="9.42578125" style="3" bestFit="1" customWidth="1"/>
    <col min="5118" max="5364" width="9.140625" style="3"/>
    <col min="5365" max="5365" width="57.140625" style="3" customWidth="1"/>
    <col min="5366" max="5366" width="4.7109375" style="3" customWidth="1"/>
    <col min="5367" max="5367" width="5.28515625" style="3" customWidth="1"/>
    <col min="5368" max="5368" width="3.7109375" style="3" customWidth="1"/>
    <col min="5369" max="5369" width="13.5703125" style="3" customWidth="1"/>
    <col min="5370" max="5370" width="7.42578125" style="3" bestFit="1" customWidth="1"/>
    <col min="5371" max="5371" width="10.28515625" style="3" bestFit="1" customWidth="1"/>
    <col min="5372" max="5372" width="8.28515625" style="3" customWidth="1"/>
    <col min="5373" max="5373" width="9.42578125" style="3" bestFit="1" customWidth="1"/>
    <col min="5374" max="5620" width="9.140625" style="3"/>
    <col min="5621" max="5621" width="57.140625" style="3" customWidth="1"/>
    <col min="5622" max="5622" width="4.7109375" style="3" customWidth="1"/>
    <col min="5623" max="5623" width="5.28515625" style="3" customWidth="1"/>
    <col min="5624" max="5624" width="3.7109375" style="3" customWidth="1"/>
    <col min="5625" max="5625" width="13.5703125" style="3" customWidth="1"/>
    <col min="5626" max="5626" width="7.42578125" style="3" bestFit="1" customWidth="1"/>
    <col min="5627" max="5627" width="10.28515625" style="3" bestFit="1" customWidth="1"/>
    <col min="5628" max="5628" width="8.28515625" style="3" customWidth="1"/>
    <col min="5629" max="5629" width="9.42578125" style="3" bestFit="1" customWidth="1"/>
    <col min="5630" max="5876" width="9.140625" style="3"/>
    <col min="5877" max="5877" width="57.140625" style="3" customWidth="1"/>
    <col min="5878" max="5878" width="4.7109375" style="3" customWidth="1"/>
    <col min="5879" max="5879" width="5.28515625" style="3" customWidth="1"/>
    <col min="5880" max="5880" width="3.7109375" style="3" customWidth="1"/>
    <col min="5881" max="5881" width="13.5703125" style="3" customWidth="1"/>
    <col min="5882" max="5882" width="7.42578125" style="3" bestFit="1" customWidth="1"/>
    <col min="5883" max="5883" width="10.28515625" style="3" bestFit="1" customWidth="1"/>
    <col min="5884" max="5884" width="8.28515625" style="3" customWidth="1"/>
    <col min="5885" max="5885" width="9.42578125" style="3" bestFit="1" customWidth="1"/>
    <col min="5886" max="6132" width="9.140625" style="3"/>
    <col min="6133" max="6133" width="57.140625" style="3" customWidth="1"/>
    <col min="6134" max="6134" width="4.7109375" style="3" customWidth="1"/>
    <col min="6135" max="6135" width="5.28515625" style="3" customWidth="1"/>
    <col min="6136" max="6136" width="3.7109375" style="3" customWidth="1"/>
    <col min="6137" max="6137" width="13.5703125" style="3" customWidth="1"/>
    <col min="6138" max="6138" width="7.42578125" style="3" bestFit="1" customWidth="1"/>
    <col min="6139" max="6139" width="10.28515625" style="3" bestFit="1" customWidth="1"/>
    <col min="6140" max="6140" width="8.28515625" style="3" customWidth="1"/>
    <col min="6141" max="6141" width="9.42578125" style="3" bestFit="1" customWidth="1"/>
    <col min="6142" max="6388" width="9.140625" style="3"/>
    <col min="6389" max="6389" width="57.140625" style="3" customWidth="1"/>
    <col min="6390" max="6390" width="4.7109375" style="3" customWidth="1"/>
    <col min="6391" max="6391" width="5.28515625" style="3" customWidth="1"/>
    <col min="6392" max="6392" width="3.7109375" style="3" customWidth="1"/>
    <col min="6393" max="6393" width="13.5703125" style="3" customWidth="1"/>
    <col min="6394" max="6394" width="7.42578125" style="3" bestFit="1" customWidth="1"/>
    <col min="6395" max="6395" width="10.28515625" style="3" bestFit="1" customWidth="1"/>
    <col min="6396" max="6396" width="8.28515625" style="3" customWidth="1"/>
    <col min="6397" max="6397" width="9.42578125" style="3" bestFit="1" customWidth="1"/>
    <col min="6398" max="6644" width="9.140625" style="3"/>
    <col min="6645" max="6645" width="57.140625" style="3" customWidth="1"/>
    <col min="6646" max="6646" width="4.7109375" style="3" customWidth="1"/>
    <col min="6647" max="6647" width="5.28515625" style="3" customWidth="1"/>
    <col min="6648" max="6648" width="3.7109375" style="3" customWidth="1"/>
    <col min="6649" max="6649" width="13.5703125" style="3" customWidth="1"/>
    <col min="6650" max="6650" width="7.42578125" style="3" bestFit="1" customWidth="1"/>
    <col min="6651" max="6651" width="10.28515625" style="3" bestFit="1" customWidth="1"/>
    <col min="6652" max="6652" width="8.28515625" style="3" customWidth="1"/>
    <col min="6653" max="6653" width="9.42578125" style="3" bestFit="1" customWidth="1"/>
    <col min="6654" max="6900" width="9.140625" style="3"/>
    <col min="6901" max="6901" width="57.140625" style="3" customWidth="1"/>
    <col min="6902" max="6902" width="4.7109375" style="3" customWidth="1"/>
    <col min="6903" max="6903" width="5.28515625" style="3" customWidth="1"/>
    <col min="6904" max="6904" width="3.7109375" style="3" customWidth="1"/>
    <col min="6905" max="6905" width="13.5703125" style="3" customWidth="1"/>
    <col min="6906" max="6906" width="7.42578125" style="3" bestFit="1" customWidth="1"/>
    <col min="6907" max="6907" width="10.28515625" style="3" bestFit="1" customWidth="1"/>
    <col min="6908" max="6908" width="8.28515625" style="3" customWidth="1"/>
    <col min="6909" max="6909" width="9.42578125" style="3" bestFit="1" customWidth="1"/>
    <col min="6910" max="7156" width="9.140625" style="3"/>
    <col min="7157" max="7157" width="57.140625" style="3" customWidth="1"/>
    <col min="7158" max="7158" width="4.7109375" style="3" customWidth="1"/>
    <col min="7159" max="7159" width="5.28515625" style="3" customWidth="1"/>
    <col min="7160" max="7160" width="3.7109375" style="3" customWidth="1"/>
    <col min="7161" max="7161" width="13.5703125" style="3" customWidth="1"/>
    <col min="7162" max="7162" width="7.42578125" style="3" bestFit="1" customWidth="1"/>
    <col min="7163" max="7163" width="10.28515625" style="3" bestFit="1" customWidth="1"/>
    <col min="7164" max="7164" width="8.28515625" style="3" customWidth="1"/>
    <col min="7165" max="7165" width="9.42578125" style="3" bestFit="1" customWidth="1"/>
    <col min="7166" max="7412" width="9.140625" style="3"/>
    <col min="7413" max="7413" width="57.140625" style="3" customWidth="1"/>
    <col min="7414" max="7414" width="4.7109375" style="3" customWidth="1"/>
    <col min="7415" max="7415" width="5.28515625" style="3" customWidth="1"/>
    <col min="7416" max="7416" width="3.7109375" style="3" customWidth="1"/>
    <col min="7417" max="7417" width="13.5703125" style="3" customWidth="1"/>
    <col min="7418" max="7418" width="7.42578125" style="3" bestFit="1" customWidth="1"/>
    <col min="7419" max="7419" width="10.28515625" style="3" bestFit="1" customWidth="1"/>
    <col min="7420" max="7420" width="8.28515625" style="3" customWidth="1"/>
    <col min="7421" max="7421" width="9.42578125" style="3" bestFit="1" customWidth="1"/>
    <col min="7422" max="7668" width="9.140625" style="3"/>
    <col min="7669" max="7669" width="57.140625" style="3" customWidth="1"/>
    <col min="7670" max="7670" width="4.7109375" style="3" customWidth="1"/>
    <col min="7671" max="7671" width="5.28515625" style="3" customWidth="1"/>
    <col min="7672" max="7672" width="3.7109375" style="3" customWidth="1"/>
    <col min="7673" max="7673" width="13.5703125" style="3" customWidth="1"/>
    <col min="7674" max="7674" width="7.42578125" style="3" bestFit="1" customWidth="1"/>
    <col min="7675" max="7675" width="10.28515625" style="3" bestFit="1" customWidth="1"/>
    <col min="7676" max="7676" width="8.28515625" style="3" customWidth="1"/>
    <col min="7677" max="7677" width="9.42578125" style="3" bestFit="1" customWidth="1"/>
    <col min="7678" max="7924" width="9.140625" style="3"/>
    <col min="7925" max="7925" width="57.140625" style="3" customWidth="1"/>
    <col min="7926" max="7926" width="4.7109375" style="3" customWidth="1"/>
    <col min="7927" max="7927" width="5.28515625" style="3" customWidth="1"/>
    <col min="7928" max="7928" width="3.7109375" style="3" customWidth="1"/>
    <col min="7929" max="7929" width="13.5703125" style="3" customWidth="1"/>
    <col min="7930" max="7930" width="7.42578125" style="3" bestFit="1" customWidth="1"/>
    <col min="7931" max="7931" width="10.28515625" style="3" bestFit="1" customWidth="1"/>
    <col min="7932" max="7932" width="8.28515625" style="3" customWidth="1"/>
    <col min="7933" max="7933" width="9.42578125" style="3" bestFit="1" customWidth="1"/>
    <col min="7934" max="8180" width="9.140625" style="3"/>
    <col min="8181" max="8181" width="57.140625" style="3" customWidth="1"/>
    <col min="8182" max="8182" width="4.7109375" style="3" customWidth="1"/>
    <col min="8183" max="8183" width="5.28515625" style="3" customWidth="1"/>
    <col min="8184" max="8184" width="3.7109375" style="3" customWidth="1"/>
    <col min="8185" max="8185" width="13.5703125" style="3" customWidth="1"/>
    <col min="8186" max="8186" width="7.42578125" style="3" bestFit="1" customWidth="1"/>
    <col min="8187" max="8187" width="10.28515625" style="3" bestFit="1" customWidth="1"/>
    <col min="8188" max="8188" width="8.28515625" style="3" customWidth="1"/>
    <col min="8189" max="8189" width="9.42578125" style="3" bestFit="1" customWidth="1"/>
    <col min="8190" max="8436" width="9.140625" style="3"/>
    <col min="8437" max="8437" width="57.140625" style="3" customWidth="1"/>
    <col min="8438" max="8438" width="4.7109375" style="3" customWidth="1"/>
    <col min="8439" max="8439" width="5.28515625" style="3" customWidth="1"/>
    <col min="8440" max="8440" width="3.7109375" style="3" customWidth="1"/>
    <col min="8441" max="8441" width="13.5703125" style="3" customWidth="1"/>
    <col min="8442" max="8442" width="7.42578125" style="3" bestFit="1" customWidth="1"/>
    <col min="8443" max="8443" width="10.28515625" style="3" bestFit="1" customWidth="1"/>
    <col min="8444" max="8444" width="8.28515625" style="3" customWidth="1"/>
    <col min="8445" max="8445" width="9.42578125" style="3" bestFit="1" customWidth="1"/>
    <col min="8446" max="8692" width="9.140625" style="3"/>
    <col min="8693" max="8693" width="57.140625" style="3" customWidth="1"/>
    <col min="8694" max="8694" width="4.7109375" style="3" customWidth="1"/>
    <col min="8695" max="8695" width="5.28515625" style="3" customWidth="1"/>
    <col min="8696" max="8696" width="3.7109375" style="3" customWidth="1"/>
    <col min="8697" max="8697" width="13.5703125" style="3" customWidth="1"/>
    <col min="8698" max="8698" width="7.42578125" style="3" bestFit="1" customWidth="1"/>
    <col min="8699" max="8699" width="10.28515625" style="3" bestFit="1" customWidth="1"/>
    <col min="8700" max="8700" width="8.28515625" style="3" customWidth="1"/>
    <col min="8701" max="8701" width="9.42578125" style="3" bestFit="1" customWidth="1"/>
    <col min="8702" max="8948" width="9.140625" style="3"/>
    <col min="8949" max="8949" width="57.140625" style="3" customWidth="1"/>
    <col min="8950" max="8950" width="4.7109375" style="3" customWidth="1"/>
    <col min="8951" max="8951" width="5.28515625" style="3" customWidth="1"/>
    <col min="8952" max="8952" width="3.7109375" style="3" customWidth="1"/>
    <col min="8953" max="8953" width="13.5703125" style="3" customWidth="1"/>
    <col min="8954" max="8954" width="7.42578125" style="3" bestFit="1" customWidth="1"/>
    <col min="8955" max="8955" width="10.28515625" style="3" bestFit="1" customWidth="1"/>
    <col min="8956" max="8956" width="8.28515625" style="3" customWidth="1"/>
    <col min="8957" max="8957" width="9.42578125" style="3" bestFit="1" customWidth="1"/>
    <col min="8958" max="9204" width="9.140625" style="3"/>
    <col min="9205" max="9205" width="57.140625" style="3" customWidth="1"/>
    <col min="9206" max="9206" width="4.7109375" style="3" customWidth="1"/>
    <col min="9207" max="9207" width="5.28515625" style="3" customWidth="1"/>
    <col min="9208" max="9208" width="3.7109375" style="3" customWidth="1"/>
    <col min="9209" max="9209" width="13.5703125" style="3" customWidth="1"/>
    <col min="9210" max="9210" width="7.42578125" style="3" bestFit="1" customWidth="1"/>
    <col min="9211" max="9211" width="10.28515625" style="3" bestFit="1" customWidth="1"/>
    <col min="9212" max="9212" width="8.28515625" style="3" customWidth="1"/>
    <col min="9213" max="9213" width="9.42578125" style="3" bestFit="1" customWidth="1"/>
    <col min="9214" max="9460" width="9.140625" style="3"/>
    <col min="9461" max="9461" width="57.140625" style="3" customWidth="1"/>
    <col min="9462" max="9462" width="4.7109375" style="3" customWidth="1"/>
    <col min="9463" max="9463" width="5.28515625" style="3" customWidth="1"/>
    <col min="9464" max="9464" width="3.7109375" style="3" customWidth="1"/>
    <col min="9465" max="9465" width="13.5703125" style="3" customWidth="1"/>
    <col min="9466" max="9466" width="7.42578125" style="3" bestFit="1" customWidth="1"/>
    <col min="9467" max="9467" width="10.28515625" style="3" bestFit="1" customWidth="1"/>
    <col min="9468" max="9468" width="8.28515625" style="3" customWidth="1"/>
    <col min="9469" max="9469" width="9.42578125" style="3" bestFit="1" customWidth="1"/>
    <col min="9470" max="9716" width="9.140625" style="3"/>
    <col min="9717" max="9717" width="57.140625" style="3" customWidth="1"/>
    <col min="9718" max="9718" width="4.7109375" style="3" customWidth="1"/>
    <col min="9719" max="9719" width="5.28515625" style="3" customWidth="1"/>
    <col min="9720" max="9720" width="3.7109375" style="3" customWidth="1"/>
    <col min="9721" max="9721" width="13.5703125" style="3" customWidth="1"/>
    <col min="9722" max="9722" width="7.42578125" style="3" bestFit="1" customWidth="1"/>
    <col min="9723" max="9723" width="10.28515625" style="3" bestFit="1" customWidth="1"/>
    <col min="9724" max="9724" width="8.28515625" style="3" customWidth="1"/>
    <col min="9725" max="9725" width="9.42578125" style="3" bestFit="1" customWidth="1"/>
    <col min="9726" max="9972" width="9.140625" style="3"/>
    <col min="9973" max="9973" width="57.140625" style="3" customWidth="1"/>
    <col min="9974" max="9974" width="4.7109375" style="3" customWidth="1"/>
    <col min="9975" max="9975" width="5.28515625" style="3" customWidth="1"/>
    <col min="9976" max="9976" width="3.7109375" style="3" customWidth="1"/>
    <col min="9977" max="9977" width="13.5703125" style="3" customWidth="1"/>
    <col min="9978" max="9978" width="7.42578125" style="3" bestFit="1" customWidth="1"/>
    <col min="9979" max="9979" width="10.28515625" style="3" bestFit="1" customWidth="1"/>
    <col min="9980" max="9980" width="8.28515625" style="3" customWidth="1"/>
    <col min="9981" max="9981" width="9.42578125" style="3" bestFit="1" customWidth="1"/>
    <col min="9982" max="10228" width="9.140625" style="3"/>
    <col min="10229" max="10229" width="57.140625" style="3" customWidth="1"/>
    <col min="10230" max="10230" width="4.7109375" style="3" customWidth="1"/>
    <col min="10231" max="10231" width="5.28515625" style="3" customWidth="1"/>
    <col min="10232" max="10232" width="3.7109375" style="3" customWidth="1"/>
    <col min="10233" max="10233" width="13.5703125" style="3" customWidth="1"/>
    <col min="10234" max="10234" width="7.42578125" style="3" bestFit="1" customWidth="1"/>
    <col min="10235" max="10235" width="10.28515625" style="3" bestFit="1" customWidth="1"/>
    <col min="10236" max="10236" width="8.28515625" style="3" customWidth="1"/>
    <col min="10237" max="10237" width="9.42578125" style="3" bestFit="1" customWidth="1"/>
    <col min="10238" max="10484" width="9.140625" style="3"/>
    <col min="10485" max="10485" width="57.140625" style="3" customWidth="1"/>
    <col min="10486" max="10486" width="4.7109375" style="3" customWidth="1"/>
    <col min="10487" max="10487" width="5.28515625" style="3" customWidth="1"/>
    <col min="10488" max="10488" width="3.7109375" style="3" customWidth="1"/>
    <col min="10489" max="10489" width="13.5703125" style="3" customWidth="1"/>
    <col min="10490" max="10490" width="7.42578125" style="3" bestFit="1" customWidth="1"/>
    <col min="10491" max="10491" width="10.28515625" style="3" bestFit="1" customWidth="1"/>
    <col min="10492" max="10492" width="8.28515625" style="3" customWidth="1"/>
    <col min="10493" max="10493" width="9.42578125" style="3" bestFit="1" customWidth="1"/>
    <col min="10494" max="10740" width="9.140625" style="3"/>
    <col min="10741" max="10741" width="57.140625" style="3" customWidth="1"/>
    <col min="10742" max="10742" width="4.7109375" style="3" customWidth="1"/>
    <col min="10743" max="10743" width="5.28515625" style="3" customWidth="1"/>
    <col min="10744" max="10744" width="3.7109375" style="3" customWidth="1"/>
    <col min="10745" max="10745" width="13.5703125" style="3" customWidth="1"/>
    <col min="10746" max="10746" width="7.42578125" style="3" bestFit="1" customWidth="1"/>
    <col min="10747" max="10747" width="10.28515625" style="3" bestFit="1" customWidth="1"/>
    <col min="10748" max="10748" width="8.28515625" style="3" customWidth="1"/>
    <col min="10749" max="10749" width="9.42578125" style="3" bestFit="1" customWidth="1"/>
    <col min="10750" max="10996" width="9.140625" style="3"/>
    <col min="10997" max="10997" width="57.140625" style="3" customWidth="1"/>
    <col min="10998" max="10998" width="4.7109375" style="3" customWidth="1"/>
    <col min="10999" max="10999" width="5.28515625" style="3" customWidth="1"/>
    <col min="11000" max="11000" width="3.7109375" style="3" customWidth="1"/>
    <col min="11001" max="11001" width="13.5703125" style="3" customWidth="1"/>
    <col min="11002" max="11002" width="7.42578125" style="3" bestFit="1" customWidth="1"/>
    <col min="11003" max="11003" width="10.28515625" style="3" bestFit="1" customWidth="1"/>
    <col min="11004" max="11004" width="8.28515625" style="3" customWidth="1"/>
    <col min="11005" max="11005" width="9.42578125" style="3" bestFit="1" customWidth="1"/>
    <col min="11006" max="11252" width="9.140625" style="3"/>
    <col min="11253" max="11253" width="57.140625" style="3" customWidth="1"/>
    <col min="11254" max="11254" width="4.7109375" style="3" customWidth="1"/>
    <col min="11255" max="11255" width="5.28515625" style="3" customWidth="1"/>
    <col min="11256" max="11256" width="3.7109375" style="3" customWidth="1"/>
    <col min="11257" max="11257" width="13.5703125" style="3" customWidth="1"/>
    <col min="11258" max="11258" width="7.42578125" style="3" bestFit="1" customWidth="1"/>
    <col min="11259" max="11259" width="10.28515625" style="3" bestFit="1" customWidth="1"/>
    <col min="11260" max="11260" width="8.28515625" style="3" customWidth="1"/>
    <col min="11261" max="11261" width="9.42578125" style="3" bestFit="1" customWidth="1"/>
    <col min="11262" max="11508" width="9.140625" style="3"/>
    <col min="11509" max="11509" width="57.140625" style="3" customWidth="1"/>
    <col min="11510" max="11510" width="4.7109375" style="3" customWidth="1"/>
    <col min="11511" max="11511" width="5.28515625" style="3" customWidth="1"/>
    <col min="11512" max="11512" width="3.7109375" style="3" customWidth="1"/>
    <col min="11513" max="11513" width="13.5703125" style="3" customWidth="1"/>
    <col min="11514" max="11514" width="7.42578125" style="3" bestFit="1" customWidth="1"/>
    <col min="11515" max="11515" width="10.28515625" style="3" bestFit="1" customWidth="1"/>
    <col min="11516" max="11516" width="8.28515625" style="3" customWidth="1"/>
    <col min="11517" max="11517" width="9.42578125" style="3" bestFit="1" customWidth="1"/>
    <col min="11518" max="11764" width="9.140625" style="3"/>
    <col min="11765" max="11765" width="57.140625" style="3" customWidth="1"/>
    <col min="11766" max="11766" width="4.7109375" style="3" customWidth="1"/>
    <col min="11767" max="11767" width="5.28515625" style="3" customWidth="1"/>
    <col min="11768" max="11768" width="3.7109375" style="3" customWidth="1"/>
    <col min="11769" max="11769" width="13.5703125" style="3" customWidth="1"/>
    <col min="11770" max="11770" width="7.42578125" style="3" bestFit="1" customWidth="1"/>
    <col min="11771" max="11771" width="10.28515625" style="3" bestFit="1" customWidth="1"/>
    <col min="11772" max="11772" width="8.28515625" style="3" customWidth="1"/>
    <col min="11773" max="11773" width="9.42578125" style="3" bestFit="1" customWidth="1"/>
    <col min="11774" max="12020" width="9.140625" style="3"/>
    <col min="12021" max="12021" width="57.140625" style="3" customWidth="1"/>
    <col min="12022" max="12022" width="4.7109375" style="3" customWidth="1"/>
    <col min="12023" max="12023" width="5.28515625" style="3" customWidth="1"/>
    <col min="12024" max="12024" width="3.7109375" style="3" customWidth="1"/>
    <col min="12025" max="12025" width="13.5703125" style="3" customWidth="1"/>
    <col min="12026" max="12026" width="7.42578125" style="3" bestFit="1" customWidth="1"/>
    <col min="12027" max="12027" width="10.28515625" style="3" bestFit="1" customWidth="1"/>
    <col min="12028" max="12028" width="8.28515625" style="3" customWidth="1"/>
    <col min="12029" max="12029" width="9.42578125" style="3" bestFit="1" customWidth="1"/>
    <col min="12030" max="12276" width="9.140625" style="3"/>
    <col min="12277" max="12277" width="57.140625" style="3" customWidth="1"/>
    <col min="12278" max="12278" width="4.7109375" style="3" customWidth="1"/>
    <col min="12279" max="12279" width="5.28515625" style="3" customWidth="1"/>
    <col min="12280" max="12280" width="3.7109375" style="3" customWidth="1"/>
    <col min="12281" max="12281" width="13.5703125" style="3" customWidth="1"/>
    <col min="12282" max="12282" width="7.42578125" style="3" bestFit="1" customWidth="1"/>
    <col min="12283" max="12283" width="10.28515625" style="3" bestFit="1" customWidth="1"/>
    <col min="12284" max="12284" width="8.28515625" style="3" customWidth="1"/>
    <col min="12285" max="12285" width="9.42578125" style="3" bestFit="1" customWidth="1"/>
    <col min="12286" max="12532" width="9.140625" style="3"/>
    <col min="12533" max="12533" width="57.140625" style="3" customWidth="1"/>
    <col min="12534" max="12534" width="4.7109375" style="3" customWidth="1"/>
    <col min="12535" max="12535" width="5.28515625" style="3" customWidth="1"/>
    <col min="12536" max="12536" width="3.7109375" style="3" customWidth="1"/>
    <col min="12537" max="12537" width="13.5703125" style="3" customWidth="1"/>
    <col min="12538" max="12538" width="7.42578125" style="3" bestFit="1" customWidth="1"/>
    <col min="12539" max="12539" width="10.28515625" style="3" bestFit="1" customWidth="1"/>
    <col min="12540" max="12540" width="8.28515625" style="3" customWidth="1"/>
    <col min="12541" max="12541" width="9.42578125" style="3" bestFit="1" customWidth="1"/>
    <col min="12542" max="12788" width="9.140625" style="3"/>
    <col min="12789" max="12789" width="57.140625" style="3" customWidth="1"/>
    <col min="12790" max="12790" width="4.7109375" style="3" customWidth="1"/>
    <col min="12791" max="12791" width="5.28515625" style="3" customWidth="1"/>
    <col min="12792" max="12792" width="3.7109375" style="3" customWidth="1"/>
    <col min="12793" max="12793" width="13.5703125" style="3" customWidth="1"/>
    <col min="12794" max="12794" width="7.42578125" style="3" bestFit="1" customWidth="1"/>
    <col min="12795" max="12795" width="10.28515625" style="3" bestFit="1" customWidth="1"/>
    <col min="12796" max="12796" width="8.28515625" style="3" customWidth="1"/>
    <col min="12797" max="12797" width="9.42578125" style="3" bestFit="1" customWidth="1"/>
    <col min="12798" max="13044" width="9.140625" style="3"/>
    <col min="13045" max="13045" width="57.140625" style="3" customWidth="1"/>
    <col min="13046" max="13046" width="4.7109375" style="3" customWidth="1"/>
    <col min="13047" max="13047" width="5.28515625" style="3" customWidth="1"/>
    <col min="13048" max="13048" width="3.7109375" style="3" customWidth="1"/>
    <col min="13049" max="13049" width="13.5703125" style="3" customWidth="1"/>
    <col min="13050" max="13050" width="7.42578125" style="3" bestFit="1" customWidth="1"/>
    <col min="13051" max="13051" width="10.28515625" style="3" bestFit="1" customWidth="1"/>
    <col min="13052" max="13052" width="8.28515625" style="3" customWidth="1"/>
    <col min="13053" max="13053" width="9.42578125" style="3" bestFit="1" customWidth="1"/>
    <col min="13054" max="13300" width="9.140625" style="3"/>
    <col min="13301" max="13301" width="57.140625" style="3" customWidth="1"/>
    <col min="13302" max="13302" width="4.7109375" style="3" customWidth="1"/>
    <col min="13303" max="13303" width="5.28515625" style="3" customWidth="1"/>
    <col min="13304" max="13304" width="3.7109375" style="3" customWidth="1"/>
    <col min="13305" max="13305" width="13.5703125" style="3" customWidth="1"/>
    <col min="13306" max="13306" width="7.42578125" style="3" bestFit="1" customWidth="1"/>
    <col min="13307" max="13307" width="10.28515625" style="3" bestFit="1" customWidth="1"/>
    <col min="13308" max="13308" width="8.28515625" style="3" customWidth="1"/>
    <col min="13309" max="13309" width="9.42578125" style="3" bestFit="1" customWidth="1"/>
    <col min="13310" max="13556" width="9.140625" style="3"/>
    <col min="13557" max="13557" width="57.140625" style="3" customWidth="1"/>
    <col min="13558" max="13558" width="4.7109375" style="3" customWidth="1"/>
    <col min="13559" max="13559" width="5.28515625" style="3" customWidth="1"/>
    <col min="13560" max="13560" width="3.7109375" style="3" customWidth="1"/>
    <col min="13561" max="13561" width="13.5703125" style="3" customWidth="1"/>
    <col min="13562" max="13562" width="7.42578125" style="3" bestFit="1" customWidth="1"/>
    <col min="13563" max="13563" width="10.28515625" style="3" bestFit="1" customWidth="1"/>
    <col min="13564" max="13564" width="8.28515625" style="3" customWidth="1"/>
    <col min="13565" max="13565" width="9.42578125" style="3" bestFit="1" customWidth="1"/>
    <col min="13566" max="13812" width="9.140625" style="3"/>
    <col min="13813" max="13813" width="57.140625" style="3" customWidth="1"/>
    <col min="13814" max="13814" width="4.7109375" style="3" customWidth="1"/>
    <col min="13815" max="13815" width="5.28515625" style="3" customWidth="1"/>
    <col min="13816" max="13816" width="3.7109375" style="3" customWidth="1"/>
    <col min="13817" max="13817" width="13.5703125" style="3" customWidth="1"/>
    <col min="13818" max="13818" width="7.42578125" style="3" bestFit="1" customWidth="1"/>
    <col min="13819" max="13819" width="10.28515625" style="3" bestFit="1" customWidth="1"/>
    <col min="13820" max="13820" width="8.28515625" style="3" customWidth="1"/>
    <col min="13821" max="13821" width="9.42578125" style="3" bestFit="1" customWidth="1"/>
    <col min="13822" max="14068" width="9.140625" style="3"/>
    <col min="14069" max="14069" width="57.140625" style="3" customWidth="1"/>
    <col min="14070" max="14070" width="4.7109375" style="3" customWidth="1"/>
    <col min="14071" max="14071" width="5.28515625" style="3" customWidth="1"/>
    <col min="14072" max="14072" width="3.7109375" style="3" customWidth="1"/>
    <col min="14073" max="14073" width="13.5703125" style="3" customWidth="1"/>
    <col min="14074" max="14074" width="7.42578125" style="3" bestFit="1" customWidth="1"/>
    <col min="14075" max="14075" width="10.28515625" style="3" bestFit="1" customWidth="1"/>
    <col min="14076" max="14076" width="8.28515625" style="3" customWidth="1"/>
    <col min="14077" max="14077" width="9.42578125" style="3" bestFit="1" customWidth="1"/>
    <col min="14078" max="14324" width="9.140625" style="3"/>
    <col min="14325" max="14325" width="57.140625" style="3" customWidth="1"/>
    <col min="14326" max="14326" width="4.7109375" style="3" customWidth="1"/>
    <col min="14327" max="14327" width="5.28515625" style="3" customWidth="1"/>
    <col min="14328" max="14328" width="3.7109375" style="3" customWidth="1"/>
    <col min="14329" max="14329" width="13.5703125" style="3" customWidth="1"/>
    <col min="14330" max="14330" width="7.42578125" style="3" bestFit="1" customWidth="1"/>
    <col min="14331" max="14331" width="10.28515625" style="3" bestFit="1" customWidth="1"/>
    <col min="14332" max="14332" width="8.28515625" style="3" customWidth="1"/>
    <col min="14333" max="14333" width="9.42578125" style="3" bestFit="1" customWidth="1"/>
    <col min="14334" max="14580" width="9.140625" style="3"/>
    <col min="14581" max="14581" width="57.140625" style="3" customWidth="1"/>
    <col min="14582" max="14582" width="4.7109375" style="3" customWidth="1"/>
    <col min="14583" max="14583" width="5.28515625" style="3" customWidth="1"/>
    <col min="14584" max="14584" width="3.7109375" style="3" customWidth="1"/>
    <col min="14585" max="14585" width="13.5703125" style="3" customWidth="1"/>
    <col min="14586" max="14586" width="7.42578125" style="3" bestFit="1" customWidth="1"/>
    <col min="14587" max="14587" width="10.28515625" style="3" bestFit="1" customWidth="1"/>
    <col min="14588" max="14588" width="8.28515625" style="3" customWidth="1"/>
    <col min="14589" max="14589" width="9.42578125" style="3" bestFit="1" customWidth="1"/>
    <col min="14590" max="14836" width="9.140625" style="3"/>
    <col min="14837" max="14837" width="57.140625" style="3" customWidth="1"/>
    <col min="14838" max="14838" width="4.7109375" style="3" customWidth="1"/>
    <col min="14839" max="14839" width="5.28515625" style="3" customWidth="1"/>
    <col min="14840" max="14840" width="3.7109375" style="3" customWidth="1"/>
    <col min="14841" max="14841" width="13.5703125" style="3" customWidth="1"/>
    <col min="14842" max="14842" width="7.42578125" style="3" bestFit="1" customWidth="1"/>
    <col min="14843" max="14843" width="10.28515625" style="3" bestFit="1" customWidth="1"/>
    <col min="14844" max="14844" width="8.28515625" style="3" customWidth="1"/>
    <col min="14845" max="14845" width="9.42578125" style="3" bestFit="1" customWidth="1"/>
    <col min="14846" max="15092" width="9.140625" style="3"/>
    <col min="15093" max="15093" width="57.140625" style="3" customWidth="1"/>
    <col min="15094" max="15094" width="4.7109375" style="3" customWidth="1"/>
    <col min="15095" max="15095" width="5.28515625" style="3" customWidth="1"/>
    <col min="15096" max="15096" width="3.7109375" style="3" customWidth="1"/>
    <col min="15097" max="15097" width="13.5703125" style="3" customWidth="1"/>
    <col min="15098" max="15098" width="7.42578125" style="3" bestFit="1" customWidth="1"/>
    <col min="15099" max="15099" width="10.28515625" style="3" bestFit="1" customWidth="1"/>
    <col min="15100" max="15100" width="8.28515625" style="3" customWidth="1"/>
    <col min="15101" max="15101" width="9.42578125" style="3" bestFit="1" customWidth="1"/>
    <col min="15102" max="15348" width="9.140625" style="3"/>
    <col min="15349" max="15349" width="57.140625" style="3" customWidth="1"/>
    <col min="15350" max="15350" width="4.7109375" style="3" customWidth="1"/>
    <col min="15351" max="15351" width="5.28515625" style="3" customWidth="1"/>
    <col min="15352" max="15352" width="3.7109375" style="3" customWidth="1"/>
    <col min="15353" max="15353" width="13.5703125" style="3" customWidth="1"/>
    <col min="15354" max="15354" width="7.42578125" style="3" bestFit="1" customWidth="1"/>
    <col min="15355" max="15355" width="10.28515625" style="3" bestFit="1" customWidth="1"/>
    <col min="15356" max="15356" width="8.28515625" style="3" customWidth="1"/>
    <col min="15357" max="15357" width="9.42578125" style="3" bestFit="1" customWidth="1"/>
    <col min="15358" max="15604" width="9.140625" style="3"/>
    <col min="15605" max="15605" width="57.140625" style="3" customWidth="1"/>
    <col min="15606" max="15606" width="4.7109375" style="3" customWidth="1"/>
    <col min="15607" max="15607" width="5.28515625" style="3" customWidth="1"/>
    <col min="15608" max="15608" width="3.7109375" style="3" customWidth="1"/>
    <col min="15609" max="15609" width="13.5703125" style="3" customWidth="1"/>
    <col min="15610" max="15610" width="7.42578125" style="3" bestFit="1" customWidth="1"/>
    <col min="15611" max="15611" width="10.28515625" style="3" bestFit="1" customWidth="1"/>
    <col min="15612" max="15612" width="8.28515625" style="3" customWidth="1"/>
    <col min="15613" max="15613" width="9.42578125" style="3" bestFit="1" customWidth="1"/>
    <col min="15614" max="15860" width="9.140625" style="3"/>
    <col min="15861" max="15861" width="57.140625" style="3" customWidth="1"/>
    <col min="15862" max="15862" width="4.7109375" style="3" customWidth="1"/>
    <col min="15863" max="15863" width="5.28515625" style="3" customWidth="1"/>
    <col min="15864" max="15864" width="3.7109375" style="3" customWidth="1"/>
    <col min="15865" max="15865" width="13.5703125" style="3" customWidth="1"/>
    <col min="15866" max="15866" width="7.42578125" style="3" bestFit="1" customWidth="1"/>
    <col min="15867" max="15867" width="10.28515625" style="3" bestFit="1" customWidth="1"/>
    <col min="15868" max="15868" width="8.28515625" style="3" customWidth="1"/>
    <col min="15869" max="15869" width="9.42578125" style="3" bestFit="1" customWidth="1"/>
    <col min="15870" max="16116" width="9.140625" style="3"/>
    <col min="16117" max="16117" width="57.140625" style="3" customWidth="1"/>
    <col min="16118" max="16118" width="4.7109375" style="3" customWidth="1"/>
    <col min="16119" max="16119" width="5.28515625" style="3" customWidth="1"/>
    <col min="16120" max="16120" width="3.7109375" style="3" customWidth="1"/>
    <col min="16121" max="16121" width="13.5703125" style="3" customWidth="1"/>
    <col min="16122" max="16122" width="7.42578125" style="3" bestFit="1" customWidth="1"/>
    <col min="16123" max="16123" width="10.28515625" style="3" bestFit="1" customWidth="1"/>
    <col min="16124" max="16124" width="8.28515625" style="3" customWidth="1"/>
    <col min="16125" max="16125" width="9.42578125" style="3" bestFit="1" customWidth="1"/>
    <col min="16126" max="16384" width="9.140625" style="3"/>
  </cols>
  <sheetData>
    <row r="1" spans="1:11" ht="12.75" customHeight="1" x14ac:dyDescent="0.2">
      <c r="A1" s="423" t="s">
        <v>958</v>
      </c>
      <c r="B1" s="423"/>
      <c r="C1" s="423"/>
      <c r="D1" s="423"/>
    </row>
    <row r="2" spans="1:11" ht="12.75" customHeight="1" x14ac:dyDescent="0.2">
      <c r="A2" s="423" t="s">
        <v>488</v>
      </c>
      <c r="B2" s="423"/>
      <c r="C2" s="423"/>
      <c r="D2" s="423"/>
    </row>
    <row r="3" spans="1:11" ht="12.75" customHeight="1" x14ac:dyDescent="0.2">
      <c r="A3" s="423" t="s">
        <v>402</v>
      </c>
      <c r="B3" s="423"/>
      <c r="C3" s="423"/>
      <c r="D3" s="423"/>
    </row>
    <row r="4" spans="1:11" ht="12.75" customHeight="1" x14ac:dyDescent="0.2">
      <c r="A4" s="423" t="s">
        <v>403</v>
      </c>
      <c r="B4" s="423"/>
      <c r="C4" s="423"/>
      <c r="D4" s="423"/>
    </row>
    <row r="5" spans="1:11" ht="12.75" customHeight="1" x14ac:dyDescent="0.2">
      <c r="A5" s="423" t="s">
        <v>933</v>
      </c>
      <c r="B5" s="423"/>
      <c r="C5" s="423"/>
      <c r="D5" s="423"/>
    </row>
    <row r="6" spans="1:11" ht="12.75" customHeight="1" x14ac:dyDescent="0.2">
      <c r="A6" s="423" t="s">
        <v>799</v>
      </c>
      <c r="B6" s="423"/>
      <c r="C6" s="423"/>
      <c r="D6" s="423"/>
    </row>
    <row r="7" spans="1:11" ht="12.75" customHeight="1" x14ac:dyDescent="0.2">
      <c r="A7" s="423" t="s">
        <v>403</v>
      </c>
      <c r="B7" s="423"/>
      <c r="C7" s="423"/>
      <c r="D7" s="423"/>
    </row>
    <row r="8" spans="1:11" ht="12.75" customHeight="1" x14ac:dyDescent="0.2">
      <c r="A8" s="423" t="s">
        <v>811</v>
      </c>
      <c r="B8" s="423"/>
      <c r="C8" s="423"/>
      <c r="D8" s="423"/>
    </row>
    <row r="9" spans="1:11" s="55" customFormat="1" ht="28.5" customHeight="1" x14ac:dyDescent="0.2">
      <c r="A9" s="425" t="s">
        <v>812</v>
      </c>
      <c r="B9" s="425"/>
      <c r="C9" s="425"/>
      <c r="E9" s="54"/>
      <c r="F9" s="215"/>
      <c r="K9" s="175"/>
    </row>
    <row r="10" spans="1:11" ht="22.5" customHeight="1" x14ac:dyDescent="0.2">
      <c r="A10" s="7"/>
      <c r="D10" s="424" t="s">
        <v>85</v>
      </c>
      <c r="E10" s="424"/>
    </row>
    <row r="11" spans="1:11" ht="40.5" customHeight="1" x14ac:dyDescent="0.2">
      <c r="A11" s="11" t="s">
        <v>86</v>
      </c>
      <c r="B11" s="13" t="s">
        <v>88</v>
      </c>
      <c r="C11" s="12" t="s">
        <v>89</v>
      </c>
      <c r="D11" s="12" t="s">
        <v>90</v>
      </c>
      <c r="E11" s="13" t="s">
        <v>91</v>
      </c>
      <c r="F11" s="202" t="s">
        <v>754</v>
      </c>
      <c r="K11" s="3"/>
    </row>
    <row r="12" spans="1:11" ht="18.75" customHeight="1" x14ac:dyDescent="0.2">
      <c r="A12" s="9" t="s">
        <v>92</v>
      </c>
      <c r="B12" s="52"/>
      <c r="C12" s="29"/>
      <c r="D12" s="29"/>
      <c r="E12" s="52"/>
      <c r="F12" s="203">
        <f>F13+F148+F161+F195+F295+F309+F507+F567+F578+F705+F712+F720</f>
        <v>823625.83000000007</v>
      </c>
      <c r="G12" s="172">
        <f>F12-'Пр 5 вед'!G14</f>
        <v>0</v>
      </c>
      <c r="H12" s="172"/>
      <c r="I12" s="172"/>
      <c r="J12" s="172"/>
      <c r="K12" s="161"/>
    </row>
    <row r="13" spans="1:11" s="25" customFormat="1" x14ac:dyDescent="0.2">
      <c r="A13" s="9" t="s">
        <v>356</v>
      </c>
      <c r="B13" s="31" t="s">
        <v>97</v>
      </c>
      <c r="C13" s="33" t="s">
        <v>145</v>
      </c>
      <c r="D13" s="33" t="s">
        <v>146</v>
      </c>
      <c r="E13" s="31" t="s">
        <v>147</v>
      </c>
      <c r="F13" s="204">
        <f>F14+F21+F38+F63+F68+F109+F114+F104</f>
        <v>52164.987179999996</v>
      </c>
      <c r="G13" s="176"/>
      <c r="H13" s="217"/>
    </row>
    <row r="14" spans="1:11" s="25" customFormat="1" ht="30" customHeight="1" x14ac:dyDescent="0.2">
      <c r="A14" s="9" t="s">
        <v>357</v>
      </c>
      <c r="B14" s="31" t="s">
        <v>97</v>
      </c>
      <c r="C14" s="33" t="s">
        <v>213</v>
      </c>
      <c r="D14" s="33" t="s">
        <v>146</v>
      </c>
      <c r="E14" s="31" t="s">
        <v>147</v>
      </c>
      <c r="F14" s="204">
        <f t="shared" ref="F14:F17" si="0">F15</f>
        <v>1403.4</v>
      </c>
      <c r="H14" s="217"/>
    </row>
    <row r="15" spans="1:11" x14ac:dyDescent="0.2">
      <c r="A15" s="53" t="s">
        <v>358</v>
      </c>
      <c r="B15" s="35" t="s">
        <v>97</v>
      </c>
      <c r="C15" s="37" t="s">
        <v>213</v>
      </c>
      <c r="D15" s="37" t="s">
        <v>359</v>
      </c>
      <c r="E15" s="35" t="s">
        <v>147</v>
      </c>
      <c r="F15" s="205">
        <f>F16</f>
        <v>1403.4</v>
      </c>
      <c r="H15" s="217"/>
      <c r="K15" s="3"/>
    </row>
    <row r="16" spans="1:11" ht="22.5" x14ac:dyDescent="0.2">
      <c r="A16" s="88" t="s">
        <v>190</v>
      </c>
      <c r="B16" s="151" t="s">
        <v>97</v>
      </c>
      <c r="C16" s="24" t="s">
        <v>213</v>
      </c>
      <c r="D16" s="24" t="s">
        <v>360</v>
      </c>
      <c r="E16" s="151"/>
      <c r="F16" s="202">
        <f t="shared" si="0"/>
        <v>1403.4</v>
      </c>
      <c r="H16" s="217"/>
      <c r="K16" s="3"/>
    </row>
    <row r="17" spans="1:11" ht="33.75" x14ac:dyDescent="0.2">
      <c r="A17" s="11" t="s">
        <v>110</v>
      </c>
      <c r="B17" s="151" t="s">
        <v>97</v>
      </c>
      <c r="C17" s="24" t="s">
        <v>213</v>
      </c>
      <c r="D17" s="24" t="s">
        <v>360</v>
      </c>
      <c r="E17" s="151" t="s">
        <v>111</v>
      </c>
      <c r="F17" s="202">
        <f t="shared" si="0"/>
        <v>1403.4</v>
      </c>
      <c r="H17" s="217"/>
      <c r="K17" s="3"/>
    </row>
    <row r="18" spans="1:11" x14ac:dyDescent="0.2">
      <c r="A18" s="11" t="s">
        <v>131</v>
      </c>
      <c r="B18" s="151" t="s">
        <v>97</v>
      </c>
      <c r="C18" s="24" t="s">
        <v>213</v>
      </c>
      <c r="D18" s="24" t="s">
        <v>360</v>
      </c>
      <c r="E18" s="151" t="s">
        <v>192</v>
      </c>
      <c r="F18" s="202">
        <f t="shared" ref="F18" si="1">F19+F20</f>
        <v>1403.4</v>
      </c>
      <c r="H18" s="217"/>
      <c r="K18" s="3"/>
    </row>
    <row r="19" spans="1:11" x14ac:dyDescent="0.2">
      <c r="A19" s="88" t="s">
        <v>132</v>
      </c>
      <c r="B19" s="151" t="s">
        <v>97</v>
      </c>
      <c r="C19" s="24" t="s">
        <v>213</v>
      </c>
      <c r="D19" s="24" t="s">
        <v>360</v>
      </c>
      <c r="E19" s="151" t="s">
        <v>193</v>
      </c>
      <c r="F19" s="202">
        <f>'Пр 5 вед'!G745</f>
        <v>1077.9000000000001</v>
      </c>
      <c r="H19" s="217"/>
      <c r="K19" s="3"/>
    </row>
    <row r="20" spans="1:11" ht="33.75" x14ac:dyDescent="0.2">
      <c r="A20" s="88" t="s">
        <v>133</v>
      </c>
      <c r="B20" s="151" t="s">
        <v>97</v>
      </c>
      <c r="C20" s="24" t="s">
        <v>213</v>
      </c>
      <c r="D20" s="24" t="s">
        <v>360</v>
      </c>
      <c r="E20" s="151">
        <v>129</v>
      </c>
      <c r="F20" s="202">
        <f>'Пр 5 вед'!G746</f>
        <v>325.5</v>
      </c>
      <c r="H20" s="217"/>
      <c r="K20" s="3"/>
    </row>
    <row r="21" spans="1:11" ht="31.5" x14ac:dyDescent="0.2">
      <c r="A21" s="9" t="s">
        <v>361</v>
      </c>
      <c r="B21" s="31" t="s">
        <v>97</v>
      </c>
      <c r="C21" s="33" t="s">
        <v>151</v>
      </c>
      <c r="D21" s="33" t="s">
        <v>146</v>
      </c>
      <c r="E21" s="31" t="s">
        <v>147</v>
      </c>
      <c r="F21" s="204">
        <f t="shared" ref="F21" si="2">F22</f>
        <v>2148.3000000000002</v>
      </c>
      <c r="H21" s="217"/>
      <c r="K21" s="3"/>
    </row>
    <row r="22" spans="1:11" x14ac:dyDescent="0.2">
      <c r="A22" s="53" t="s">
        <v>371</v>
      </c>
      <c r="B22" s="35" t="s">
        <v>97</v>
      </c>
      <c r="C22" s="37" t="s">
        <v>151</v>
      </c>
      <c r="D22" s="37" t="s">
        <v>362</v>
      </c>
      <c r="E22" s="35" t="s">
        <v>147</v>
      </c>
      <c r="F22" s="205">
        <f>F23+F27+F30+F34</f>
        <v>2148.3000000000002</v>
      </c>
      <c r="H22" s="217"/>
      <c r="K22" s="3"/>
    </row>
    <row r="23" spans="1:11" ht="33.75" x14ac:dyDescent="0.2">
      <c r="A23" s="11" t="s">
        <v>110</v>
      </c>
      <c r="B23" s="151" t="s">
        <v>97</v>
      </c>
      <c r="C23" s="24" t="s">
        <v>151</v>
      </c>
      <c r="D23" s="24" t="s">
        <v>363</v>
      </c>
      <c r="E23" s="151" t="s">
        <v>111</v>
      </c>
      <c r="F23" s="202">
        <f t="shared" ref="F23" si="3">F24</f>
        <v>1242.8</v>
      </c>
      <c r="H23" s="217"/>
      <c r="K23" s="3"/>
    </row>
    <row r="24" spans="1:11" x14ac:dyDescent="0.2">
      <c r="A24" s="11" t="s">
        <v>131</v>
      </c>
      <c r="B24" s="151" t="s">
        <v>97</v>
      </c>
      <c r="C24" s="24" t="s">
        <v>151</v>
      </c>
      <c r="D24" s="24" t="s">
        <v>363</v>
      </c>
      <c r="E24" s="151" t="s">
        <v>192</v>
      </c>
      <c r="F24" s="202">
        <f t="shared" ref="F24" si="4">F25+F26</f>
        <v>1242.8</v>
      </c>
      <c r="H24" s="217"/>
      <c r="K24" s="3"/>
    </row>
    <row r="25" spans="1:11" x14ac:dyDescent="0.2">
      <c r="A25" s="88" t="s">
        <v>132</v>
      </c>
      <c r="B25" s="151" t="s">
        <v>97</v>
      </c>
      <c r="C25" s="24" t="s">
        <v>151</v>
      </c>
      <c r="D25" s="24" t="s">
        <v>363</v>
      </c>
      <c r="E25" s="151" t="s">
        <v>193</v>
      </c>
      <c r="F25" s="202">
        <f>'Пр 5 вед'!G751</f>
        <v>954.5</v>
      </c>
      <c r="H25" s="217"/>
      <c r="K25" s="3"/>
    </row>
    <row r="26" spans="1:11" ht="33.75" x14ac:dyDescent="0.2">
      <c r="A26" s="88" t="s">
        <v>133</v>
      </c>
      <c r="B26" s="151" t="s">
        <v>97</v>
      </c>
      <c r="C26" s="24" t="s">
        <v>151</v>
      </c>
      <c r="D26" s="24" t="s">
        <v>363</v>
      </c>
      <c r="E26" s="151">
        <v>129</v>
      </c>
      <c r="F26" s="202">
        <f>'Пр 5 вед'!G752</f>
        <v>288.3</v>
      </c>
      <c r="H26" s="217"/>
      <c r="K26" s="3"/>
    </row>
    <row r="27" spans="1:11" ht="33.75" x14ac:dyDescent="0.2">
      <c r="A27" s="11" t="s">
        <v>110</v>
      </c>
      <c r="B27" s="151" t="s">
        <v>97</v>
      </c>
      <c r="C27" s="24" t="s">
        <v>151</v>
      </c>
      <c r="D27" s="24" t="s">
        <v>364</v>
      </c>
      <c r="E27" s="151">
        <v>100</v>
      </c>
      <c r="F27" s="202">
        <f t="shared" ref="F27:F28" si="5">F28</f>
        <v>0</v>
      </c>
      <c r="H27" s="217"/>
      <c r="K27" s="3"/>
    </row>
    <row r="28" spans="1:11" s="7" customFormat="1" x14ac:dyDescent="0.2">
      <c r="A28" s="11" t="s">
        <v>131</v>
      </c>
      <c r="B28" s="151" t="s">
        <v>97</v>
      </c>
      <c r="C28" s="24" t="s">
        <v>151</v>
      </c>
      <c r="D28" s="24" t="s">
        <v>364</v>
      </c>
      <c r="E28" s="151">
        <v>120</v>
      </c>
      <c r="F28" s="202">
        <f t="shared" si="5"/>
        <v>0</v>
      </c>
      <c r="H28" s="217"/>
    </row>
    <row r="29" spans="1:11" ht="22.5" x14ac:dyDescent="0.2">
      <c r="A29" s="14" t="s">
        <v>244</v>
      </c>
      <c r="B29" s="151" t="s">
        <v>97</v>
      </c>
      <c r="C29" s="24" t="s">
        <v>151</v>
      </c>
      <c r="D29" s="24" t="s">
        <v>364</v>
      </c>
      <c r="E29" s="151" t="s">
        <v>246</v>
      </c>
      <c r="F29" s="202">
        <f>'Пр 5 вед'!G755</f>
        <v>0</v>
      </c>
      <c r="H29" s="217"/>
      <c r="K29" s="3"/>
    </row>
    <row r="30" spans="1:11" x14ac:dyDescent="0.2">
      <c r="A30" s="11" t="s">
        <v>404</v>
      </c>
      <c r="B30" s="151" t="s">
        <v>97</v>
      </c>
      <c r="C30" s="24" t="s">
        <v>151</v>
      </c>
      <c r="D30" s="24" t="s">
        <v>364</v>
      </c>
      <c r="E30" s="151">
        <v>200</v>
      </c>
      <c r="F30" s="202">
        <f t="shared" ref="F30" si="6">F31</f>
        <v>898</v>
      </c>
      <c r="H30" s="217"/>
      <c r="K30" s="3"/>
    </row>
    <row r="31" spans="1:11" s="25" customFormat="1" ht="22.5" x14ac:dyDescent="0.2">
      <c r="A31" s="11" t="s">
        <v>120</v>
      </c>
      <c r="B31" s="151" t="s">
        <v>97</v>
      </c>
      <c r="C31" s="24" t="s">
        <v>151</v>
      </c>
      <c r="D31" s="24" t="s">
        <v>364</v>
      </c>
      <c r="E31" s="151">
        <v>240</v>
      </c>
      <c r="F31" s="202">
        <f t="shared" ref="F31" si="7">F33+F32</f>
        <v>898</v>
      </c>
      <c r="H31" s="217"/>
    </row>
    <row r="32" spans="1:11" s="25" customFormat="1" ht="22.5" x14ac:dyDescent="0.2">
      <c r="A32" s="179" t="s">
        <v>134</v>
      </c>
      <c r="B32" s="151" t="s">
        <v>97</v>
      </c>
      <c r="C32" s="24" t="s">
        <v>151</v>
      </c>
      <c r="D32" s="24" t="s">
        <v>364</v>
      </c>
      <c r="E32" s="151">
        <v>242</v>
      </c>
      <c r="F32" s="202">
        <f>'Пр 5 вед'!G758</f>
        <v>0</v>
      </c>
      <c r="H32" s="217"/>
    </row>
    <row r="33" spans="1:11" s="25" customFormat="1" x14ac:dyDescent="0.2">
      <c r="A33" s="179" t="s">
        <v>422</v>
      </c>
      <c r="B33" s="151" t="s">
        <v>97</v>
      </c>
      <c r="C33" s="24" t="s">
        <v>151</v>
      </c>
      <c r="D33" s="24" t="s">
        <v>364</v>
      </c>
      <c r="E33" s="151" t="s">
        <v>123</v>
      </c>
      <c r="F33" s="202">
        <f>'Пр 5 вед'!G759</f>
        <v>898</v>
      </c>
      <c r="H33" s="217"/>
    </row>
    <row r="34" spans="1:11" s="25" customFormat="1" x14ac:dyDescent="0.2">
      <c r="A34" s="179" t="s">
        <v>135</v>
      </c>
      <c r="B34" s="151" t="s">
        <v>97</v>
      </c>
      <c r="C34" s="24" t="s">
        <v>151</v>
      </c>
      <c r="D34" s="24" t="s">
        <v>364</v>
      </c>
      <c r="E34" s="151" t="s">
        <v>195</v>
      </c>
      <c r="F34" s="202">
        <f>F35</f>
        <v>7.5</v>
      </c>
      <c r="H34" s="217"/>
    </row>
    <row r="35" spans="1:11" s="25" customFormat="1" x14ac:dyDescent="0.2">
      <c r="A35" s="179" t="s">
        <v>136</v>
      </c>
      <c r="B35" s="151" t="s">
        <v>97</v>
      </c>
      <c r="C35" s="24" t="s">
        <v>151</v>
      </c>
      <c r="D35" s="24" t="s">
        <v>364</v>
      </c>
      <c r="E35" s="151" t="s">
        <v>137</v>
      </c>
      <c r="F35" s="202">
        <f>F36+F37</f>
        <v>7.5</v>
      </c>
      <c r="H35" s="217"/>
    </row>
    <row r="36" spans="1:11" s="25" customFormat="1" x14ac:dyDescent="0.2">
      <c r="A36" s="181" t="s">
        <v>196</v>
      </c>
      <c r="B36" s="151" t="s">
        <v>97</v>
      </c>
      <c r="C36" s="24" t="s">
        <v>151</v>
      </c>
      <c r="D36" s="24" t="s">
        <v>364</v>
      </c>
      <c r="E36" s="151">
        <v>852</v>
      </c>
      <c r="F36" s="202">
        <f>'Пр 5 вед'!G762</f>
        <v>4</v>
      </c>
      <c r="H36" s="217"/>
    </row>
    <row r="37" spans="1:11" s="25" customFormat="1" x14ac:dyDescent="0.2">
      <c r="A37" s="181" t="s">
        <v>396</v>
      </c>
      <c r="B37" s="151" t="s">
        <v>97</v>
      </c>
      <c r="C37" s="24" t="s">
        <v>151</v>
      </c>
      <c r="D37" s="24" t="s">
        <v>364</v>
      </c>
      <c r="E37" s="151">
        <v>853</v>
      </c>
      <c r="F37" s="202">
        <f>'Пр 5 вед'!G763</f>
        <v>3.5</v>
      </c>
      <c r="H37" s="217"/>
    </row>
    <row r="38" spans="1:11" ht="40.5" customHeight="1" x14ac:dyDescent="0.2">
      <c r="A38" s="9" t="s">
        <v>295</v>
      </c>
      <c r="B38" s="31" t="s">
        <v>97</v>
      </c>
      <c r="C38" s="33" t="s">
        <v>127</v>
      </c>
      <c r="D38" s="33"/>
      <c r="E38" s="31"/>
      <c r="F38" s="204">
        <f>F44+F39</f>
        <v>28757.870180000002</v>
      </c>
      <c r="H38" s="217"/>
      <c r="K38" s="3"/>
    </row>
    <row r="39" spans="1:11" ht="13.5" customHeight="1" x14ac:dyDescent="0.2">
      <c r="A39" s="88" t="s">
        <v>296</v>
      </c>
      <c r="B39" s="151" t="s">
        <v>97</v>
      </c>
      <c r="C39" s="24" t="s">
        <v>127</v>
      </c>
      <c r="D39" s="24" t="s">
        <v>297</v>
      </c>
      <c r="E39" s="151" t="s">
        <v>147</v>
      </c>
      <c r="F39" s="202">
        <f>F40</f>
        <v>1298.7</v>
      </c>
      <c r="H39" s="217"/>
      <c r="K39" s="3"/>
    </row>
    <row r="40" spans="1:11" ht="40.5" customHeight="1" x14ac:dyDescent="0.2">
      <c r="A40" s="11" t="s">
        <v>110</v>
      </c>
      <c r="B40" s="151" t="s">
        <v>97</v>
      </c>
      <c r="C40" s="24" t="s">
        <v>127</v>
      </c>
      <c r="D40" s="24" t="s">
        <v>298</v>
      </c>
      <c r="E40" s="151" t="s">
        <v>111</v>
      </c>
      <c r="F40" s="202">
        <f t="shared" ref="F40" si="8">SUM(F41)</f>
        <v>1298.7</v>
      </c>
      <c r="H40" s="217"/>
      <c r="K40" s="3"/>
    </row>
    <row r="41" spans="1:11" x14ac:dyDescent="0.2">
      <c r="A41" s="11" t="s">
        <v>131</v>
      </c>
      <c r="B41" s="151" t="s">
        <v>97</v>
      </c>
      <c r="C41" s="24" t="s">
        <v>127</v>
      </c>
      <c r="D41" s="24" t="s">
        <v>298</v>
      </c>
      <c r="E41" s="151" t="s">
        <v>192</v>
      </c>
      <c r="F41" s="202">
        <f t="shared" ref="F41" si="9">SUM(F42:F43)</f>
        <v>1298.7</v>
      </c>
      <c r="H41" s="217"/>
      <c r="K41" s="3"/>
    </row>
    <row r="42" spans="1:11" x14ac:dyDescent="0.2">
      <c r="A42" s="88" t="s">
        <v>132</v>
      </c>
      <c r="B42" s="151" t="s">
        <v>97</v>
      </c>
      <c r="C42" s="24" t="s">
        <v>127</v>
      </c>
      <c r="D42" s="24" t="s">
        <v>298</v>
      </c>
      <c r="E42" s="151" t="s">
        <v>193</v>
      </c>
      <c r="F42" s="202">
        <f>'Пр 5 вед'!G484</f>
        <v>997.5</v>
      </c>
      <c r="H42" s="217"/>
      <c r="K42" s="3"/>
    </row>
    <row r="43" spans="1:11" ht="33.75" x14ac:dyDescent="0.2">
      <c r="A43" s="88" t="s">
        <v>133</v>
      </c>
      <c r="B43" s="151" t="s">
        <v>97</v>
      </c>
      <c r="C43" s="24" t="s">
        <v>127</v>
      </c>
      <c r="D43" s="24" t="s">
        <v>298</v>
      </c>
      <c r="E43" s="151">
        <v>129</v>
      </c>
      <c r="F43" s="202">
        <f>'Пр 5 вед'!G485</f>
        <v>301.2</v>
      </c>
      <c r="H43" s="217"/>
      <c r="K43" s="3"/>
    </row>
    <row r="44" spans="1:11" ht="12.75" customHeight="1" x14ac:dyDescent="0.2">
      <c r="A44" s="11" t="s">
        <v>299</v>
      </c>
      <c r="B44" s="151" t="s">
        <v>97</v>
      </c>
      <c r="C44" s="24" t="s">
        <v>127</v>
      </c>
      <c r="D44" s="24" t="s">
        <v>300</v>
      </c>
      <c r="E44" s="151" t="s">
        <v>147</v>
      </c>
      <c r="F44" s="202">
        <f>F45+F50+F53+F58</f>
        <v>27459.170180000001</v>
      </c>
      <c r="H44" s="217"/>
      <c r="K44" s="3"/>
    </row>
    <row r="45" spans="1:11" ht="17.25" customHeight="1" x14ac:dyDescent="0.2">
      <c r="A45" s="11" t="s">
        <v>110</v>
      </c>
      <c r="B45" s="151" t="s">
        <v>97</v>
      </c>
      <c r="C45" s="24" t="s">
        <v>127</v>
      </c>
      <c r="D45" s="24" t="s">
        <v>301</v>
      </c>
      <c r="E45" s="151" t="s">
        <v>111</v>
      </c>
      <c r="F45" s="202">
        <f t="shared" ref="F45" si="10">F46</f>
        <v>24308.5</v>
      </c>
      <c r="H45" s="217"/>
      <c r="K45" s="3"/>
    </row>
    <row r="46" spans="1:11" ht="21" customHeight="1" x14ac:dyDescent="0.2">
      <c r="A46" s="11" t="s">
        <v>131</v>
      </c>
      <c r="B46" s="151" t="s">
        <v>97</v>
      </c>
      <c r="C46" s="24" t="s">
        <v>127</v>
      </c>
      <c r="D46" s="24" t="s">
        <v>301</v>
      </c>
      <c r="E46" s="151" t="s">
        <v>192</v>
      </c>
      <c r="F46" s="202">
        <f t="shared" ref="F46" si="11">F47+F48</f>
        <v>24308.5</v>
      </c>
      <c r="H46" s="217"/>
      <c r="K46" s="3"/>
    </row>
    <row r="47" spans="1:11" x14ac:dyDescent="0.2">
      <c r="A47" s="88" t="s">
        <v>132</v>
      </c>
      <c r="B47" s="151" t="s">
        <v>97</v>
      </c>
      <c r="C47" s="24" t="s">
        <v>127</v>
      </c>
      <c r="D47" s="24" t="s">
        <v>301</v>
      </c>
      <c r="E47" s="151" t="s">
        <v>193</v>
      </c>
      <c r="F47" s="202">
        <f>'Пр 5 вед'!G489</f>
        <v>18670.099999999999</v>
      </c>
      <c r="H47" s="217"/>
      <c r="K47" s="3"/>
    </row>
    <row r="48" spans="1:11" ht="33.75" x14ac:dyDescent="0.2">
      <c r="A48" s="88" t="s">
        <v>133</v>
      </c>
      <c r="B48" s="151" t="s">
        <v>97</v>
      </c>
      <c r="C48" s="24" t="s">
        <v>127</v>
      </c>
      <c r="D48" s="24" t="s">
        <v>301</v>
      </c>
      <c r="E48" s="151">
        <v>129</v>
      </c>
      <c r="F48" s="202">
        <f>'Пр 5 вед'!G490</f>
        <v>5638.4</v>
      </c>
      <c r="H48" s="217"/>
      <c r="K48" s="3"/>
    </row>
    <row r="49" spans="1:11" x14ac:dyDescent="0.2">
      <c r="A49" s="88" t="s">
        <v>490</v>
      </c>
      <c r="B49" s="151" t="s">
        <v>97</v>
      </c>
      <c r="C49" s="24" t="s">
        <v>127</v>
      </c>
      <c r="D49" s="24" t="s">
        <v>302</v>
      </c>
      <c r="E49" s="151"/>
      <c r="F49" s="202"/>
      <c r="H49" s="217"/>
      <c r="K49" s="3"/>
    </row>
    <row r="50" spans="1:11" ht="33.75" x14ac:dyDescent="0.2">
      <c r="A50" s="11" t="s">
        <v>110</v>
      </c>
      <c r="B50" s="151" t="s">
        <v>97</v>
      </c>
      <c r="C50" s="24" t="s">
        <v>127</v>
      </c>
      <c r="D50" s="24" t="s">
        <v>302</v>
      </c>
      <c r="E50" s="151">
        <v>100</v>
      </c>
      <c r="F50" s="202">
        <f t="shared" ref="F50:F51" si="12">F51</f>
        <v>0</v>
      </c>
      <c r="H50" s="217"/>
      <c r="K50" s="3"/>
    </row>
    <row r="51" spans="1:11" x14ac:dyDescent="0.2">
      <c r="A51" s="11" t="s">
        <v>131</v>
      </c>
      <c r="B51" s="151" t="s">
        <v>97</v>
      </c>
      <c r="C51" s="24" t="s">
        <v>127</v>
      </c>
      <c r="D51" s="24" t="s">
        <v>302</v>
      </c>
      <c r="E51" s="151">
        <v>120</v>
      </c>
      <c r="F51" s="202">
        <f t="shared" si="12"/>
        <v>0</v>
      </c>
      <c r="H51" s="217"/>
      <c r="K51" s="3"/>
    </row>
    <row r="52" spans="1:11" ht="22.5" x14ac:dyDescent="0.2">
      <c r="A52" s="88" t="s">
        <v>244</v>
      </c>
      <c r="B52" s="151" t="s">
        <v>97</v>
      </c>
      <c r="C52" s="24" t="s">
        <v>127</v>
      </c>
      <c r="D52" s="24" t="s">
        <v>302</v>
      </c>
      <c r="E52" s="151">
        <v>122</v>
      </c>
      <c r="F52" s="202">
        <f>'Пр 5 вед'!G493</f>
        <v>0</v>
      </c>
      <c r="H52" s="217"/>
      <c r="K52" s="3"/>
    </row>
    <row r="53" spans="1:11" x14ac:dyDescent="0.2">
      <c r="A53" s="11" t="s">
        <v>404</v>
      </c>
      <c r="B53" s="151" t="s">
        <v>97</v>
      </c>
      <c r="C53" s="24" t="s">
        <v>127</v>
      </c>
      <c r="D53" s="24" t="s">
        <v>302</v>
      </c>
      <c r="E53" s="151" t="s">
        <v>119</v>
      </c>
      <c r="F53" s="202">
        <f t="shared" ref="F53" si="13">F54</f>
        <v>2731.98918</v>
      </c>
      <c r="H53" s="217"/>
      <c r="K53" s="3"/>
    </row>
    <row r="54" spans="1:11" ht="22.5" x14ac:dyDescent="0.2">
      <c r="A54" s="11" t="s">
        <v>120</v>
      </c>
      <c r="B54" s="151" t="s">
        <v>97</v>
      </c>
      <c r="C54" s="24" t="s">
        <v>127</v>
      </c>
      <c r="D54" s="24" t="s">
        <v>302</v>
      </c>
      <c r="E54" s="151" t="s">
        <v>121</v>
      </c>
      <c r="F54" s="202">
        <f>F56+F55+F57</f>
        <v>2731.98918</v>
      </c>
      <c r="H54" s="217"/>
      <c r="K54" s="3"/>
    </row>
    <row r="55" spans="1:11" ht="22.5" x14ac:dyDescent="0.2">
      <c r="A55" s="179" t="s">
        <v>134</v>
      </c>
      <c r="B55" s="151" t="s">
        <v>97</v>
      </c>
      <c r="C55" s="24" t="s">
        <v>127</v>
      </c>
      <c r="D55" s="24" t="s">
        <v>302</v>
      </c>
      <c r="E55" s="151">
        <v>242</v>
      </c>
      <c r="F55" s="202">
        <f>'Пр 5 вед'!G496</f>
        <v>287</v>
      </c>
      <c r="H55" s="217"/>
      <c r="K55" s="3"/>
    </row>
    <row r="56" spans="1:11" x14ac:dyDescent="0.2">
      <c r="A56" s="179" t="s">
        <v>422</v>
      </c>
      <c r="B56" s="151" t="s">
        <v>97</v>
      </c>
      <c r="C56" s="24" t="s">
        <v>127</v>
      </c>
      <c r="D56" s="24" t="s">
        <v>302</v>
      </c>
      <c r="E56" s="151" t="s">
        <v>123</v>
      </c>
      <c r="F56" s="202">
        <f>'Пр 5 вед'!G497</f>
        <v>1538.0785800000001</v>
      </c>
      <c r="H56" s="217"/>
      <c r="K56" s="3"/>
    </row>
    <row r="57" spans="1:11" x14ac:dyDescent="0.2">
      <c r="A57" s="179" t="s">
        <v>759</v>
      </c>
      <c r="B57" s="151" t="s">
        <v>97</v>
      </c>
      <c r="C57" s="24" t="s">
        <v>127</v>
      </c>
      <c r="D57" s="24" t="s">
        <v>302</v>
      </c>
      <c r="E57" s="151">
        <v>247</v>
      </c>
      <c r="F57" s="202">
        <f>'Пр 5 вед'!G498</f>
        <v>906.91060000000004</v>
      </c>
      <c r="H57" s="217"/>
      <c r="K57" s="3"/>
    </row>
    <row r="58" spans="1:11" x14ac:dyDescent="0.2">
      <c r="A58" s="179" t="s">
        <v>135</v>
      </c>
      <c r="B58" s="151" t="s">
        <v>97</v>
      </c>
      <c r="C58" s="24" t="s">
        <v>127</v>
      </c>
      <c r="D58" s="24" t="s">
        <v>302</v>
      </c>
      <c r="E58" s="151" t="s">
        <v>195</v>
      </c>
      <c r="F58" s="202">
        <f t="shared" ref="F58" si="14">F59</f>
        <v>418.68100000000004</v>
      </c>
      <c r="H58" s="217"/>
      <c r="K58" s="3"/>
    </row>
    <row r="59" spans="1:11" x14ac:dyDescent="0.2">
      <c r="A59" s="179" t="s">
        <v>136</v>
      </c>
      <c r="B59" s="151" t="s">
        <v>97</v>
      </c>
      <c r="C59" s="24" t="s">
        <v>127</v>
      </c>
      <c r="D59" s="24" t="s">
        <v>302</v>
      </c>
      <c r="E59" s="151" t="s">
        <v>137</v>
      </c>
      <c r="F59" s="202">
        <f t="shared" ref="F59" si="15">F60+F61+F62</f>
        <v>418.68100000000004</v>
      </c>
      <c r="H59" s="217"/>
      <c r="K59" s="3"/>
    </row>
    <row r="60" spans="1:11" x14ac:dyDescent="0.2">
      <c r="A60" s="180" t="s">
        <v>138</v>
      </c>
      <c r="B60" s="151" t="s">
        <v>97</v>
      </c>
      <c r="C60" s="24" t="s">
        <v>127</v>
      </c>
      <c r="D60" s="24" t="s">
        <v>302</v>
      </c>
      <c r="E60" s="151" t="s">
        <v>139</v>
      </c>
      <c r="F60" s="202">
        <f>'Пр 5 вед'!G501</f>
        <v>176.24600000000001</v>
      </c>
      <c r="H60" s="217"/>
      <c r="K60" s="3"/>
    </row>
    <row r="61" spans="1:11" x14ac:dyDescent="0.2">
      <c r="A61" s="181" t="s">
        <v>196</v>
      </c>
      <c r="B61" s="151" t="s">
        <v>97</v>
      </c>
      <c r="C61" s="24" t="s">
        <v>127</v>
      </c>
      <c r="D61" s="24" t="s">
        <v>302</v>
      </c>
      <c r="E61" s="151">
        <v>852</v>
      </c>
      <c r="F61" s="202">
        <f>'Пр 5 вед'!G502</f>
        <v>22.434999999999999</v>
      </c>
      <c r="H61" s="217"/>
      <c r="K61" s="3"/>
    </row>
    <row r="62" spans="1:11" x14ac:dyDescent="0.2">
      <c r="A62" s="181" t="s">
        <v>396</v>
      </c>
      <c r="B62" s="151" t="s">
        <v>97</v>
      </c>
      <c r="C62" s="24" t="s">
        <v>127</v>
      </c>
      <c r="D62" s="24" t="s">
        <v>302</v>
      </c>
      <c r="E62" s="151">
        <v>853</v>
      </c>
      <c r="F62" s="202">
        <f>'Пр 5 вед'!G503</f>
        <v>220</v>
      </c>
      <c r="H62" s="217"/>
      <c r="K62" s="3"/>
    </row>
    <row r="63" spans="1:11" x14ac:dyDescent="0.2">
      <c r="A63" s="9" t="s">
        <v>399</v>
      </c>
      <c r="B63" s="30" t="s">
        <v>97</v>
      </c>
      <c r="C63" s="28" t="s">
        <v>238</v>
      </c>
      <c r="D63" s="28"/>
      <c r="E63" s="30"/>
      <c r="F63" s="204">
        <f t="shared" ref="F63:F66" si="16">F64</f>
        <v>15.1</v>
      </c>
      <c r="H63" s="217"/>
      <c r="K63" s="3"/>
    </row>
    <row r="64" spans="1:11" ht="21.75" customHeight="1" x14ac:dyDescent="0.2">
      <c r="A64" s="14" t="s">
        <v>408</v>
      </c>
      <c r="B64" s="13" t="s">
        <v>97</v>
      </c>
      <c r="C64" s="12" t="s">
        <v>238</v>
      </c>
      <c r="D64" s="12" t="s">
        <v>400</v>
      </c>
      <c r="E64" s="13"/>
      <c r="F64" s="202">
        <f t="shared" si="16"/>
        <v>15.1</v>
      </c>
      <c r="H64" s="217"/>
      <c r="K64" s="3"/>
    </row>
    <row r="65" spans="1:11" ht="16.5" customHeight="1" x14ac:dyDescent="0.2">
      <c r="A65" s="11" t="s">
        <v>404</v>
      </c>
      <c r="B65" s="13" t="s">
        <v>97</v>
      </c>
      <c r="C65" s="12" t="s">
        <v>238</v>
      </c>
      <c r="D65" s="12" t="s">
        <v>400</v>
      </c>
      <c r="E65" s="13" t="s">
        <v>119</v>
      </c>
      <c r="F65" s="202">
        <f t="shared" si="16"/>
        <v>15.1</v>
      </c>
      <c r="H65" s="217"/>
      <c r="K65" s="3"/>
    </row>
    <row r="66" spans="1:11" ht="20.25" customHeight="1" x14ac:dyDescent="0.2">
      <c r="A66" s="11" t="s">
        <v>120</v>
      </c>
      <c r="B66" s="13" t="s">
        <v>97</v>
      </c>
      <c r="C66" s="12" t="s">
        <v>238</v>
      </c>
      <c r="D66" s="12" t="s">
        <v>400</v>
      </c>
      <c r="E66" s="13" t="s">
        <v>121</v>
      </c>
      <c r="F66" s="202">
        <f t="shared" si="16"/>
        <v>15.1</v>
      </c>
      <c r="H66" s="217"/>
      <c r="K66" s="3"/>
    </row>
    <row r="67" spans="1:11" ht="18" customHeight="1" x14ac:dyDescent="0.2">
      <c r="A67" s="179" t="s">
        <v>422</v>
      </c>
      <c r="B67" s="13" t="s">
        <v>97</v>
      </c>
      <c r="C67" s="12" t="s">
        <v>238</v>
      </c>
      <c r="D67" s="12" t="s">
        <v>400</v>
      </c>
      <c r="E67" s="13" t="s">
        <v>123</v>
      </c>
      <c r="F67" s="202">
        <f>'Пр 5 вед'!G508</f>
        <v>15.1</v>
      </c>
      <c r="H67" s="217"/>
      <c r="K67" s="3"/>
    </row>
    <row r="68" spans="1:11" ht="22.5" customHeight="1" x14ac:dyDescent="0.2">
      <c r="A68" s="9" t="s">
        <v>259</v>
      </c>
      <c r="B68" s="31" t="s">
        <v>97</v>
      </c>
      <c r="C68" s="33" t="s">
        <v>182</v>
      </c>
      <c r="D68" s="33" t="s">
        <v>146</v>
      </c>
      <c r="E68" s="31" t="s">
        <v>147</v>
      </c>
      <c r="F68" s="204">
        <f>+F88+F69</f>
        <v>13893.316999999999</v>
      </c>
      <c r="H68" s="217"/>
      <c r="K68" s="3"/>
    </row>
    <row r="69" spans="1:11" s="91" customFormat="1" ht="26.25" customHeight="1" x14ac:dyDescent="0.2">
      <c r="A69" s="32" t="s">
        <v>908</v>
      </c>
      <c r="B69" s="31" t="s">
        <v>97</v>
      </c>
      <c r="C69" s="33" t="s">
        <v>182</v>
      </c>
      <c r="D69" s="33" t="s">
        <v>260</v>
      </c>
      <c r="E69" s="31" t="s">
        <v>147</v>
      </c>
      <c r="F69" s="204">
        <f t="shared" ref="F69:F70" si="17">F70</f>
        <v>11005.616999999998</v>
      </c>
      <c r="H69" s="349"/>
    </row>
    <row r="70" spans="1:11" ht="36.75" customHeight="1" x14ac:dyDescent="0.2">
      <c r="A70" s="11" t="s">
        <v>787</v>
      </c>
      <c r="B70" s="151" t="s">
        <v>97</v>
      </c>
      <c r="C70" s="24" t="s">
        <v>182</v>
      </c>
      <c r="D70" s="24" t="s">
        <v>261</v>
      </c>
      <c r="E70" s="151" t="s">
        <v>147</v>
      </c>
      <c r="F70" s="202">
        <f t="shared" si="17"/>
        <v>11005.616999999998</v>
      </c>
      <c r="H70" s="217"/>
      <c r="K70" s="3"/>
    </row>
    <row r="71" spans="1:11" ht="20.25" customHeight="1" x14ac:dyDescent="0.2">
      <c r="A71" s="11" t="s">
        <v>262</v>
      </c>
      <c r="B71" s="151" t="s">
        <v>97</v>
      </c>
      <c r="C71" s="24" t="s">
        <v>182</v>
      </c>
      <c r="D71" s="24" t="s">
        <v>263</v>
      </c>
      <c r="E71" s="151"/>
      <c r="F71" s="202">
        <f>F72+F76+F79+F83</f>
        <v>11005.616999999998</v>
      </c>
      <c r="H71" s="217"/>
      <c r="K71" s="3"/>
    </row>
    <row r="72" spans="1:11" ht="36.75" customHeight="1" x14ac:dyDescent="0.2">
      <c r="A72" s="11" t="s">
        <v>110</v>
      </c>
      <c r="B72" s="151" t="s">
        <v>97</v>
      </c>
      <c r="C72" s="24" t="s">
        <v>182</v>
      </c>
      <c r="D72" s="24" t="s">
        <v>264</v>
      </c>
      <c r="E72" s="151" t="s">
        <v>111</v>
      </c>
      <c r="F72" s="202">
        <f t="shared" ref="F72" si="18">F73</f>
        <v>7624</v>
      </c>
      <c r="H72" s="217"/>
      <c r="K72" s="3"/>
    </row>
    <row r="73" spans="1:11" ht="16.5" customHeight="1" x14ac:dyDescent="0.2">
      <c r="A73" s="11" t="s">
        <v>131</v>
      </c>
      <c r="B73" s="151" t="s">
        <v>97</v>
      </c>
      <c r="C73" s="24" t="s">
        <v>182</v>
      </c>
      <c r="D73" s="24" t="s">
        <v>265</v>
      </c>
      <c r="E73" s="151" t="s">
        <v>192</v>
      </c>
      <c r="F73" s="202">
        <f t="shared" ref="F73" si="19">F74+F75</f>
        <v>7624</v>
      </c>
      <c r="H73" s="217"/>
      <c r="K73" s="3"/>
    </row>
    <row r="74" spans="1:11" ht="16.5" customHeight="1" x14ac:dyDescent="0.2">
      <c r="A74" s="88" t="s">
        <v>132</v>
      </c>
      <c r="B74" s="151" t="s">
        <v>97</v>
      </c>
      <c r="C74" s="24" t="s">
        <v>182</v>
      </c>
      <c r="D74" s="24" t="s">
        <v>265</v>
      </c>
      <c r="E74" s="151" t="s">
        <v>193</v>
      </c>
      <c r="F74" s="202">
        <f>'Пр 5 вед'!G430</f>
        <v>5855.6</v>
      </c>
      <c r="H74" s="217"/>
      <c r="K74" s="3"/>
    </row>
    <row r="75" spans="1:11" ht="21.75" customHeight="1" x14ac:dyDescent="0.2">
      <c r="A75" s="88" t="s">
        <v>133</v>
      </c>
      <c r="B75" s="151" t="s">
        <v>97</v>
      </c>
      <c r="C75" s="24" t="s">
        <v>182</v>
      </c>
      <c r="D75" s="24" t="s">
        <v>265</v>
      </c>
      <c r="E75" s="151">
        <v>129</v>
      </c>
      <c r="F75" s="202">
        <f>'Пр 5 вед'!G431</f>
        <v>1768.4</v>
      </c>
      <c r="H75" s="217"/>
      <c r="K75" s="3"/>
    </row>
    <row r="76" spans="1:11" ht="36.75" customHeight="1" x14ac:dyDescent="0.2">
      <c r="A76" s="11" t="s">
        <v>110</v>
      </c>
      <c r="B76" s="151" t="s">
        <v>97</v>
      </c>
      <c r="C76" s="24" t="s">
        <v>182</v>
      </c>
      <c r="D76" s="24" t="s">
        <v>266</v>
      </c>
      <c r="E76" s="151">
        <v>100</v>
      </c>
      <c r="F76" s="202">
        <f t="shared" ref="F76:F77" si="20">F77</f>
        <v>18.2</v>
      </c>
      <c r="H76" s="217"/>
      <c r="K76" s="3"/>
    </row>
    <row r="77" spans="1:11" ht="15" customHeight="1" x14ac:dyDescent="0.2">
      <c r="A77" s="11" t="s">
        <v>131</v>
      </c>
      <c r="B77" s="151" t="s">
        <v>97</v>
      </c>
      <c r="C77" s="24" t="s">
        <v>182</v>
      </c>
      <c r="D77" s="24" t="s">
        <v>266</v>
      </c>
      <c r="E77" s="151">
        <v>120</v>
      </c>
      <c r="F77" s="202">
        <f t="shared" si="20"/>
        <v>18.2</v>
      </c>
      <c r="H77" s="217"/>
      <c r="K77" s="3"/>
    </row>
    <row r="78" spans="1:11" ht="22.5" x14ac:dyDescent="0.2">
      <c r="A78" s="14" t="s">
        <v>244</v>
      </c>
      <c r="B78" s="151" t="s">
        <v>97</v>
      </c>
      <c r="C78" s="24" t="s">
        <v>182</v>
      </c>
      <c r="D78" s="24" t="s">
        <v>266</v>
      </c>
      <c r="E78" s="151" t="s">
        <v>246</v>
      </c>
      <c r="F78" s="202">
        <f>'Пр 5 вед'!G434</f>
        <v>18.2</v>
      </c>
      <c r="H78" s="217"/>
      <c r="K78" s="3"/>
    </row>
    <row r="79" spans="1:11" ht="15" customHeight="1" x14ac:dyDescent="0.2">
      <c r="A79" s="11" t="s">
        <v>404</v>
      </c>
      <c r="B79" s="151" t="s">
        <v>97</v>
      </c>
      <c r="C79" s="24" t="s">
        <v>182</v>
      </c>
      <c r="D79" s="24" t="s">
        <v>266</v>
      </c>
      <c r="E79" s="151" t="s">
        <v>119</v>
      </c>
      <c r="F79" s="202">
        <f t="shared" ref="F79" si="21">F80</f>
        <v>3345.1</v>
      </c>
      <c r="H79" s="217"/>
      <c r="K79" s="3"/>
    </row>
    <row r="80" spans="1:11" ht="22.5" x14ac:dyDescent="0.2">
      <c r="A80" s="11" t="s">
        <v>120</v>
      </c>
      <c r="B80" s="151" t="s">
        <v>97</v>
      </c>
      <c r="C80" s="24" t="s">
        <v>182</v>
      </c>
      <c r="D80" s="24" t="s">
        <v>266</v>
      </c>
      <c r="E80" s="151" t="s">
        <v>121</v>
      </c>
      <c r="F80" s="202">
        <f t="shared" ref="F80" si="22">F82+F81</f>
        <v>3345.1</v>
      </c>
      <c r="H80" s="217"/>
      <c r="K80" s="3"/>
    </row>
    <row r="81" spans="1:11" ht="15" customHeight="1" x14ac:dyDescent="0.2">
      <c r="A81" s="179" t="s">
        <v>134</v>
      </c>
      <c r="B81" s="151" t="s">
        <v>97</v>
      </c>
      <c r="C81" s="24" t="s">
        <v>182</v>
      </c>
      <c r="D81" s="24" t="s">
        <v>266</v>
      </c>
      <c r="E81" s="151">
        <v>242</v>
      </c>
      <c r="F81" s="202">
        <f>'Пр 5 вед'!G437</f>
        <v>879.4</v>
      </c>
      <c r="H81" s="217"/>
      <c r="K81" s="3"/>
    </row>
    <row r="82" spans="1:11" x14ac:dyDescent="0.2">
      <c r="A82" s="179" t="s">
        <v>422</v>
      </c>
      <c r="B82" s="151" t="s">
        <v>97</v>
      </c>
      <c r="C82" s="24" t="s">
        <v>182</v>
      </c>
      <c r="D82" s="24" t="s">
        <v>266</v>
      </c>
      <c r="E82" s="151" t="s">
        <v>123</v>
      </c>
      <c r="F82" s="202">
        <f>'Пр 5 вед'!G438</f>
        <v>2465.6999999999998</v>
      </c>
      <c r="H82" s="217"/>
      <c r="K82" s="3"/>
    </row>
    <row r="83" spans="1:11" x14ac:dyDescent="0.2">
      <c r="A83" s="179" t="s">
        <v>135</v>
      </c>
      <c r="B83" s="151" t="s">
        <v>97</v>
      </c>
      <c r="C83" s="24" t="s">
        <v>182</v>
      </c>
      <c r="D83" s="24" t="s">
        <v>266</v>
      </c>
      <c r="E83" s="151" t="s">
        <v>195</v>
      </c>
      <c r="F83" s="202">
        <f t="shared" ref="F83" si="23">F84</f>
        <v>18.317</v>
      </c>
      <c r="H83" s="217"/>
      <c r="K83" s="3"/>
    </row>
    <row r="84" spans="1:11" x14ac:dyDescent="0.2">
      <c r="A84" s="179" t="s">
        <v>136</v>
      </c>
      <c r="B84" s="151" t="s">
        <v>97</v>
      </c>
      <c r="C84" s="24" t="s">
        <v>182</v>
      </c>
      <c r="D84" s="24" t="s">
        <v>266</v>
      </c>
      <c r="E84" s="151" t="s">
        <v>137</v>
      </c>
      <c r="F84" s="202">
        <f t="shared" ref="F84" si="24">F86+F87+F85</f>
        <v>18.317</v>
      </c>
      <c r="H84" s="217"/>
      <c r="K84" s="3"/>
    </row>
    <row r="85" spans="1:11" x14ac:dyDescent="0.2">
      <c r="A85" s="180" t="s">
        <v>138</v>
      </c>
      <c r="B85" s="151" t="s">
        <v>97</v>
      </c>
      <c r="C85" s="24" t="s">
        <v>182</v>
      </c>
      <c r="D85" s="24" t="s">
        <v>266</v>
      </c>
      <c r="E85" s="151">
        <v>851</v>
      </c>
      <c r="F85" s="202">
        <f>'Пр 5 вед'!G441</f>
        <v>0</v>
      </c>
      <c r="H85" s="217"/>
      <c r="K85" s="3"/>
    </row>
    <row r="86" spans="1:11" x14ac:dyDescent="0.2">
      <c r="A86" s="181" t="s">
        <v>196</v>
      </c>
      <c r="B86" s="151" t="s">
        <v>97</v>
      </c>
      <c r="C86" s="24" t="s">
        <v>182</v>
      </c>
      <c r="D86" s="24" t="s">
        <v>266</v>
      </c>
      <c r="E86" s="151" t="s">
        <v>216</v>
      </c>
      <c r="F86" s="202">
        <f>'Пр 5 вед'!G442</f>
        <v>3.3170000000000002</v>
      </c>
      <c r="H86" s="217"/>
      <c r="K86" s="3"/>
    </row>
    <row r="87" spans="1:11" x14ac:dyDescent="0.2">
      <c r="A87" s="181" t="s">
        <v>396</v>
      </c>
      <c r="B87" s="151" t="s">
        <v>97</v>
      </c>
      <c r="C87" s="24" t="s">
        <v>182</v>
      </c>
      <c r="D87" s="24" t="s">
        <v>266</v>
      </c>
      <c r="E87" s="151">
        <v>853</v>
      </c>
      <c r="F87" s="202">
        <f>'Пр 5 вед'!G443</f>
        <v>15</v>
      </c>
      <c r="H87" s="217"/>
      <c r="K87" s="3"/>
    </row>
    <row r="88" spans="1:11" s="25" customFormat="1" x14ac:dyDescent="0.2">
      <c r="A88" s="188" t="s">
        <v>366</v>
      </c>
      <c r="B88" s="35" t="s">
        <v>97</v>
      </c>
      <c r="C88" s="37" t="s">
        <v>182</v>
      </c>
      <c r="D88" s="37" t="s">
        <v>367</v>
      </c>
      <c r="E88" s="35" t="s">
        <v>147</v>
      </c>
      <c r="F88" s="205">
        <f>F89+F93+F96+F100</f>
        <v>2887.7000000000003</v>
      </c>
      <c r="H88" s="217"/>
    </row>
    <row r="89" spans="1:11" s="25" customFormat="1" ht="34.5" customHeight="1" x14ac:dyDescent="0.2">
      <c r="A89" s="11" t="s">
        <v>110</v>
      </c>
      <c r="B89" s="151" t="s">
        <v>97</v>
      </c>
      <c r="C89" s="24" t="s">
        <v>182</v>
      </c>
      <c r="D89" s="24" t="s">
        <v>368</v>
      </c>
      <c r="E89" s="151" t="s">
        <v>111</v>
      </c>
      <c r="F89" s="202">
        <f t="shared" ref="F89" si="25">F90</f>
        <v>2688.1</v>
      </c>
      <c r="H89" s="217"/>
    </row>
    <row r="90" spans="1:11" s="25" customFormat="1" ht="19.5" customHeight="1" x14ac:dyDescent="0.2">
      <c r="A90" s="11" t="s">
        <v>131</v>
      </c>
      <c r="B90" s="151" t="s">
        <v>97</v>
      </c>
      <c r="C90" s="24" t="s">
        <v>182</v>
      </c>
      <c r="D90" s="24" t="s">
        <v>368</v>
      </c>
      <c r="E90" s="151" t="s">
        <v>192</v>
      </c>
      <c r="F90" s="202">
        <f t="shared" ref="F90" si="26">F91+F92</f>
        <v>2688.1</v>
      </c>
      <c r="H90" s="217"/>
    </row>
    <row r="91" spans="1:11" s="25" customFormat="1" x14ac:dyDescent="0.2">
      <c r="A91" s="88" t="s">
        <v>132</v>
      </c>
      <c r="B91" s="151" t="s">
        <v>97</v>
      </c>
      <c r="C91" s="24" t="s">
        <v>182</v>
      </c>
      <c r="D91" s="24" t="s">
        <v>368</v>
      </c>
      <c r="E91" s="151" t="s">
        <v>193</v>
      </c>
      <c r="F91" s="202">
        <f>'Пр 5 вед'!G770</f>
        <v>2064.6</v>
      </c>
      <c r="H91" s="217"/>
    </row>
    <row r="92" spans="1:11" s="25" customFormat="1" ht="24" customHeight="1" x14ac:dyDescent="0.2">
      <c r="A92" s="88" t="s">
        <v>133</v>
      </c>
      <c r="B92" s="151" t="s">
        <v>97</v>
      </c>
      <c r="C92" s="24" t="s">
        <v>182</v>
      </c>
      <c r="D92" s="24" t="s">
        <v>368</v>
      </c>
      <c r="E92" s="151">
        <v>129</v>
      </c>
      <c r="F92" s="202">
        <f>'Пр 5 вед'!G771</f>
        <v>623.5</v>
      </c>
      <c r="H92" s="217"/>
    </row>
    <row r="93" spans="1:11" s="25" customFormat="1" ht="34.5" customHeight="1" x14ac:dyDescent="0.2">
      <c r="A93" s="11" t="s">
        <v>110</v>
      </c>
      <c r="B93" s="151" t="s">
        <v>97</v>
      </c>
      <c r="C93" s="24" t="s">
        <v>182</v>
      </c>
      <c r="D93" s="24" t="s">
        <v>369</v>
      </c>
      <c r="E93" s="151">
        <v>100</v>
      </c>
      <c r="F93" s="202">
        <f t="shared" ref="F93:F94" si="27">F94</f>
        <v>22.8</v>
      </c>
      <c r="H93" s="217"/>
    </row>
    <row r="94" spans="1:11" s="25" customFormat="1" ht="14.25" customHeight="1" x14ac:dyDescent="0.2">
      <c r="A94" s="11" t="s">
        <v>131</v>
      </c>
      <c r="B94" s="151" t="s">
        <v>97</v>
      </c>
      <c r="C94" s="24" t="s">
        <v>182</v>
      </c>
      <c r="D94" s="24" t="s">
        <v>369</v>
      </c>
      <c r="E94" s="151">
        <v>120</v>
      </c>
      <c r="F94" s="202">
        <f t="shared" si="27"/>
        <v>22.8</v>
      </c>
      <c r="H94" s="217"/>
    </row>
    <row r="95" spans="1:11" ht="22.5" x14ac:dyDescent="0.2">
      <c r="A95" s="14" t="s">
        <v>244</v>
      </c>
      <c r="B95" s="151" t="s">
        <v>97</v>
      </c>
      <c r="C95" s="24" t="s">
        <v>182</v>
      </c>
      <c r="D95" s="24" t="s">
        <v>369</v>
      </c>
      <c r="E95" s="151">
        <v>122</v>
      </c>
      <c r="F95" s="202">
        <f>'Пр 5 вед'!G774</f>
        <v>22.8</v>
      </c>
      <c r="H95" s="217"/>
      <c r="K95" s="3"/>
    </row>
    <row r="96" spans="1:11" ht="15" customHeight="1" x14ac:dyDescent="0.2">
      <c r="A96" s="11" t="s">
        <v>404</v>
      </c>
      <c r="B96" s="151" t="s">
        <v>97</v>
      </c>
      <c r="C96" s="24" t="s">
        <v>182</v>
      </c>
      <c r="D96" s="24" t="s">
        <v>369</v>
      </c>
      <c r="E96" s="151" t="s">
        <v>119</v>
      </c>
      <c r="F96" s="202">
        <f t="shared" ref="F96" si="28">F97</f>
        <v>175.3</v>
      </c>
      <c r="H96" s="217"/>
      <c r="K96" s="3"/>
    </row>
    <row r="97" spans="1:11" ht="22.5" x14ac:dyDescent="0.2">
      <c r="A97" s="179" t="s">
        <v>120</v>
      </c>
      <c r="B97" s="151" t="s">
        <v>97</v>
      </c>
      <c r="C97" s="24" t="s">
        <v>182</v>
      </c>
      <c r="D97" s="24" t="s">
        <v>369</v>
      </c>
      <c r="E97" s="151" t="s">
        <v>121</v>
      </c>
      <c r="F97" s="202">
        <f t="shared" ref="F97" si="29">F99+F98</f>
        <v>175.3</v>
      </c>
      <c r="H97" s="217"/>
      <c r="K97" s="3"/>
    </row>
    <row r="98" spans="1:11" ht="12" customHeight="1" x14ac:dyDescent="0.2">
      <c r="A98" s="179" t="s">
        <v>134</v>
      </c>
      <c r="B98" s="151" t="s">
        <v>97</v>
      </c>
      <c r="C98" s="24" t="s">
        <v>182</v>
      </c>
      <c r="D98" s="24" t="s">
        <v>369</v>
      </c>
      <c r="E98" s="151">
        <v>242</v>
      </c>
      <c r="F98" s="202">
        <f>'Пр 5 вед'!G777</f>
        <v>146.5</v>
      </c>
      <c r="H98" s="217"/>
      <c r="K98" s="3"/>
    </row>
    <row r="99" spans="1:11" x14ac:dyDescent="0.2">
      <c r="A99" s="179" t="s">
        <v>422</v>
      </c>
      <c r="B99" s="151" t="s">
        <v>97</v>
      </c>
      <c r="C99" s="24" t="s">
        <v>182</v>
      </c>
      <c r="D99" s="24" t="s">
        <v>369</v>
      </c>
      <c r="E99" s="151" t="s">
        <v>123</v>
      </c>
      <c r="F99" s="202">
        <f>'Пр 5 вед'!G778</f>
        <v>28.8</v>
      </c>
      <c r="H99" s="217"/>
      <c r="K99" s="3"/>
    </row>
    <row r="100" spans="1:11" s="25" customFormat="1" x14ac:dyDescent="0.2">
      <c r="A100" s="179" t="s">
        <v>135</v>
      </c>
      <c r="B100" s="151" t="s">
        <v>97</v>
      </c>
      <c r="C100" s="24" t="s">
        <v>182</v>
      </c>
      <c r="D100" s="24" t="s">
        <v>369</v>
      </c>
      <c r="E100" s="151" t="s">
        <v>195</v>
      </c>
      <c r="F100" s="202">
        <f t="shared" ref="F100" si="30">F101</f>
        <v>1.5</v>
      </c>
      <c r="H100" s="217"/>
    </row>
    <row r="101" spans="1:11" s="25" customFormat="1" x14ac:dyDescent="0.2">
      <c r="A101" s="179" t="s">
        <v>136</v>
      </c>
      <c r="B101" s="151" t="s">
        <v>97</v>
      </c>
      <c r="C101" s="24" t="s">
        <v>182</v>
      </c>
      <c r="D101" s="24" t="s">
        <v>369</v>
      </c>
      <c r="E101" s="151" t="s">
        <v>137</v>
      </c>
      <c r="F101" s="202">
        <f>F102+F103</f>
        <v>1.5</v>
      </c>
      <c r="H101" s="217"/>
    </row>
    <row r="102" spans="1:11" s="25" customFormat="1" x14ac:dyDescent="0.2">
      <c r="A102" s="181" t="s">
        <v>196</v>
      </c>
      <c r="B102" s="151" t="s">
        <v>97</v>
      </c>
      <c r="C102" s="24" t="s">
        <v>182</v>
      </c>
      <c r="D102" s="24" t="s">
        <v>369</v>
      </c>
      <c r="E102" s="151">
        <v>852</v>
      </c>
      <c r="F102" s="202">
        <f>'Пр 5 вед'!G781</f>
        <v>0</v>
      </c>
      <c r="H102" s="217"/>
    </row>
    <row r="103" spans="1:11" x14ac:dyDescent="0.2">
      <c r="A103" s="181" t="s">
        <v>396</v>
      </c>
      <c r="B103" s="151" t="s">
        <v>97</v>
      </c>
      <c r="C103" s="24" t="s">
        <v>182</v>
      </c>
      <c r="D103" s="24" t="s">
        <v>369</v>
      </c>
      <c r="E103" s="151">
        <v>853</v>
      </c>
      <c r="F103" s="202">
        <f>'Пр 5 вед'!G782</f>
        <v>1.5</v>
      </c>
      <c r="H103" s="217"/>
      <c r="K103" s="3"/>
    </row>
    <row r="104" spans="1:11" s="230" customFormat="1" x14ac:dyDescent="0.2">
      <c r="A104" s="265" t="s">
        <v>873</v>
      </c>
      <c r="B104" s="31" t="s">
        <v>97</v>
      </c>
      <c r="C104" s="33" t="s">
        <v>202</v>
      </c>
      <c r="D104" s="33"/>
      <c r="E104" s="337"/>
      <c r="F104" s="173">
        <f>F105</f>
        <v>1500</v>
      </c>
    </row>
    <row r="105" spans="1:11" s="230" customFormat="1" x14ac:dyDescent="0.2">
      <c r="A105" s="219" t="s">
        <v>874</v>
      </c>
      <c r="B105" s="151" t="s">
        <v>97</v>
      </c>
      <c r="C105" s="343" t="s">
        <v>202</v>
      </c>
      <c r="D105" s="343" t="s">
        <v>875</v>
      </c>
      <c r="E105" s="336"/>
      <c r="F105" s="221">
        <f>F106</f>
        <v>1500</v>
      </c>
    </row>
    <row r="106" spans="1:11" s="230" customFormat="1" x14ac:dyDescent="0.2">
      <c r="A106" s="21" t="s">
        <v>404</v>
      </c>
      <c r="B106" s="151" t="s">
        <v>97</v>
      </c>
      <c r="C106" s="343" t="s">
        <v>202</v>
      </c>
      <c r="D106" s="343" t="s">
        <v>875</v>
      </c>
      <c r="E106" s="336">
        <v>800</v>
      </c>
      <c r="F106" s="221">
        <f>F107</f>
        <v>1500</v>
      </c>
    </row>
    <row r="107" spans="1:11" s="230" customFormat="1" ht="22.5" x14ac:dyDescent="0.2">
      <c r="A107" s="21" t="s">
        <v>120</v>
      </c>
      <c r="B107" s="151" t="s">
        <v>97</v>
      </c>
      <c r="C107" s="343" t="s">
        <v>202</v>
      </c>
      <c r="D107" s="343" t="s">
        <v>875</v>
      </c>
      <c r="E107" s="336">
        <v>800</v>
      </c>
      <c r="F107" s="221">
        <f>F108</f>
        <v>1500</v>
      </c>
    </row>
    <row r="108" spans="1:11" s="230" customFormat="1" x14ac:dyDescent="0.2">
      <c r="A108" s="21" t="s">
        <v>876</v>
      </c>
      <c r="B108" s="151" t="s">
        <v>97</v>
      </c>
      <c r="C108" s="343" t="s">
        <v>202</v>
      </c>
      <c r="D108" s="343" t="s">
        <v>875</v>
      </c>
      <c r="E108" s="336">
        <v>880</v>
      </c>
      <c r="F108" s="221">
        <f>'Пр 5 вед'!G513</f>
        <v>1500</v>
      </c>
    </row>
    <row r="109" spans="1:11" x14ac:dyDescent="0.2">
      <c r="A109" s="182" t="s">
        <v>406</v>
      </c>
      <c r="B109" s="31" t="s">
        <v>97</v>
      </c>
      <c r="C109" s="33" t="s">
        <v>346</v>
      </c>
      <c r="D109" s="24"/>
      <c r="E109" s="13"/>
      <c r="F109" s="202">
        <f t="shared" ref="F109:F112" si="31">F110</f>
        <v>1500</v>
      </c>
      <c r="H109" s="217"/>
      <c r="K109" s="3"/>
    </row>
    <row r="110" spans="1:11" x14ac:dyDescent="0.2">
      <c r="A110" s="181" t="s">
        <v>415</v>
      </c>
      <c r="B110" s="151" t="s">
        <v>97</v>
      </c>
      <c r="C110" s="24" t="s">
        <v>346</v>
      </c>
      <c r="D110" s="24" t="s">
        <v>414</v>
      </c>
      <c r="E110" s="13"/>
      <c r="F110" s="202">
        <f t="shared" si="31"/>
        <v>1500</v>
      </c>
      <c r="H110" s="217"/>
      <c r="K110" s="3"/>
    </row>
    <row r="111" spans="1:11" x14ac:dyDescent="0.2">
      <c r="A111" s="11" t="s">
        <v>404</v>
      </c>
      <c r="B111" s="151" t="s">
        <v>97</v>
      </c>
      <c r="C111" s="24" t="s">
        <v>346</v>
      </c>
      <c r="D111" s="24" t="s">
        <v>414</v>
      </c>
      <c r="E111" s="151">
        <v>800</v>
      </c>
      <c r="F111" s="202">
        <f t="shared" si="31"/>
        <v>1500</v>
      </c>
      <c r="H111" s="217"/>
      <c r="K111" s="3"/>
    </row>
    <row r="112" spans="1:11" ht="22.5" x14ac:dyDescent="0.2">
      <c r="A112" s="11" t="s">
        <v>120</v>
      </c>
      <c r="B112" s="151" t="s">
        <v>97</v>
      </c>
      <c r="C112" s="24" t="s">
        <v>346</v>
      </c>
      <c r="D112" s="24" t="s">
        <v>414</v>
      </c>
      <c r="E112" s="151">
        <v>800</v>
      </c>
      <c r="F112" s="202">
        <f t="shared" si="31"/>
        <v>1500</v>
      </c>
      <c r="H112" s="217"/>
      <c r="K112" s="3"/>
    </row>
    <row r="113" spans="1:11" ht="22.5" x14ac:dyDescent="0.2">
      <c r="A113" s="179" t="s">
        <v>122</v>
      </c>
      <c r="B113" s="151" t="s">
        <v>97</v>
      </c>
      <c r="C113" s="24" t="s">
        <v>346</v>
      </c>
      <c r="D113" s="24" t="s">
        <v>414</v>
      </c>
      <c r="E113" s="13">
        <v>870</v>
      </c>
      <c r="F113" s="202">
        <f>'Пр 5 вед'!G518</f>
        <v>1500</v>
      </c>
      <c r="H113" s="217"/>
      <c r="K113" s="3"/>
    </row>
    <row r="114" spans="1:11" ht="17.25" customHeight="1" x14ac:dyDescent="0.2">
      <c r="A114" s="9" t="s">
        <v>267</v>
      </c>
      <c r="B114" s="31" t="s">
        <v>97</v>
      </c>
      <c r="C114" s="33" t="s">
        <v>268</v>
      </c>
      <c r="D114" s="33"/>
      <c r="E114" s="31"/>
      <c r="F114" s="204">
        <f>F133+F139+F115+F129</f>
        <v>2947</v>
      </c>
      <c r="H114" s="217"/>
      <c r="K114" s="3"/>
    </row>
    <row r="115" spans="1:11" ht="27" customHeight="1" x14ac:dyDescent="0.2">
      <c r="A115" s="11" t="s">
        <v>788</v>
      </c>
      <c r="B115" s="151" t="s">
        <v>97</v>
      </c>
      <c r="C115" s="24" t="s">
        <v>268</v>
      </c>
      <c r="D115" s="24" t="s">
        <v>303</v>
      </c>
      <c r="E115" s="151"/>
      <c r="F115" s="202">
        <f t="shared" ref="F115" si="32">F120+F124+F116</f>
        <v>2210</v>
      </c>
      <c r="H115" s="217"/>
      <c r="K115" s="3"/>
    </row>
    <row r="116" spans="1:11" ht="22.5" customHeight="1" x14ac:dyDescent="0.2">
      <c r="A116" s="162" t="s">
        <v>716</v>
      </c>
      <c r="B116" s="151" t="s">
        <v>97</v>
      </c>
      <c r="C116" s="24" t="s">
        <v>268</v>
      </c>
      <c r="D116" s="24" t="s">
        <v>715</v>
      </c>
      <c r="E116" s="151"/>
      <c r="F116" s="202">
        <f t="shared" ref="F116:F118" si="33">F117</f>
        <v>40</v>
      </c>
      <c r="H116" s="217"/>
      <c r="K116" s="3"/>
    </row>
    <row r="117" spans="1:11" x14ac:dyDescent="0.2">
      <c r="A117" s="11" t="s">
        <v>404</v>
      </c>
      <c r="B117" s="151" t="s">
        <v>97</v>
      </c>
      <c r="C117" s="24" t="s">
        <v>268</v>
      </c>
      <c r="D117" s="24" t="s">
        <v>715</v>
      </c>
      <c r="E117" s="151" t="s">
        <v>119</v>
      </c>
      <c r="F117" s="202">
        <f t="shared" si="33"/>
        <v>40</v>
      </c>
      <c r="H117" s="217"/>
      <c r="K117" s="3"/>
    </row>
    <row r="118" spans="1:11" ht="22.5" x14ac:dyDescent="0.2">
      <c r="A118" s="11" t="s">
        <v>120</v>
      </c>
      <c r="B118" s="151" t="s">
        <v>97</v>
      </c>
      <c r="C118" s="24" t="s">
        <v>268</v>
      </c>
      <c r="D118" s="24" t="s">
        <v>715</v>
      </c>
      <c r="E118" s="151" t="s">
        <v>121</v>
      </c>
      <c r="F118" s="202">
        <f t="shared" si="33"/>
        <v>40</v>
      </c>
      <c r="H118" s="217"/>
      <c r="K118" s="3"/>
    </row>
    <row r="119" spans="1:11" x14ac:dyDescent="0.2">
      <c r="A119" s="179" t="s">
        <v>422</v>
      </c>
      <c r="B119" s="151" t="s">
        <v>97</v>
      </c>
      <c r="C119" s="24" t="s">
        <v>268</v>
      </c>
      <c r="D119" s="24" t="s">
        <v>715</v>
      </c>
      <c r="E119" s="151" t="s">
        <v>123</v>
      </c>
      <c r="F119" s="202">
        <f>'Пр 5 вед'!G524</f>
        <v>40</v>
      </c>
      <c r="H119" s="217"/>
      <c r="K119" s="3"/>
    </row>
    <row r="120" spans="1:11" ht="34.5" customHeight="1" x14ac:dyDescent="0.2">
      <c r="A120" s="162" t="s">
        <v>718</v>
      </c>
      <c r="B120" s="151" t="s">
        <v>97</v>
      </c>
      <c r="C120" s="24" t="s">
        <v>268</v>
      </c>
      <c r="D120" s="24" t="s">
        <v>717</v>
      </c>
      <c r="E120" s="151"/>
      <c r="F120" s="202">
        <f t="shared" ref="F120:F122" si="34">F121</f>
        <v>50</v>
      </c>
      <c r="H120" s="217"/>
      <c r="K120" s="3"/>
    </row>
    <row r="121" spans="1:11" x14ac:dyDescent="0.2">
      <c r="A121" s="11" t="s">
        <v>404</v>
      </c>
      <c r="B121" s="151" t="s">
        <v>97</v>
      </c>
      <c r="C121" s="24" t="s">
        <v>268</v>
      </c>
      <c r="D121" s="24" t="s">
        <v>717</v>
      </c>
      <c r="E121" s="151" t="s">
        <v>119</v>
      </c>
      <c r="F121" s="202">
        <f t="shared" si="34"/>
        <v>50</v>
      </c>
      <c r="H121" s="217"/>
      <c r="K121" s="3"/>
    </row>
    <row r="122" spans="1:11" ht="23.25" customHeight="1" x14ac:dyDescent="0.2">
      <c r="A122" s="11" t="s">
        <v>120</v>
      </c>
      <c r="B122" s="151" t="s">
        <v>97</v>
      </c>
      <c r="C122" s="24" t="s">
        <v>268</v>
      </c>
      <c r="D122" s="24" t="s">
        <v>717</v>
      </c>
      <c r="E122" s="151" t="s">
        <v>121</v>
      </c>
      <c r="F122" s="202">
        <f t="shared" si="34"/>
        <v>50</v>
      </c>
      <c r="H122" s="217"/>
      <c r="K122" s="3"/>
    </row>
    <row r="123" spans="1:11" x14ac:dyDescent="0.2">
      <c r="A123" s="179" t="s">
        <v>422</v>
      </c>
      <c r="B123" s="151" t="s">
        <v>97</v>
      </c>
      <c r="C123" s="24" t="s">
        <v>268</v>
      </c>
      <c r="D123" s="24" t="s">
        <v>717</v>
      </c>
      <c r="E123" s="151" t="s">
        <v>123</v>
      </c>
      <c r="F123" s="202">
        <f>'Пр 5 вед'!G528</f>
        <v>50</v>
      </c>
      <c r="H123" s="217"/>
      <c r="K123" s="3"/>
    </row>
    <row r="124" spans="1:11" ht="22.5" x14ac:dyDescent="0.2">
      <c r="A124" s="179" t="s">
        <v>487</v>
      </c>
      <c r="B124" s="151" t="s">
        <v>97</v>
      </c>
      <c r="C124" s="24" t="s">
        <v>268</v>
      </c>
      <c r="D124" s="24" t="s">
        <v>486</v>
      </c>
      <c r="E124" s="151"/>
      <c r="F124" s="212">
        <f t="shared" ref="F124:F125" si="35">F125</f>
        <v>2120</v>
      </c>
      <c r="H124" s="217"/>
      <c r="K124" s="3"/>
    </row>
    <row r="125" spans="1:11" ht="16.5" customHeight="1" x14ac:dyDescent="0.2">
      <c r="A125" s="11" t="s">
        <v>404</v>
      </c>
      <c r="B125" s="151" t="s">
        <v>97</v>
      </c>
      <c r="C125" s="24" t="s">
        <v>268</v>
      </c>
      <c r="D125" s="24" t="s">
        <v>486</v>
      </c>
      <c r="E125" s="151" t="s">
        <v>119</v>
      </c>
      <c r="F125" s="212">
        <f t="shared" si="35"/>
        <v>2120</v>
      </c>
      <c r="H125" s="217"/>
      <c r="K125" s="3"/>
    </row>
    <row r="126" spans="1:11" ht="25.5" customHeight="1" x14ac:dyDescent="0.2">
      <c r="A126" s="11" t="s">
        <v>120</v>
      </c>
      <c r="B126" s="151" t="s">
        <v>97</v>
      </c>
      <c r="C126" s="24" t="s">
        <v>268</v>
      </c>
      <c r="D126" s="24" t="s">
        <v>486</v>
      </c>
      <c r="E126" s="151" t="s">
        <v>121</v>
      </c>
      <c r="F126" s="212">
        <f t="shared" ref="F126" si="36">F128+F127</f>
        <v>2120</v>
      </c>
      <c r="H126" s="217"/>
      <c r="K126" s="3"/>
    </row>
    <row r="127" spans="1:11" ht="15" customHeight="1" x14ac:dyDescent="0.2">
      <c r="A127" s="179" t="s">
        <v>134</v>
      </c>
      <c r="B127" s="151" t="s">
        <v>97</v>
      </c>
      <c r="C127" s="24" t="s">
        <v>268</v>
      </c>
      <c r="D127" s="24" t="s">
        <v>486</v>
      </c>
      <c r="E127" s="151">
        <v>242</v>
      </c>
      <c r="F127" s="202">
        <f>'Пр 5 вед'!G532</f>
        <v>200</v>
      </c>
      <c r="H127" s="217"/>
      <c r="K127" s="3"/>
    </row>
    <row r="128" spans="1:11" x14ac:dyDescent="0.2">
      <c r="A128" s="179" t="s">
        <v>422</v>
      </c>
      <c r="B128" s="151" t="s">
        <v>97</v>
      </c>
      <c r="C128" s="24" t="s">
        <v>268</v>
      </c>
      <c r="D128" s="24" t="s">
        <v>486</v>
      </c>
      <c r="E128" s="151" t="s">
        <v>123</v>
      </c>
      <c r="F128" s="202">
        <f>'Пр 5 вед'!G533</f>
        <v>1920</v>
      </c>
      <c r="H128" s="217"/>
      <c r="K128" s="3"/>
    </row>
    <row r="129" spans="1:11" ht="14.25" customHeight="1" x14ac:dyDescent="0.2">
      <c r="A129" s="186" t="s">
        <v>304</v>
      </c>
      <c r="B129" s="151" t="s">
        <v>97</v>
      </c>
      <c r="C129" s="24" t="s">
        <v>268</v>
      </c>
      <c r="D129" s="24" t="s">
        <v>305</v>
      </c>
      <c r="E129" s="151"/>
      <c r="F129" s="202">
        <f t="shared" ref="F129:F131" si="37">F130</f>
        <v>130</v>
      </c>
      <c r="H129" s="217"/>
      <c r="K129" s="3"/>
    </row>
    <row r="130" spans="1:11" x14ac:dyDescent="0.2">
      <c r="A130" s="179" t="s">
        <v>135</v>
      </c>
      <c r="B130" s="151" t="s">
        <v>97</v>
      </c>
      <c r="C130" s="24" t="s">
        <v>268</v>
      </c>
      <c r="D130" s="24" t="s">
        <v>305</v>
      </c>
      <c r="E130" s="151" t="s">
        <v>195</v>
      </c>
      <c r="F130" s="202">
        <f t="shared" si="37"/>
        <v>130</v>
      </c>
      <c r="H130" s="217"/>
      <c r="K130" s="3"/>
    </row>
    <row r="131" spans="1:11" x14ac:dyDescent="0.2">
      <c r="A131" s="179" t="s">
        <v>136</v>
      </c>
      <c r="B131" s="151" t="s">
        <v>97</v>
      </c>
      <c r="C131" s="24" t="s">
        <v>268</v>
      </c>
      <c r="D131" s="24" t="s">
        <v>305</v>
      </c>
      <c r="E131" s="151" t="s">
        <v>137</v>
      </c>
      <c r="F131" s="202">
        <f t="shared" si="37"/>
        <v>130</v>
      </c>
      <c r="H131" s="217"/>
      <c r="K131" s="3"/>
    </row>
    <row r="132" spans="1:11" x14ac:dyDescent="0.2">
      <c r="A132" s="181" t="s">
        <v>396</v>
      </c>
      <c r="B132" s="151" t="s">
        <v>97</v>
      </c>
      <c r="C132" s="24" t="s">
        <v>268</v>
      </c>
      <c r="D132" s="24" t="s">
        <v>305</v>
      </c>
      <c r="E132" s="151">
        <v>853</v>
      </c>
      <c r="F132" s="202">
        <f>'Пр 5 вед'!G537</f>
        <v>130</v>
      </c>
      <c r="H132" s="217"/>
      <c r="K132" s="3"/>
    </row>
    <row r="133" spans="1:11" ht="23.25" customHeight="1" x14ac:dyDescent="0.2">
      <c r="A133" s="88" t="s">
        <v>69</v>
      </c>
      <c r="B133" s="151" t="s">
        <v>97</v>
      </c>
      <c r="C133" s="24" t="s">
        <v>268</v>
      </c>
      <c r="D133" s="24" t="s">
        <v>270</v>
      </c>
      <c r="E133" s="151"/>
      <c r="F133" s="202">
        <f>F135+F137</f>
        <v>7</v>
      </c>
      <c r="H133" s="217"/>
      <c r="K133" s="3"/>
    </row>
    <row r="134" spans="1:11" ht="15" customHeight="1" x14ac:dyDescent="0.2">
      <c r="A134" s="11" t="s">
        <v>404</v>
      </c>
      <c r="B134" s="151" t="s">
        <v>97</v>
      </c>
      <c r="C134" s="24" t="s">
        <v>268</v>
      </c>
      <c r="D134" s="24" t="s">
        <v>270</v>
      </c>
      <c r="E134" s="151">
        <v>200</v>
      </c>
      <c r="F134" s="202">
        <f t="shared" ref="F134:F135" si="38">F135</f>
        <v>1</v>
      </c>
      <c r="H134" s="217"/>
      <c r="K134" s="3"/>
    </row>
    <row r="135" spans="1:11" ht="22.5" x14ac:dyDescent="0.2">
      <c r="A135" s="11" t="s">
        <v>120</v>
      </c>
      <c r="B135" s="151" t="s">
        <v>97</v>
      </c>
      <c r="C135" s="24" t="s">
        <v>268</v>
      </c>
      <c r="D135" s="24" t="s">
        <v>270</v>
      </c>
      <c r="E135" s="151">
        <v>240</v>
      </c>
      <c r="F135" s="202">
        <f t="shared" si="38"/>
        <v>1</v>
      </c>
      <c r="H135" s="217"/>
      <c r="K135" s="3"/>
    </row>
    <row r="136" spans="1:11" x14ac:dyDescent="0.2">
      <c r="A136" s="179" t="s">
        <v>422</v>
      </c>
      <c r="B136" s="151" t="s">
        <v>97</v>
      </c>
      <c r="C136" s="24" t="s">
        <v>268</v>
      </c>
      <c r="D136" s="24" t="s">
        <v>270</v>
      </c>
      <c r="E136" s="151">
        <v>244</v>
      </c>
      <c r="F136" s="202">
        <f>'Пр 5 вед'!G541</f>
        <v>1</v>
      </c>
      <c r="H136" s="217"/>
      <c r="K136" s="3"/>
    </row>
    <row r="137" spans="1:11" x14ac:dyDescent="0.2">
      <c r="A137" s="11" t="s">
        <v>271</v>
      </c>
      <c r="B137" s="151" t="s">
        <v>97</v>
      </c>
      <c r="C137" s="24" t="s">
        <v>268</v>
      </c>
      <c r="D137" s="24" t="s">
        <v>270</v>
      </c>
      <c r="E137" s="151">
        <v>500</v>
      </c>
      <c r="F137" s="202">
        <f>F138</f>
        <v>6</v>
      </c>
      <c r="H137" s="217"/>
      <c r="K137" s="3"/>
    </row>
    <row r="138" spans="1:11" x14ac:dyDescent="0.2">
      <c r="A138" s="11" t="s">
        <v>272</v>
      </c>
      <c r="B138" s="151" t="s">
        <v>97</v>
      </c>
      <c r="C138" s="24" t="s">
        <v>268</v>
      </c>
      <c r="D138" s="24" t="s">
        <v>270</v>
      </c>
      <c r="E138" s="151">
        <v>530</v>
      </c>
      <c r="F138" s="202">
        <f>'Пр 5 вед'!G448</f>
        <v>6</v>
      </c>
      <c r="H138" s="217"/>
      <c r="K138" s="3"/>
    </row>
    <row r="139" spans="1:11" ht="25.5" customHeight="1" x14ac:dyDescent="0.2">
      <c r="A139" s="187" t="s">
        <v>410</v>
      </c>
      <c r="B139" s="35" t="s">
        <v>97</v>
      </c>
      <c r="C139" s="37" t="s">
        <v>268</v>
      </c>
      <c r="D139" s="37" t="s">
        <v>306</v>
      </c>
      <c r="E139" s="35" t="s">
        <v>147</v>
      </c>
      <c r="F139" s="205">
        <f>F140+F145</f>
        <v>600</v>
      </c>
      <c r="H139" s="217"/>
      <c r="K139" s="3"/>
    </row>
    <row r="140" spans="1:11" ht="39" customHeight="1" x14ac:dyDescent="0.2">
      <c r="A140" s="11" t="s">
        <v>110</v>
      </c>
      <c r="B140" s="151" t="s">
        <v>97</v>
      </c>
      <c r="C140" s="24" t="s">
        <v>268</v>
      </c>
      <c r="D140" s="24" t="s">
        <v>306</v>
      </c>
      <c r="E140" s="151" t="s">
        <v>111</v>
      </c>
      <c r="F140" s="202">
        <f t="shared" ref="F140" si="39">F141</f>
        <v>600</v>
      </c>
      <c r="H140" s="217"/>
      <c r="K140" s="3"/>
    </row>
    <row r="141" spans="1:11" ht="15" customHeight="1" x14ac:dyDescent="0.2">
      <c r="A141" s="11" t="s">
        <v>131</v>
      </c>
      <c r="B141" s="151" t="s">
        <v>97</v>
      </c>
      <c r="C141" s="24" t="s">
        <v>268</v>
      </c>
      <c r="D141" s="24" t="s">
        <v>306</v>
      </c>
      <c r="E141" s="151" t="s">
        <v>192</v>
      </c>
      <c r="F141" s="202">
        <f t="shared" ref="F141" si="40">F142+F143</f>
        <v>600</v>
      </c>
      <c r="H141" s="217"/>
      <c r="K141" s="3"/>
    </row>
    <row r="142" spans="1:11" s="7" customFormat="1" ht="13.5" customHeight="1" x14ac:dyDescent="0.2">
      <c r="A142" s="88" t="s">
        <v>132</v>
      </c>
      <c r="B142" s="151" t="s">
        <v>97</v>
      </c>
      <c r="C142" s="24" t="s">
        <v>268</v>
      </c>
      <c r="D142" s="24" t="s">
        <v>306</v>
      </c>
      <c r="E142" s="151" t="s">
        <v>193</v>
      </c>
      <c r="F142" s="202">
        <f>'Пр 5 вед'!G545</f>
        <v>460.83</v>
      </c>
      <c r="H142" s="217"/>
    </row>
    <row r="143" spans="1:11" s="7" customFormat="1" ht="24.75" customHeight="1" x14ac:dyDescent="0.2">
      <c r="A143" s="88" t="s">
        <v>133</v>
      </c>
      <c r="B143" s="151" t="s">
        <v>97</v>
      </c>
      <c r="C143" s="24" t="s">
        <v>268</v>
      </c>
      <c r="D143" s="24" t="s">
        <v>306</v>
      </c>
      <c r="E143" s="151">
        <v>129</v>
      </c>
      <c r="F143" s="202">
        <f>'Пр 5 вед'!G546</f>
        <v>139.16999999999999</v>
      </c>
      <c r="H143" s="217"/>
    </row>
    <row r="144" spans="1:11" s="7" customFormat="1" ht="14.25" customHeight="1" x14ac:dyDescent="0.2">
      <c r="A144" s="11" t="s">
        <v>404</v>
      </c>
      <c r="B144" s="151" t="s">
        <v>97</v>
      </c>
      <c r="C144" s="24" t="s">
        <v>268</v>
      </c>
      <c r="D144" s="24" t="s">
        <v>306</v>
      </c>
      <c r="E144" s="151">
        <v>200</v>
      </c>
      <c r="F144" s="202">
        <f t="shared" ref="F144" si="41">F145</f>
        <v>0</v>
      </c>
      <c r="H144" s="217"/>
    </row>
    <row r="145" spans="1:11" ht="22.5" x14ac:dyDescent="0.2">
      <c r="A145" s="11" t="s">
        <v>120</v>
      </c>
      <c r="B145" s="151" t="s">
        <v>97</v>
      </c>
      <c r="C145" s="24" t="s">
        <v>268</v>
      </c>
      <c r="D145" s="24" t="s">
        <v>306</v>
      </c>
      <c r="E145" s="151" t="s">
        <v>121</v>
      </c>
      <c r="F145" s="202">
        <f t="shared" ref="F145" si="42">F147+F146</f>
        <v>0</v>
      </c>
      <c r="H145" s="217"/>
      <c r="K145" s="3"/>
    </row>
    <row r="146" spans="1:11" ht="17.25" customHeight="1" x14ac:dyDescent="0.2">
      <c r="A146" s="179" t="s">
        <v>134</v>
      </c>
      <c r="B146" s="151" t="s">
        <v>97</v>
      </c>
      <c r="C146" s="24" t="s">
        <v>268</v>
      </c>
      <c r="D146" s="24" t="s">
        <v>306</v>
      </c>
      <c r="E146" s="151">
        <v>242</v>
      </c>
      <c r="F146" s="202">
        <f>'Пр 5 вед'!G549</f>
        <v>0</v>
      </c>
      <c r="H146" s="217"/>
      <c r="K146" s="3"/>
    </row>
    <row r="147" spans="1:11" x14ac:dyDescent="0.2">
      <c r="A147" s="179" t="s">
        <v>422</v>
      </c>
      <c r="B147" s="151" t="s">
        <v>97</v>
      </c>
      <c r="C147" s="24" t="s">
        <v>268</v>
      </c>
      <c r="D147" s="24" t="s">
        <v>306</v>
      </c>
      <c r="E147" s="151" t="s">
        <v>123</v>
      </c>
      <c r="F147" s="202">
        <f>'Пр 5 вед'!G550</f>
        <v>0</v>
      </c>
      <c r="H147" s="217"/>
      <c r="K147" s="3"/>
    </row>
    <row r="148" spans="1:11" hidden="1" x14ac:dyDescent="0.2">
      <c r="A148" s="9" t="s">
        <v>273</v>
      </c>
      <c r="B148" s="33" t="s">
        <v>213</v>
      </c>
      <c r="C148" s="33"/>
      <c r="D148" s="33"/>
      <c r="E148" s="31"/>
      <c r="F148" s="204">
        <f t="shared" ref="F148:F149" si="43">F149</f>
        <v>0</v>
      </c>
      <c r="H148" s="217"/>
      <c r="K148" s="3"/>
    </row>
    <row r="149" spans="1:11" ht="14.25" hidden="1" customHeight="1" x14ac:dyDescent="0.2">
      <c r="A149" s="9" t="s">
        <v>274</v>
      </c>
      <c r="B149" s="33" t="s">
        <v>213</v>
      </c>
      <c r="C149" s="33" t="s">
        <v>151</v>
      </c>
      <c r="D149" s="33"/>
      <c r="E149" s="24"/>
      <c r="F149" s="204">
        <f t="shared" si="43"/>
        <v>0</v>
      </c>
      <c r="H149" s="217"/>
      <c r="K149" s="3"/>
    </row>
    <row r="150" spans="1:11" hidden="1" x14ac:dyDescent="0.2">
      <c r="A150" s="11" t="s">
        <v>124</v>
      </c>
      <c r="B150" s="24" t="s">
        <v>213</v>
      </c>
      <c r="C150" s="24" t="s">
        <v>151</v>
      </c>
      <c r="D150" s="40" t="s">
        <v>269</v>
      </c>
      <c r="E150" s="151"/>
      <c r="F150" s="202">
        <f>F151+F159</f>
        <v>0</v>
      </c>
      <c r="H150" s="217"/>
      <c r="K150" s="3"/>
    </row>
    <row r="151" spans="1:11" ht="44.25" hidden="1" customHeight="1" x14ac:dyDescent="0.2">
      <c r="A151" s="188" t="s">
        <v>307</v>
      </c>
      <c r="B151" s="37" t="s">
        <v>213</v>
      </c>
      <c r="C151" s="37" t="s">
        <v>151</v>
      </c>
      <c r="D151" s="37" t="s">
        <v>275</v>
      </c>
      <c r="E151" s="35"/>
      <c r="F151" s="205">
        <f>F152+F156</f>
        <v>0</v>
      </c>
      <c r="H151" s="217"/>
      <c r="K151" s="3"/>
    </row>
    <row r="152" spans="1:11" s="7" customFormat="1" ht="35.25" hidden="1" customHeight="1" x14ac:dyDescent="0.2">
      <c r="A152" s="11" t="s">
        <v>110</v>
      </c>
      <c r="B152" s="24" t="s">
        <v>213</v>
      </c>
      <c r="C152" s="24" t="s">
        <v>151</v>
      </c>
      <c r="D152" s="24" t="s">
        <v>275</v>
      </c>
      <c r="E152" s="151" t="s">
        <v>111</v>
      </c>
      <c r="F152" s="202">
        <f t="shared" ref="F152" si="44">F153</f>
        <v>0</v>
      </c>
      <c r="H152" s="217"/>
    </row>
    <row r="153" spans="1:11" s="7" customFormat="1" ht="15.75" hidden="1" customHeight="1" x14ac:dyDescent="0.2">
      <c r="A153" s="11" t="s">
        <v>112</v>
      </c>
      <c r="B153" s="24" t="s">
        <v>213</v>
      </c>
      <c r="C153" s="24" t="s">
        <v>151</v>
      </c>
      <c r="D153" s="24" t="s">
        <v>275</v>
      </c>
      <c r="E153" s="151">
        <v>110</v>
      </c>
      <c r="F153" s="202">
        <f>F154+F155</f>
        <v>0</v>
      </c>
      <c r="H153" s="217"/>
    </row>
    <row r="154" spans="1:11" hidden="1" x14ac:dyDescent="0.2">
      <c r="A154" s="11" t="s">
        <v>113</v>
      </c>
      <c r="B154" s="24" t="s">
        <v>213</v>
      </c>
      <c r="C154" s="24" t="s">
        <v>151</v>
      </c>
      <c r="D154" s="24" t="s">
        <v>275</v>
      </c>
      <c r="E154" s="151">
        <v>111</v>
      </c>
      <c r="F154" s="202">
        <f>'Пр 5 вед'!G557</f>
        <v>0</v>
      </c>
      <c r="H154" s="217"/>
      <c r="K154" s="3"/>
    </row>
    <row r="155" spans="1:11" ht="25.5" hidden="1" customHeight="1" x14ac:dyDescent="0.2">
      <c r="A155" s="88" t="s">
        <v>114</v>
      </c>
      <c r="B155" s="24" t="s">
        <v>213</v>
      </c>
      <c r="C155" s="24" t="s">
        <v>151</v>
      </c>
      <c r="D155" s="24" t="s">
        <v>275</v>
      </c>
      <c r="E155" s="151">
        <v>119</v>
      </c>
      <c r="F155" s="202">
        <f>'Пр 5 вед'!G558</f>
        <v>0</v>
      </c>
      <c r="H155" s="217"/>
      <c r="K155" s="3"/>
    </row>
    <row r="156" spans="1:11" ht="12.75" hidden="1" customHeight="1" x14ac:dyDescent="0.2">
      <c r="A156" s="11" t="s">
        <v>404</v>
      </c>
      <c r="B156" s="24" t="s">
        <v>213</v>
      </c>
      <c r="C156" s="24" t="s">
        <v>151</v>
      </c>
      <c r="D156" s="24" t="s">
        <v>275</v>
      </c>
      <c r="E156" s="151">
        <v>200</v>
      </c>
      <c r="F156" s="202">
        <f t="shared" ref="F156:F157" si="45">F157</f>
        <v>0</v>
      </c>
      <c r="H156" s="217"/>
      <c r="K156" s="3"/>
    </row>
    <row r="157" spans="1:11" s="7" customFormat="1" ht="22.5" hidden="1" x14ac:dyDescent="0.2">
      <c r="A157" s="11" t="s">
        <v>120</v>
      </c>
      <c r="B157" s="24" t="s">
        <v>213</v>
      </c>
      <c r="C157" s="24" t="s">
        <v>151</v>
      </c>
      <c r="D157" s="24" t="s">
        <v>275</v>
      </c>
      <c r="E157" s="151" t="s">
        <v>121</v>
      </c>
      <c r="F157" s="202">
        <f t="shared" si="45"/>
        <v>0</v>
      </c>
      <c r="H157" s="217"/>
    </row>
    <row r="158" spans="1:11" hidden="1" x14ac:dyDescent="0.2">
      <c r="A158" s="179" t="s">
        <v>422</v>
      </c>
      <c r="B158" s="24" t="s">
        <v>213</v>
      </c>
      <c r="C158" s="24" t="s">
        <v>151</v>
      </c>
      <c r="D158" s="24" t="s">
        <v>275</v>
      </c>
      <c r="E158" s="151" t="s">
        <v>123</v>
      </c>
      <c r="F158" s="202">
        <f>'Пр 5 вед'!G561</f>
        <v>0</v>
      </c>
      <c r="H158" s="217"/>
      <c r="K158" s="3"/>
    </row>
    <row r="159" spans="1:11" s="7" customFormat="1" hidden="1" x14ac:dyDescent="0.2">
      <c r="A159" s="11" t="s">
        <v>271</v>
      </c>
      <c r="B159" s="24" t="s">
        <v>213</v>
      </c>
      <c r="C159" s="24" t="s">
        <v>151</v>
      </c>
      <c r="D159" s="24" t="s">
        <v>275</v>
      </c>
      <c r="E159" s="24" t="s">
        <v>276</v>
      </c>
      <c r="F159" s="202">
        <f>F160</f>
        <v>0</v>
      </c>
      <c r="H159" s="217"/>
    </row>
    <row r="160" spans="1:11" s="7" customFormat="1" hidden="1" x14ac:dyDescent="0.2">
      <c r="A160" s="11" t="s">
        <v>272</v>
      </c>
      <c r="B160" s="24" t="s">
        <v>213</v>
      </c>
      <c r="C160" s="24" t="s">
        <v>151</v>
      </c>
      <c r="D160" s="24" t="s">
        <v>275</v>
      </c>
      <c r="E160" s="24" t="s">
        <v>277</v>
      </c>
      <c r="F160" s="202">
        <f>'Пр 5 вед'!G454</f>
        <v>0</v>
      </c>
      <c r="H160" s="217"/>
    </row>
    <row r="161" spans="1:11" ht="21" x14ac:dyDescent="0.2">
      <c r="A161" s="9" t="s">
        <v>308</v>
      </c>
      <c r="B161" s="31" t="s">
        <v>151</v>
      </c>
      <c r="C161" s="33" t="s">
        <v>145</v>
      </c>
      <c r="D161" s="33" t="s">
        <v>146</v>
      </c>
      <c r="E161" s="31" t="s">
        <v>147</v>
      </c>
      <c r="F161" s="204">
        <f>F162+F185</f>
        <v>3576.7</v>
      </c>
      <c r="H161" s="217"/>
      <c r="K161" s="3"/>
    </row>
    <row r="162" spans="1:11" ht="24.75" customHeight="1" x14ac:dyDescent="0.2">
      <c r="A162" s="9" t="s">
        <v>309</v>
      </c>
      <c r="B162" s="31" t="s">
        <v>151</v>
      </c>
      <c r="C162" s="33" t="s">
        <v>218</v>
      </c>
      <c r="D162" s="33"/>
      <c r="E162" s="31"/>
      <c r="F162" s="204">
        <f>F163+F172</f>
        <v>3071.7</v>
      </c>
      <c r="H162" s="217"/>
      <c r="K162" s="3"/>
    </row>
    <row r="163" spans="1:11" x14ac:dyDescent="0.2">
      <c r="A163" s="88" t="s">
        <v>310</v>
      </c>
      <c r="B163" s="151" t="s">
        <v>151</v>
      </c>
      <c r="C163" s="24" t="s">
        <v>218</v>
      </c>
      <c r="D163" s="24" t="s">
        <v>311</v>
      </c>
      <c r="E163" s="151"/>
      <c r="F163" s="202">
        <f t="shared" ref="F163" si="46">F164+F168</f>
        <v>2576.6999999999998</v>
      </c>
      <c r="H163" s="217"/>
      <c r="K163" s="3"/>
    </row>
    <row r="164" spans="1:11" ht="33.75" x14ac:dyDescent="0.2">
      <c r="A164" s="11" t="s">
        <v>110</v>
      </c>
      <c r="B164" s="151" t="s">
        <v>151</v>
      </c>
      <c r="C164" s="24" t="s">
        <v>218</v>
      </c>
      <c r="D164" s="24" t="s">
        <v>311</v>
      </c>
      <c r="E164" s="151" t="s">
        <v>111</v>
      </c>
      <c r="F164" s="202">
        <f t="shared" ref="F164" si="47">F165</f>
        <v>2427.6999999999998</v>
      </c>
      <c r="H164" s="217"/>
      <c r="K164" s="3"/>
    </row>
    <row r="165" spans="1:11" s="7" customFormat="1" x14ac:dyDescent="0.2">
      <c r="A165" s="11" t="s">
        <v>112</v>
      </c>
      <c r="B165" s="151" t="s">
        <v>151</v>
      </c>
      <c r="C165" s="24" t="s">
        <v>218</v>
      </c>
      <c r="D165" s="24" t="s">
        <v>311</v>
      </c>
      <c r="E165" s="151">
        <v>110</v>
      </c>
      <c r="F165" s="202">
        <f t="shared" ref="F165" si="48">F166+F167</f>
        <v>2427.6999999999998</v>
      </c>
      <c r="H165" s="217"/>
    </row>
    <row r="166" spans="1:11" s="7" customFormat="1" x14ac:dyDescent="0.2">
      <c r="A166" s="11" t="s">
        <v>113</v>
      </c>
      <c r="B166" s="151" t="s">
        <v>151</v>
      </c>
      <c r="C166" s="24" t="s">
        <v>218</v>
      </c>
      <c r="D166" s="24" t="s">
        <v>311</v>
      </c>
      <c r="E166" s="151">
        <v>111</v>
      </c>
      <c r="F166" s="202">
        <f>'Пр 5 вед'!G567</f>
        <v>1864.6</v>
      </c>
      <c r="H166" s="217"/>
    </row>
    <row r="167" spans="1:11" s="7" customFormat="1" ht="24" customHeight="1" x14ac:dyDescent="0.2">
      <c r="A167" s="88" t="s">
        <v>114</v>
      </c>
      <c r="B167" s="151" t="s">
        <v>151</v>
      </c>
      <c r="C167" s="24" t="s">
        <v>218</v>
      </c>
      <c r="D167" s="24" t="s">
        <v>311</v>
      </c>
      <c r="E167" s="151">
        <v>119</v>
      </c>
      <c r="F167" s="202">
        <f>'Пр 5 вед'!G568</f>
        <v>563.1</v>
      </c>
      <c r="H167" s="217"/>
    </row>
    <row r="168" spans="1:11" s="7" customFormat="1" ht="16.5" customHeight="1" x14ac:dyDescent="0.2">
      <c r="A168" s="11" t="s">
        <v>404</v>
      </c>
      <c r="B168" s="151" t="s">
        <v>151</v>
      </c>
      <c r="C168" s="24" t="s">
        <v>218</v>
      </c>
      <c r="D168" s="24" t="s">
        <v>311</v>
      </c>
      <c r="E168" s="151">
        <v>200</v>
      </c>
      <c r="F168" s="202">
        <f t="shared" ref="F168" si="49">F169</f>
        <v>149</v>
      </c>
      <c r="H168" s="217"/>
    </row>
    <row r="169" spans="1:11" s="7" customFormat="1" ht="22.5" x14ac:dyDescent="0.2">
      <c r="A169" s="11" t="s">
        <v>120</v>
      </c>
      <c r="B169" s="151" t="s">
        <v>151</v>
      </c>
      <c r="C169" s="24" t="s">
        <v>218</v>
      </c>
      <c r="D169" s="24" t="s">
        <v>311</v>
      </c>
      <c r="E169" s="151">
        <v>240</v>
      </c>
      <c r="F169" s="202">
        <f t="shared" ref="F169" si="50">F170+F171</f>
        <v>149</v>
      </c>
      <c r="H169" s="217"/>
    </row>
    <row r="170" spans="1:11" s="7" customFormat="1" ht="15.75" customHeight="1" x14ac:dyDescent="0.2">
      <c r="A170" s="179" t="s">
        <v>134</v>
      </c>
      <c r="B170" s="151" t="s">
        <v>151</v>
      </c>
      <c r="C170" s="24" t="s">
        <v>218</v>
      </c>
      <c r="D170" s="24" t="s">
        <v>311</v>
      </c>
      <c r="E170" s="151">
        <v>242</v>
      </c>
      <c r="F170" s="202">
        <f>'Пр 5 вед'!G571</f>
        <v>149</v>
      </c>
      <c r="H170" s="217"/>
    </row>
    <row r="171" spans="1:11" s="7" customFormat="1" x14ac:dyDescent="0.2">
      <c r="A171" s="179" t="s">
        <v>422</v>
      </c>
      <c r="B171" s="151" t="s">
        <v>151</v>
      </c>
      <c r="C171" s="24" t="s">
        <v>218</v>
      </c>
      <c r="D171" s="24" t="s">
        <v>311</v>
      </c>
      <c r="E171" s="151">
        <v>244</v>
      </c>
      <c r="F171" s="202">
        <f>'Пр 5 вед'!G572</f>
        <v>0</v>
      </c>
      <c r="H171" s="217"/>
    </row>
    <row r="172" spans="1:11" s="351" customFormat="1" ht="35.25" customHeight="1" x14ac:dyDescent="0.2">
      <c r="A172" s="159" t="s">
        <v>912</v>
      </c>
      <c r="B172" s="31" t="s">
        <v>151</v>
      </c>
      <c r="C172" s="33" t="s">
        <v>218</v>
      </c>
      <c r="D172" s="33" t="s">
        <v>312</v>
      </c>
      <c r="E172" s="31"/>
      <c r="F172" s="204">
        <f t="shared" ref="F172" si="51">F173+F177+F181</f>
        <v>495</v>
      </c>
      <c r="H172" s="349"/>
    </row>
    <row r="173" spans="1:11" s="7" customFormat="1" ht="22.5" x14ac:dyDescent="0.2">
      <c r="A173" s="88" t="s">
        <v>441</v>
      </c>
      <c r="B173" s="151" t="s">
        <v>151</v>
      </c>
      <c r="C173" s="24" t="s">
        <v>218</v>
      </c>
      <c r="D173" s="24" t="s">
        <v>440</v>
      </c>
      <c r="E173" s="151"/>
      <c r="F173" s="202">
        <f t="shared" ref="F173:F175" si="52">F174</f>
        <v>430</v>
      </c>
      <c r="H173" s="217"/>
    </row>
    <row r="174" spans="1:11" s="7" customFormat="1" ht="16.5" customHeight="1" x14ac:dyDescent="0.2">
      <c r="A174" s="11" t="s">
        <v>404</v>
      </c>
      <c r="B174" s="151" t="s">
        <v>151</v>
      </c>
      <c r="C174" s="24" t="s">
        <v>218</v>
      </c>
      <c r="D174" s="24" t="s">
        <v>440</v>
      </c>
      <c r="E174" s="151">
        <v>200</v>
      </c>
      <c r="F174" s="202">
        <f t="shared" si="52"/>
        <v>430</v>
      </c>
      <c r="H174" s="217"/>
    </row>
    <row r="175" spans="1:11" s="7" customFormat="1" ht="22.5" x14ac:dyDescent="0.2">
      <c r="A175" s="11" t="s">
        <v>120</v>
      </c>
      <c r="B175" s="151" t="s">
        <v>151</v>
      </c>
      <c r="C175" s="24" t="s">
        <v>218</v>
      </c>
      <c r="D175" s="24" t="s">
        <v>440</v>
      </c>
      <c r="E175" s="151">
        <v>240</v>
      </c>
      <c r="F175" s="202">
        <f t="shared" si="52"/>
        <v>430</v>
      </c>
      <c r="H175" s="217"/>
    </row>
    <row r="176" spans="1:11" s="7" customFormat="1" ht="16.5" customHeight="1" x14ac:dyDescent="0.2">
      <c r="A176" s="179" t="s">
        <v>422</v>
      </c>
      <c r="B176" s="151" t="s">
        <v>151</v>
      </c>
      <c r="C176" s="24" t="s">
        <v>218</v>
      </c>
      <c r="D176" s="24" t="s">
        <v>440</v>
      </c>
      <c r="E176" s="151">
        <v>244</v>
      </c>
      <c r="F176" s="202">
        <f>'Пр 5 вед'!G577</f>
        <v>430</v>
      </c>
      <c r="H176" s="217"/>
    </row>
    <row r="177" spans="1:11" s="7" customFormat="1" ht="36.75" customHeight="1" x14ac:dyDescent="0.2">
      <c r="A177" s="88" t="s">
        <v>313</v>
      </c>
      <c r="B177" s="151" t="s">
        <v>151</v>
      </c>
      <c r="C177" s="24" t="s">
        <v>218</v>
      </c>
      <c r="D177" s="24" t="s">
        <v>314</v>
      </c>
      <c r="E177" s="151"/>
      <c r="F177" s="202">
        <f t="shared" ref="F177:F179" si="53">F178</f>
        <v>50</v>
      </c>
      <c r="H177" s="217"/>
    </row>
    <row r="178" spans="1:11" s="7" customFormat="1" ht="13.5" customHeight="1" x14ac:dyDescent="0.2">
      <c r="A178" s="11" t="s">
        <v>404</v>
      </c>
      <c r="B178" s="151" t="s">
        <v>151</v>
      </c>
      <c r="C178" s="24" t="s">
        <v>218</v>
      </c>
      <c r="D178" s="24" t="s">
        <v>314</v>
      </c>
      <c r="E178" s="151">
        <v>200</v>
      </c>
      <c r="F178" s="202">
        <f t="shared" si="53"/>
        <v>50</v>
      </c>
      <c r="H178" s="217"/>
    </row>
    <row r="179" spans="1:11" s="7" customFormat="1" ht="22.5" x14ac:dyDescent="0.2">
      <c r="A179" s="11" t="s">
        <v>120</v>
      </c>
      <c r="B179" s="151" t="s">
        <v>151</v>
      </c>
      <c r="C179" s="24" t="s">
        <v>218</v>
      </c>
      <c r="D179" s="24" t="s">
        <v>314</v>
      </c>
      <c r="E179" s="151">
        <v>240</v>
      </c>
      <c r="F179" s="202">
        <f t="shared" si="53"/>
        <v>50</v>
      </c>
      <c r="H179" s="217"/>
    </row>
    <row r="180" spans="1:11" s="7" customFormat="1" x14ac:dyDescent="0.2">
      <c r="A180" s="179" t="s">
        <v>422</v>
      </c>
      <c r="B180" s="151" t="s">
        <v>151</v>
      </c>
      <c r="C180" s="24" t="s">
        <v>218</v>
      </c>
      <c r="D180" s="24" t="s">
        <v>314</v>
      </c>
      <c r="E180" s="151">
        <v>244</v>
      </c>
      <c r="F180" s="202">
        <f>'Пр 5 вед'!G581</f>
        <v>50</v>
      </c>
      <c r="H180" s="217"/>
    </row>
    <row r="181" spans="1:11" s="7" customFormat="1" ht="22.5" x14ac:dyDescent="0.2">
      <c r="A181" s="88" t="s">
        <v>476</v>
      </c>
      <c r="B181" s="151" t="s">
        <v>151</v>
      </c>
      <c r="C181" s="24" t="s">
        <v>218</v>
      </c>
      <c r="D181" s="24" t="s">
        <v>442</v>
      </c>
      <c r="E181" s="151"/>
      <c r="F181" s="202">
        <f t="shared" ref="F181:F183" si="54">F182</f>
        <v>15</v>
      </c>
      <c r="H181" s="217"/>
    </row>
    <row r="182" spans="1:11" s="7" customFormat="1" ht="15.75" customHeight="1" x14ac:dyDescent="0.2">
      <c r="A182" s="11" t="s">
        <v>404</v>
      </c>
      <c r="B182" s="151" t="s">
        <v>151</v>
      </c>
      <c r="C182" s="24" t="s">
        <v>218</v>
      </c>
      <c r="D182" s="24" t="s">
        <v>442</v>
      </c>
      <c r="E182" s="151">
        <v>200</v>
      </c>
      <c r="F182" s="202">
        <f t="shared" si="54"/>
        <v>15</v>
      </c>
      <c r="H182" s="217"/>
    </row>
    <row r="183" spans="1:11" s="7" customFormat="1" ht="22.5" x14ac:dyDescent="0.2">
      <c r="A183" s="11" t="s">
        <v>120</v>
      </c>
      <c r="B183" s="151" t="s">
        <v>151</v>
      </c>
      <c r="C183" s="24" t="s">
        <v>218</v>
      </c>
      <c r="D183" s="24" t="s">
        <v>442</v>
      </c>
      <c r="E183" s="151">
        <v>240</v>
      </c>
      <c r="F183" s="202">
        <f t="shared" si="54"/>
        <v>15</v>
      </c>
      <c r="H183" s="217"/>
    </row>
    <row r="184" spans="1:11" s="7" customFormat="1" x14ac:dyDescent="0.2">
      <c r="A184" s="179" t="s">
        <v>422</v>
      </c>
      <c r="B184" s="151" t="s">
        <v>151</v>
      </c>
      <c r="C184" s="24" t="s">
        <v>218</v>
      </c>
      <c r="D184" s="24" t="s">
        <v>442</v>
      </c>
      <c r="E184" s="151">
        <v>244</v>
      </c>
      <c r="F184" s="202">
        <f>'Пр 5 вед'!G585</f>
        <v>15</v>
      </c>
      <c r="H184" s="217"/>
    </row>
    <row r="185" spans="1:11" s="7" customFormat="1" ht="21" x14ac:dyDescent="0.2">
      <c r="A185" s="9" t="s">
        <v>315</v>
      </c>
      <c r="B185" s="31" t="s">
        <v>151</v>
      </c>
      <c r="C185" s="33" t="s">
        <v>279</v>
      </c>
      <c r="D185" s="33" t="s">
        <v>146</v>
      </c>
      <c r="E185" s="31" t="s">
        <v>147</v>
      </c>
      <c r="F185" s="204">
        <f t="shared" ref="F185" si="55">F186</f>
        <v>505</v>
      </c>
      <c r="H185" s="217"/>
    </row>
    <row r="186" spans="1:11" s="7" customFormat="1" ht="28.5" customHeight="1" x14ac:dyDescent="0.2">
      <c r="A186" s="9" t="s">
        <v>789</v>
      </c>
      <c r="B186" s="31" t="s">
        <v>151</v>
      </c>
      <c r="C186" s="33" t="s">
        <v>279</v>
      </c>
      <c r="D186" s="33" t="s">
        <v>316</v>
      </c>
      <c r="E186" s="31" t="s">
        <v>147</v>
      </c>
      <c r="F186" s="204">
        <f t="shared" ref="F186" si="56">F191+F187</f>
        <v>505</v>
      </c>
      <c r="H186" s="217"/>
    </row>
    <row r="187" spans="1:11" ht="22.5" x14ac:dyDescent="0.2">
      <c r="A187" s="53" t="s">
        <v>317</v>
      </c>
      <c r="B187" s="35" t="s">
        <v>151</v>
      </c>
      <c r="C187" s="35" t="s">
        <v>279</v>
      </c>
      <c r="D187" s="37" t="s">
        <v>318</v>
      </c>
      <c r="E187" s="35" t="s">
        <v>147</v>
      </c>
      <c r="F187" s="205">
        <f t="shared" ref="F187:F189" si="57">+F188</f>
        <v>30</v>
      </c>
      <c r="H187" s="217"/>
      <c r="K187" s="3"/>
    </row>
    <row r="188" spans="1:11" ht="14.25" customHeight="1" x14ac:dyDescent="0.2">
      <c r="A188" s="11" t="s">
        <v>404</v>
      </c>
      <c r="B188" s="151" t="s">
        <v>151</v>
      </c>
      <c r="C188" s="151" t="s">
        <v>279</v>
      </c>
      <c r="D188" s="24" t="s">
        <v>318</v>
      </c>
      <c r="E188" s="151" t="s">
        <v>119</v>
      </c>
      <c r="F188" s="202">
        <f t="shared" si="57"/>
        <v>30</v>
      </c>
      <c r="H188" s="217"/>
      <c r="K188" s="3"/>
    </row>
    <row r="189" spans="1:11" ht="22.5" x14ac:dyDescent="0.2">
      <c r="A189" s="11" t="s">
        <v>120</v>
      </c>
      <c r="B189" s="151" t="s">
        <v>151</v>
      </c>
      <c r="C189" s="151" t="s">
        <v>279</v>
      </c>
      <c r="D189" s="24" t="s">
        <v>318</v>
      </c>
      <c r="E189" s="151" t="s">
        <v>121</v>
      </c>
      <c r="F189" s="202">
        <f t="shared" si="57"/>
        <v>30</v>
      </c>
      <c r="H189" s="217"/>
      <c r="K189" s="3"/>
    </row>
    <row r="190" spans="1:11" x14ac:dyDescent="0.2">
      <c r="A190" s="179" t="s">
        <v>422</v>
      </c>
      <c r="B190" s="151" t="s">
        <v>151</v>
      </c>
      <c r="C190" s="151" t="s">
        <v>279</v>
      </c>
      <c r="D190" s="24" t="s">
        <v>318</v>
      </c>
      <c r="E190" s="151" t="s">
        <v>123</v>
      </c>
      <c r="F190" s="202">
        <f>'Пр 5 вед'!G591</f>
        <v>30</v>
      </c>
      <c r="H190" s="217"/>
      <c r="K190" s="3"/>
    </row>
    <row r="191" spans="1:11" s="7" customFormat="1" ht="22.5" x14ac:dyDescent="0.2">
      <c r="A191" s="162" t="s">
        <v>720</v>
      </c>
      <c r="B191" s="35" t="s">
        <v>151</v>
      </c>
      <c r="C191" s="35" t="s">
        <v>279</v>
      </c>
      <c r="D191" s="37" t="s">
        <v>719</v>
      </c>
      <c r="E191" s="35" t="s">
        <v>147</v>
      </c>
      <c r="F191" s="205">
        <f t="shared" ref="F191:F193" si="58">+F192</f>
        <v>475</v>
      </c>
      <c r="H191" s="217"/>
    </row>
    <row r="192" spans="1:11" ht="13.5" customHeight="1" x14ac:dyDescent="0.2">
      <c r="A192" s="11" t="s">
        <v>404</v>
      </c>
      <c r="B192" s="151" t="s">
        <v>151</v>
      </c>
      <c r="C192" s="151" t="s">
        <v>279</v>
      </c>
      <c r="D192" s="37" t="s">
        <v>719</v>
      </c>
      <c r="E192" s="151" t="s">
        <v>119</v>
      </c>
      <c r="F192" s="202">
        <f t="shared" si="58"/>
        <v>475</v>
      </c>
      <c r="H192" s="217"/>
      <c r="K192" s="3"/>
    </row>
    <row r="193" spans="1:11" ht="22.5" x14ac:dyDescent="0.2">
      <c r="A193" s="11" t="s">
        <v>120</v>
      </c>
      <c r="B193" s="151" t="s">
        <v>151</v>
      </c>
      <c r="C193" s="151" t="s">
        <v>279</v>
      </c>
      <c r="D193" s="37" t="s">
        <v>719</v>
      </c>
      <c r="E193" s="151" t="s">
        <v>121</v>
      </c>
      <c r="F193" s="202">
        <f t="shared" si="58"/>
        <v>475</v>
      </c>
      <c r="H193" s="217"/>
      <c r="K193" s="3"/>
    </row>
    <row r="194" spans="1:11" x14ac:dyDescent="0.2">
      <c r="A194" s="179" t="s">
        <v>422</v>
      </c>
      <c r="B194" s="151" t="s">
        <v>151</v>
      </c>
      <c r="C194" s="151" t="s">
        <v>279</v>
      </c>
      <c r="D194" s="37" t="s">
        <v>719</v>
      </c>
      <c r="E194" s="151" t="s">
        <v>123</v>
      </c>
      <c r="F194" s="202">
        <f>'Пр 5 вед'!G595</f>
        <v>475</v>
      </c>
      <c r="H194" s="217"/>
      <c r="K194" s="3"/>
    </row>
    <row r="195" spans="1:11" x14ac:dyDescent="0.2">
      <c r="A195" s="9" t="s">
        <v>236</v>
      </c>
      <c r="B195" s="31" t="s">
        <v>127</v>
      </c>
      <c r="C195" s="33" t="s">
        <v>145</v>
      </c>
      <c r="D195" s="33" t="s">
        <v>146</v>
      </c>
      <c r="E195" s="31" t="s">
        <v>147</v>
      </c>
      <c r="F195" s="204">
        <f>F196+F225+F231</f>
        <v>16180.978999999999</v>
      </c>
      <c r="G195" s="93"/>
      <c r="H195" s="217"/>
      <c r="K195" s="3"/>
    </row>
    <row r="196" spans="1:11" x14ac:dyDescent="0.2">
      <c r="A196" s="9" t="s">
        <v>237</v>
      </c>
      <c r="B196" s="31" t="s">
        <v>127</v>
      </c>
      <c r="C196" s="33" t="s">
        <v>238</v>
      </c>
      <c r="D196" s="33" t="s">
        <v>146</v>
      </c>
      <c r="E196" s="31" t="s">
        <v>147</v>
      </c>
      <c r="F196" s="204">
        <f>F197+F201+F221</f>
        <v>6505.9789999999994</v>
      </c>
      <c r="H196" s="217"/>
      <c r="K196" s="3"/>
    </row>
    <row r="197" spans="1:11" ht="31.5" x14ac:dyDescent="0.2">
      <c r="A197" s="9" t="s">
        <v>675</v>
      </c>
      <c r="B197" s="24" t="s">
        <v>127</v>
      </c>
      <c r="C197" s="24" t="s">
        <v>238</v>
      </c>
      <c r="D197" s="24" t="s">
        <v>701</v>
      </c>
      <c r="E197" s="151"/>
      <c r="F197" s="202">
        <f t="shared" ref="F197:F199" si="59">F198</f>
        <v>155</v>
      </c>
      <c r="H197" s="217"/>
      <c r="K197" s="3"/>
    </row>
    <row r="198" spans="1:11" x14ac:dyDescent="0.2">
      <c r="A198" s="11" t="s">
        <v>404</v>
      </c>
      <c r="B198" s="24" t="s">
        <v>127</v>
      </c>
      <c r="C198" s="24" t="s">
        <v>238</v>
      </c>
      <c r="D198" s="24" t="s">
        <v>701</v>
      </c>
      <c r="E198" s="151" t="s">
        <v>119</v>
      </c>
      <c r="F198" s="202">
        <f t="shared" si="59"/>
        <v>155</v>
      </c>
      <c r="H198" s="217"/>
      <c r="K198" s="3"/>
    </row>
    <row r="199" spans="1:11" ht="22.5" x14ac:dyDescent="0.2">
      <c r="A199" s="11" t="s">
        <v>120</v>
      </c>
      <c r="B199" s="24" t="s">
        <v>127</v>
      </c>
      <c r="C199" s="24" t="s">
        <v>238</v>
      </c>
      <c r="D199" s="24" t="s">
        <v>701</v>
      </c>
      <c r="E199" s="151" t="s">
        <v>121</v>
      </c>
      <c r="F199" s="202">
        <f t="shared" si="59"/>
        <v>155</v>
      </c>
      <c r="H199" s="217"/>
      <c r="K199" s="3"/>
    </row>
    <row r="200" spans="1:11" x14ac:dyDescent="0.2">
      <c r="A200" s="179" t="s">
        <v>422</v>
      </c>
      <c r="B200" s="24" t="s">
        <v>127</v>
      </c>
      <c r="C200" s="24" t="s">
        <v>238</v>
      </c>
      <c r="D200" s="24" t="s">
        <v>701</v>
      </c>
      <c r="E200" s="151" t="s">
        <v>123</v>
      </c>
      <c r="F200" s="202">
        <f>'Пр 5 вед'!G369</f>
        <v>155</v>
      </c>
      <c r="H200" s="217"/>
      <c r="K200" s="3"/>
    </row>
    <row r="201" spans="1:11" s="19" customFormat="1" x14ac:dyDescent="0.2">
      <c r="A201" s="11" t="s">
        <v>704</v>
      </c>
      <c r="B201" s="151" t="s">
        <v>127</v>
      </c>
      <c r="C201" s="24" t="s">
        <v>238</v>
      </c>
      <c r="D201" s="24" t="s">
        <v>240</v>
      </c>
      <c r="E201" s="151" t="s">
        <v>147</v>
      </c>
      <c r="F201" s="202">
        <f t="shared" ref="F201" si="60">F202</f>
        <v>3848.779</v>
      </c>
      <c r="H201" s="217"/>
    </row>
    <row r="202" spans="1:11" s="19" customFormat="1" ht="22.5" x14ac:dyDescent="0.2">
      <c r="A202" s="11" t="s">
        <v>241</v>
      </c>
      <c r="B202" s="151" t="s">
        <v>127</v>
      </c>
      <c r="C202" s="24" t="s">
        <v>238</v>
      </c>
      <c r="D202" s="24" t="s">
        <v>242</v>
      </c>
      <c r="E202" s="151" t="s">
        <v>147</v>
      </c>
      <c r="F202" s="202">
        <f>F203+F207+F210+F214</f>
        <v>3848.779</v>
      </c>
      <c r="H202" s="217"/>
    </row>
    <row r="203" spans="1:11" ht="34.5" customHeight="1" x14ac:dyDescent="0.2">
      <c r="A203" s="11" t="s">
        <v>110</v>
      </c>
      <c r="B203" s="151" t="s">
        <v>127</v>
      </c>
      <c r="C203" s="24" t="s">
        <v>238</v>
      </c>
      <c r="D203" s="24" t="s">
        <v>243</v>
      </c>
      <c r="E203" s="151" t="s">
        <v>111</v>
      </c>
      <c r="F203" s="202">
        <f t="shared" ref="F203" si="61">F204</f>
        <v>3565.9</v>
      </c>
      <c r="H203" s="217"/>
      <c r="K203" s="3"/>
    </row>
    <row r="204" spans="1:11" ht="13.5" customHeight="1" x14ac:dyDescent="0.2">
      <c r="A204" s="11" t="s">
        <v>131</v>
      </c>
      <c r="B204" s="151" t="s">
        <v>127</v>
      </c>
      <c r="C204" s="24" t="s">
        <v>238</v>
      </c>
      <c r="D204" s="24" t="s">
        <v>243</v>
      </c>
      <c r="E204" s="151" t="s">
        <v>192</v>
      </c>
      <c r="F204" s="202">
        <f t="shared" ref="F204" si="62">F205+F206</f>
        <v>3565.9</v>
      </c>
      <c r="H204" s="217"/>
      <c r="K204" s="3"/>
    </row>
    <row r="205" spans="1:11" x14ac:dyDescent="0.2">
      <c r="A205" s="88" t="s">
        <v>132</v>
      </c>
      <c r="B205" s="151" t="s">
        <v>127</v>
      </c>
      <c r="C205" s="24" t="s">
        <v>238</v>
      </c>
      <c r="D205" s="24" t="s">
        <v>243</v>
      </c>
      <c r="E205" s="151">
        <v>121</v>
      </c>
      <c r="F205" s="202">
        <f>'Пр 5 вед'!G374</f>
        <v>2738.8</v>
      </c>
      <c r="H205" s="217"/>
      <c r="K205" s="3"/>
    </row>
    <row r="206" spans="1:11" ht="24" customHeight="1" x14ac:dyDescent="0.2">
      <c r="A206" s="88" t="s">
        <v>133</v>
      </c>
      <c r="B206" s="151" t="s">
        <v>127</v>
      </c>
      <c r="C206" s="24" t="s">
        <v>238</v>
      </c>
      <c r="D206" s="24" t="s">
        <v>243</v>
      </c>
      <c r="E206" s="151">
        <v>129</v>
      </c>
      <c r="F206" s="202">
        <f>'Пр 5 вед'!G375</f>
        <v>827.1</v>
      </c>
      <c r="H206" s="217"/>
      <c r="K206" s="3"/>
    </row>
    <row r="207" spans="1:11" ht="33" customHeight="1" x14ac:dyDescent="0.2">
      <c r="A207" s="11" t="s">
        <v>110</v>
      </c>
      <c r="B207" s="151" t="s">
        <v>127</v>
      </c>
      <c r="C207" s="24" t="s">
        <v>238</v>
      </c>
      <c r="D207" s="24" t="s">
        <v>245</v>
      </c>
      <c r="E207" s="151">
        <v>100</v>
      </c>
      <c r="F207" s="202">
        <f t="shared" ref="F207:F208" si="63">F208</f>
        <v>0</v>
      </c>
      <c r="H207" s="217"/>
      <c r="K207" s="3"/>
    </row>
    <row r="208" spans="1:11" ht="13.5" customHeight="1" x14ac:dyDescent="0.2">
      <c r="A208" s="11" t="s">
        <v>131</v>
      </c>
      <c r="B208" s="151" t="s">
        <v>127</v>
      </c>
      <c r="C208" s="24" t="s">
        <v>238</v>
      </c>
      <c r="D208" s="24" t="s">
        <v>245</v>
      </c>
      <c r="E208" s="151">
        <v>120</v>
      </c>
      <c r="F208" s="202">
        <f t="shared" si="63"/>
        <v>0</v>
      </c>
      <c r="H208" s="217"/>
      <c r="K208" s="3"/>
    </row>
    <row r="209" spans="1:11" ht="22.5" x14ac:dyDescent="0.2">
      <c r="A209" s="14" t="s">
        <v>244</v>
      </c>
      <c r="B209" s="151" t="s">
        <v>127</v>
      </c>
      <c r="C209" s="24" t="s">
        <v>238</v>
      </c>
      <c r="D209" s="24" t="s">
        <v>245</v>
      </c>
      <c r="E209" s="151">
        <v>122</v>
      </c>
      <c r="F209" s="202">
        <f>'Пр 5 вед'!G378</f>
        <v>0</v>
      </c>
      <c r="H209" s="217"/>
      <c r="K209" s="3"/>
    </row>
    <row r="210" spans="1:11" ht="15.75" customHeight="1" x14ac:dyDescent="0.2">
      <c r="A210" s="11" t="s">
        <v>404</v>
      </c>
      <c r="B210" s="151" t="s">
        <v>127</v>
      </c>
      <c r="C210" s="24" t="s">
        <v>238</v>
      </c>
      <c r="D210" s="24" t="s">
        <v>245</v>
      </c>
      <c r="E210" s="151" t="s">
        <v>119</v>
      </c>
      <c r="F210" s="202">
        <f t="shared" ref="F210" si="64">F211</f>
        <v>273.10000000000002</v>
      </c>
      <c r="H210" s="217"/>
      <c r="K210" s="3"/>
    </row>
    <row r="211" spans="1:11" ht="22.5" x14ac:dyDescent="0.2">
      <c r="A211" s="11" t="s">
        <v>120</v>
      </c>
      <c r="B211" s="151" t="s">
        <v>127</v>
      </c>
      <c r="C211" s="24" t="s">
        <v>238</v>
      </c>
      <c r="D211" s="24" t="s">
        <v>245</v>
      </c>
      <c r="E211" s="151" t="s">
        <v>121</v>
      </c>
      <c r="F211" s="202">
        <f t="shared" ref="F211" si="65">F213+F212</f>
        <v>273.10000000000002</v>
      </c>
      <c r="H211" s="217"/>
      <c r="K211" s="3"/>
    </row>
    <row r="212" spans="1:11" ht="13.5" customHeight="1" x14ac:dyDescent="0.2">
      <c r="A212" s="179" t="s">
        <v>134</v>
      </c>
      <c r="B212" s="151" t="s">
        <v>127</v>
      </c>
      <c r="C212" s="24" t="s">
        <v>238</v>
      </c>
      <c r="D212" s="24" t="s">
        <v>245</v>
      </c>
      <c r="E212" s="151">
        <v>242</v>
      </c>
      <c r="F212" s="202">
        <f>'Пр 5 вед'!G381</f>
        <v>44</v>
      </c>
      <c r="H212" s="217"/>
      <c r="K212" s="3"/>
    </row>
    <row r="213" spans="1:11" x14ac:dyDescent="0.2">
      <c r="A213" s="179" t="s">
        <v>422</v>
      </c>
      <c r="B213" s="151" t="s">
        <v>127</v>
      </c>
      <c r="C213" s="24" t="s">
        <v>238</v>
      </c>
      <c r="D213" s="24" t="s">
        <v>245</v>
      </c>
      <c r="E213" s="151" t="s">
        <v>123</v>
      </c>
      <c r="F213" s="202">
        <f>'Пр 5 вед'!G382</f>
        <v>229.1</v>
      </c>
      <c r="H213" s="217"/>
      <c r="K213" s="3"/>
    </row>
    <row r="214" spans="1:11" x14ac:dyDescent="0.2">
      <c r="A214" s="179" t="s">
        <v>135</v>
      </c>
      <c r="B214" s="151" t="s">
        <v>127</v>
      </c>
      <c r="C214" s="24" t="s">
        <v>238</v>
      </c>
      <c r="D214" s="24" t="s">
        <v>245</v>
      </c>
      <c r="E214" s="151" t="s">
        <v>195</v>
      </c>
      <c r="F214" s="202">
        <f>F215+F217</f>
        <v>9.7789999999999999</v>
      </c>
      <c r="H214" s="217"/>
      <c r="K214" s="3"/>
    </row>
    <row r="215" spans="1:11" x14ac:dyDescent="0.2">
      <c r="A215" s="179" t="s">
        <v>673</v>
      </c>
      <c r="B215" s="151" t="s">
        <v>127</v>
      </c>
      <c r="C215" s="24" t="s">
        <v>238</v>
      </c>
      <c r="D215" s="24" t="s">
        <v>245</v>
      </c>
      <c r="E215" s="151">
        <v>830</v>
      </c>
      <c r="F215" s="202">
        <f>F216</f>
        <v>0</v>
      </c>
      <c r="H215" s="217"/>
      <c r="K215" s="3"/>
    </row>
    <row r="216" spans="1:11" ht="22.5" x14ac:dyDescent="0.2">
      <c r="A216" s="179" t="s">
        <v>674</v>
      </c>
      <c r="B216" s="151" t="s">
        <v>127</v>
      </c>
      <c r="C216" s="24" t="s">
        <v>238</v>
      </c>
      <c r="D216" s="24" t="s">
        <v>245</v>
      </c>
      <c r="E216" s="151">
        <v>831</v>
      </c>
      <c r="F216" s="202">
        <f>'Пр 5 вед'!G385</f>
        <v>0</v>
      </c>
      <c r="H216" s="217"/>
      <c r="K216" s="3"/>
    </row>
    <row r="217" spans="1:11" x14ac:dyDescent="0.2">
      <c r="A217" s="179" t="s">
        <v>136</v>
      </c>
      <c r="B217" s="151" t="s">
        <v>127</v>
      </c>
      <c r="C217" s="24" t="s">
        <v>238</v>
      </c>
      <c r="D217" s="24" t="s">
        <v>245</v>
      </c>
      <c r="E217" s="151" t="s">
        <v>137</v>
      </c>
      <c r="F217" s="202">
        <f>F219+F218+F220</f>
        <v>9.7789999999999999</v>
      </c>
      <c r="H217" s="217"/>
      <c r="K217" s="3"/>
    </row>
    <row r="218" spans="1:11" x14ac:dyDescent="0.2">
      <c r="A218" s="180" t="s">
        <v>138</v>
      </c>
      <c r="B218" s="151" t="s">
        <v>127</v>
      </c>
      <c r="C218" s="24" t="s">
        <v>238</v>
      </c>
      <c r="D218" s="24" t="s">
        <v>245</v>
      </c>
      <c r="E218" s="151">
        <v>851</v>
      </c>
      <c r="F218" s="202">
        <f>'Пр 5 вед'!G387</f>
        <v>0</v>
      </c>
      <c r="H218" s="217"/>
      <c r="K218" s="3"/>
    </row>
    <row r="219" spans="1:11" ht="12.75" customHeight="1" x14ac:dyDescent="0.2">
      <c r="A219" s="181" t="s">
        <v>196</v>
      </c>
      <c r="B219" s="151" t="s">
        <v>127</v>
      </c>
      <c r="C219" s="24" t="s">
        <v>238</v>
      </c>
      <c r="D219" s="24" t="s">
        <v>245</v>
      </c>
      <c r="E219" s="151" t="s">
        <v>216</v>
      </c>
      <c r="F219" s="202">
        <f>'Пр 5 вед'!G388</f>
        <v>4.7789999999999999</v>
      </c>
      <c r="H219" s="217"/>
      <c r="K219" s="3"/>
    </row>
    <row r="220" spans="1:11" x14ac:dyDescent="0.2">
      <c r="A220" s="181" t="s">
        <v>396</v>
      </c>
      <c r="B220" s="151" t="s">
        <v>127</v>
      </c>
      <c r="C220" s="24" t="s">
        <v>238</v>
      </c>
      <c r="D220" s="24" t="s">
        <v>245</v>
      </c>
      <c r="E220" s="151">
        <v>853</v>
      </c>
      <c r="F220" s="202">
        <f>'Пр 5 вед'!G389</f>
        <v>5</v>
      </c>
      <c r="H220" s="217"/>
      <c r="K220" s="3"/>
    </row>
    <row r="221" spans="1:11" s="230" customFormat="1" ht="22.5" x14ac:dyDescent="0.2">
      <c r="A221" s="39" t="s">
        <v>890</v>
      </c>
      <c r="B221" s="151" t="s">
        <v>127</v>
      </c>
      <c r="C221" s="343" t="s">
        <v>238</v>
      </c>
      <c r="D221" s="343" t="s">
        <v>891</v>
      </c>
      <c r="E221" s="31"/>
      <c r="F221" s="221">
        <f>F222</f>
        <v>2502.1999999999998</v>
      </c>
    </row>
    <row r="222" spans="1:11" s="230" customFormat="1" x14ac:dyDescent="0.2">
      <c r="A222" s="21" t="s">
        <v>404</v>
      </c>
      <c r="B222" s="151" t="s">
        <v>127</v>
      </c>
      <c r="C222" s="343" t="s">
        <v>238</v>
      </c>
      <c r="D222" s="343" t="s">
        <v>891</v>
      </c>
      <c r="E222" s="151">
        <v>200</v>
      </c>
      <c r="F222" s="221">
        <f>F223</f>
        <v>2502.1999999999998</v>
      </c>
    </row>
    <row r="223" spans="1:11" s="230" customFormat="1" ht="22.5" x14ac:dyDescent="0.2">
      <c r="A223" s="21" t="s">
        <v>120</v>
      </c>
      <c r="B223" s="151" t="s">
        <v>127</v>
      </c>
      <c r="C223" s="343" t="s">
        <v>238</v>
      </c>
      <c r="D223" s="343" t="s">
        <v>891</v>
      </c>
      <c r="E223" s="151">
        <v>240</v>
      </c>
      <c r="F223" s="221">
        <f>F224</f>
        <v>2502.1999999999998</v>
      </c>
    </row>
    <row r="224" spans="1:11" s="230" customFormat="1" x14ac:dyDescent="0.2">
      <c r="A224" s="219" t="s">
        <v>422</v>
      </c>
      <c r="B224" s="151" t="s">
        <v>127</v>
      </c>
      <c r="C224" s="343" t="s">
        <v>238</v>
      </c>
      <c r="D224" s="343" t="s">
        <v>891</v>
      </c>
      <c r="E224" s="151">
        <v>244</v>
      </c>
      <c r="F224" s="221">
        <f>250+2252.2</f>
        <v>2502.1999999999998</v>
      </c>
    </row>
    <row r="225" spans="1:11" x14ac:dyDescent="0.2">
      <c r="A225" s="177" t="s">
        <v>320</v>
      </c>
      <c r="B225" s="33" t="s">
        <v>127</v>
      </c>
      <c r="C225" s="33" t="s">
        <v>218</v>
      </c>
      <c r="D225" s="33"/>
      <c r="E225" s="31"/>
      <c r="F225" s="204">
        <f>F226</f>
        <v>7106</v>
      </c>
      <c r="H225" s="217"/>
      <c r="K225" s="3"/>
    </row>
    <row r="226" spans="1:11" ht="36.75" customHeight="1" x14ac:dyDescent="0.2">
      <c r="A226" s="9" t="s">
        <v>790</v>
      </c>
      <c r="B226" s="33" t="s">
        <v>127</v>
      </c>
      <c r="C226" s="33" t="s">
        <v>218</v>
      </c>
      <c r="D226" s="33" t="s">
        <v>431</v>
      </c>
      <c r="E226" s="31"/>
      <c r="F226" s="204">
        <f>F227</f>
        <v>7106</v>
      </c>
      <c r="H226" s="217"/>
      <c r="K226" s="3"/>
    </row>
    <row r="227" spans="1:11" ht="104.25" customHeight="1" x14ac:dyDescent="0.2">
      <c r="A227" s="88" t="s">
        <v>321</v>
      </c>
      <c r="B227" s="24" t="s">
        <v>127</v>
      </c>
      <c r="C227" s="24" t="s">
        <v>218</v>
      </c>
      <c r="D227" s="24" t="s">
        <v>721</v>
      </c>
      <c r="E227" s="151"/>
      <c r="F227" s="202">
        <f t="shared" ref="F227:F229" si="66">F228</f>
        <v>7106</v>
      </c>
      <c r="H227" s="217"/>
      <c r="K227" s="3"/>
    </row>
    <row r="228" spans="1:11" ht="15.75" customHeight="1" x14ac:dyDescent="0.2">
      <c r="A228" s="11" t="s">
        <v>404</v>
      </c>
      <c r="B228" s="24" t="s">
        <v>127</v>
      </c>
      <c r="C228" s="24" t="s">
        <v>218</v>
      </c>
      <c r="D228" s="24" t="s">
        <v>721</v>
      </c>
      <c r="E228" s="151" t="s">
        <v>119</v>
      </c>
      <c r="F228" s="202">
        <f t="shared" si="66"/>
        <v>7106</v>
      </c>
      <c r="H228" s="217"/>
      <c r="K228" s="3"/>
    </row>
    <row r="229" spans="1:11" ht="22.5" x14ac:dyDescent="0.2">
      <c r="A229" s="11" t="s">
        <v>120</v>
      </c>
      <c r="B229" s="24" t="s">
        <v>127</v>
      </c>
      <c r="C229" s="24" t="s">
        <v>218</v>
      </c>
      <c r="D229" s="24" t="s">
        <v>721</v>
      </c>
      <c r="E229" s="151" t="s">
        <v>121</v>
      </c>
      <c r="F229" s="202">
        <f t="shared" si="66"/>
        <v>7106</v>
      </c>
      <c r="H229" s="217"/>
      <c r="K229" s="3"/>
    </row>
    <row r="230" spans="1:11" x14ac:dyDescent="0.2">
      <c r="A230" s="179" t="s">
        <v>422</v>
      </c>
      <c r="B230" s="24" t="s">
        <v>127</v>
      </c>
      <c r="C230" s="24" t="s">
        <v>218</v>
      </c>
      <c r="D230" s="24" t="s">
        <v>721</v>
      </c>
      <c r="E230" s="151" t="s">
        <v>123</v>
      </c>
      <c r="F230" s="202">
        <f>'Пр 5 вед'!G607</f>
        <v>7106</v>
      </c>
      <c r="H230" s="217"/>
      <c r="K230" s="3"/>
    </row>
    <row r="231" spans="1:11" x14ac:dyDescent="0.2">
      <c r="A231" s="9" t="s">
        <v>247</v>
      </c>
      <c r="B231" s="33" t="s">
        <v>127</v>
      </c>
      <c r="C231" s="33" t="s">
        <v>248</v>
      </c>
      <c r="D231" s="33"/>
      <c r="E231" s="31"/>
      <c r="F231" s="204">
        <f>F232+F263+F290+F286</f>
        <v>2569</v>
      </c>
      <c r="H231" s="217"/>
      <c r="K231" s="3"/>
    </row>
    <row r="232" spans="1:11" ht="31.5" x14ac:dyDescent="0.2">
      <c r="A232" s="32" t="s">
        <v>907</v>
      </c>
      <c r="B232" s="33" t="s">
        <v>127</v>
      </c>
      <c r="C232" s="33" t="s">
        <v>248</v>
      </c>
      <c r="D232" s="33" t="s">
        <v>239</v>
      </c>
      <c r="E232" s="31" t="s">
        <v>147</v>
      </c>
      <c r="F232" s="204">
        <f>F233+F254</f>
        <v>1649</v>
      </c>
      <c r="H232" s="217"/>
      <c r="K232" s="3"/>
    </row>
    <row r="233" spans="1:11" x14ac:dyDescent="0.2">
      <c r="A233" s="11" t="s">
        <v>249</v>
      </c>
      <c r="B233" s="24" t="s">
        <v>127</v>
      </c>
      <c r="C233" s="24" t="s">
        <v>248</v>
      </c>
      <c r="D233" s="24" t="s">
        <v>250</v>
      </c>
      <c r="E233" s="151"/>
      <c r="F233" s="202">
        <f>F234+F238+F242+F246+F250</f>
        <v>1249</v>
      </c>
      <c r="H233" s="217"/>
      <c r="K233" s="3"/>
    </row>
    <row r="234" spans="1:11" ht="15" customHeight="1" x14ac:dyDescent="0.2">
      <c r="A234" s="11" t="s">
        <v>251</v>
      </c>
      <c r="B234" s="24" t="s">
        <v>127</v>
      </c>
      <c r="C234" s="24" t="s">
        <v>248</v>
      </c>
      <c r="D234" s="24" t="s">
        <v>252</v>
      </c>
      <c r="E234" s="151"/>
      <c r="F234" s="202">
        <f t="shared" ref="F234:F236" si="67">F235</f>
        <v>119</v>
      </c>
      <c r="H234" s="217"/>
      <c r="K234" s="3"/>
    </row>
    <row r="235" spans="1:11" ht="14.25" customHeight="1" x14ac:dyDescent="0.2">
      <c r="A235" s="11" t="s">
        <v>404</v>
      </c>
      <c r="B235" s="24" t="s">
        <v>127</v>
      </c>
      <c r="C235" s="24" t="s">
        <v>248</v>
      </c>
      <c r="D235" s="24" t="s">
        <v>252</v>
      </c>
      <c r="E235" s="151" t="s">
        <v>119</v>
      </c>
      <c r="F235" s="202">
        <f t="shared" si="67"/>
        <v>119</v>
      </c>
      <c r="H235" s="217"/>
      <c r="K235" s="3"/>
    </row>
    <row r="236" spans="1:11" ht="22.5" x14ac:dyDescent="0.2">
      <c r="A236" s="11" t="s">
        <v>120</v>
      </c>
      <c r="B236" s="24" t="s">
        <v>127</v>
      </c>
      <c r="C236" s="24" t="s">
        <v>248</v>
      </c>
      <c r="D236" s="24" t="s">
        <v>252</v>
      </c>
      <c r="E236" s="151" t="s">
        <v>121</v>
      </c>
      <c r="F236" s="202">
        <f t="shared" si="67"/>
        <v>119</v>
      </c>
      <c r="H236" s="217"/>
      <c r="K236" s="3"/>
    </row>
    <row r="237" spans="1:11" x14ac:dyDescent="0.2">
      <c r="A237" s="179" t="s">
        <v>422</v>
      </c>
      <c r="B237" s="24" t="s">
        <v>127</v>
      </c>
      <c r="C237" s="24" t="s">
        <v>248</v>
      </c>
      <c r="D237" s="24" t="s">
        <v>252</v>
      </c>
      <c r="E237" s="151" t="s">
        <v>123</v>
      </c>
      <c r="F237" s="216">
        <f>'Пр 5 вед'!G396</f>
        <v>119</v>
      </c>
      <c r="H237" s="217"/>
      <c r="K237" s="3"/>
    </row>
    <row r="238" spans="1:11" ht="22.5" x14ac:dyDescent="0.2">
      <c r="A238" s="152" t="s">
        <v>693</v>
      </c>
      <c r="B238" s="24" t="s">
        <v>127</v>
      </c>
      <c r="C238" s="24" t="s">
        <v>248</v>
      </c>
      <c r="D238" s="24" t="s">
        <v>692</v>
      </c>
      <c r="E238" s="151"/>
      <c r="F238" s="202">
        <f t="shared" ref="F238:F240" si="68">F239</f>
        <v>100</v>
      </c>
      <c r="H238" s="217"/>
      <c r="K238" s="3"/>
    </row>
    <row r="239" spans="1:11" ht="15.75" customHeight="1" x14ac:dyDescent="0.2">
      <c r="A239" s="11" t="s">
        <v>404</v>
      </c>
      <c r="B239" s="24" t="s">
        <v>127</v>
      </c>
      <c r="C239" s="24" t="s">
        <v>248</v>
      </c>
      <c r="D239" s="24" t="s">
        <v>692</v>
      </c>
      <c r="E239" s="151" t="s">
        <v>119</v>
      </c>
      <c r="F239" s="202">
        <f t="shared" si="68"/>
        <v>100</v>
      </c>
      <c r="H239" s="217"/>
      <c r="K239" s="3"/>
    </row>
    <row r="240" spans="1:11" ht="21.75" customHeight="1" x14ac:dyDescent="0.2">
      <c r="A240" s="11" t="s">
        <v>120</v>
      </c>
      <c r="B240" s="24" t="s">
        <v>127</v>
      </c>
      <c r="C240" s="24" t="s">
        <v>248</v>
      </c>
      <c r="D240" s="24" t="s">
        <v>692</v>
      </c>
      <c r="E240" s="151" t="s">
        <v>121</v>
      </c>
      <c r="F240" s="202">
        <f t="shared" si="68"/>
        <v>100</v>
      </c>
      <c r="H240" s="217"/>
      <c r="K240" s="3"/>
    </row>
    <row r="241" spans="1:11" x14ac:dyDescent="0.2">
      <c r="A241" s="179" t="s">
        <v>422</v>
      </c>
      <c r="B241" s="24" t="s">
        <v>127</v>
      </c>
      <c r="C241" s="24" t="s">
        <v>248</v>
      </c>
      <c r="D241" s="24" t="s">
        <v>692</v>
      </c>
      <c r="E241" s="151" t="s">
        <v>123</v>
      </c>
      <c r="F241" s="202">
        <f>'Пр 5 вед'!G400</f>
        <v>100</v>
      </c>
      <c r="H241" s="217"/>
      <c r="K241" s="3"/>
    </row>
    <row r="242" spans="1:11" ht="15.75" customHeight="1" x14ac:dyDescent="0.2">
      <c r="A242" s="164" t="s">
        <v>694</v>
      </c>
      <c r="B242" s="24" t="s">
        <v>127</v>
      </c>
      <c r="C242" s="24" t="s">
        <v>248</v>
      </c>
      <c r="D242" s="24" t="s">
        <v>695</v>
      </c>
      <c r="E242" s="151"/>
      <c r="F242" s="202">
        <f t="shared" ref="F242:F244" si="69">F243</f>
        <v>600</v>
      </c>
      <c r="H242" s="217"/>
      <c r="K242" s="3"/>
    </row>
    <row r="243" spans="1:11" x14ac:dyDescent="0.2">
      <c r="A243" s="11" t="s">
        <v>135</v>
      </c>
      <c r="B243" s="24" t="s">
        <v>127</v>
      </c>
      <c r="C243" s="24" t="s">
        <v>248</v>
      </c>
      <c r="D243" s="24" t="s">
        <v>695</v>
      </c>
      <c r="E243" s="151">
        <v>800</v>
      </c>
      <c r="F243" s="202">
        <f t="shared" si="69"/>
        <v>600</v>
      </c>
      <c r="H243" s="217"/>
      <c r="K243" s="3"/>
    </row>
    <row r="244" spans="1:11" ht="24.75" customHeight="1" x14ac:dyDescent="0.2">
      <c r="A244" s="179" t="s">
        <v>405</v>
      </c>
      <c r="B244" s="24" t="s">
        <v>127</v>
      </c>
      <c r="C244" s="24" t="s">
        <v>248</v>
      </c>
      <c r="D244" s="24" t="s">
        <v>695</v>
      </c>
      <c r="E244" s="151">
        <v>810</v>
      </c>
      <c r="F244" s="202">
        <f t="shared" si="69"/>
        <v>600</v>
      </c>
      <c r="H244" s="217"/>
      <c r="K244" s="3"/>
    </row>
    <row r="245" spans="1:11" ht="78.75" x14ac:dyDescent="0.2">
      <c r="A245" s="87" t="s">
        <v>491</v>
      </c>
      <c r="B245" s="24" t="s">
        <v>127</v>
      </c>
      <c r="C245" s="24" t="s">
        <v>248</v>
      </c>
      <c r="D245" s="24" t="s">
        <v>695</v>
      </c>
      <c r="E245" s="151">
        <v>813</v>
      </c>
      <c r="F245" s="202">
        <f>'Пр 5 вед'!G404</f>
        <v>600</v>
      </c>
      <c r="H245" s="217"/>
      <c r="K245" s="3"/>
    </row>
    <row r="246" spans="1:11" ht="14.25" customHeight="1" x14ac:dyDescent="0.2">
      <c r="A246" s="152" t="s">
        <v>696</v>
      </c>
      <c r="B246" s="24" t="s">
        <v>127</v>
      </c>
      <c r="C246" s="24" t="s">
        <v>248</v>
      </c>
      <c r="D246" s="24" t="s">
        <v>253</v>
      </c>
      <c r="E246" s="151"/>
      <c r="F246" s="202">
        <f t="shared" ref="F246:F248" si="70">F247</f>
        <v>400</v>
      </c>
      <c r="H246" s="217"/>
      <c r="K246" s="3"/>
    </row>
    <row r="247" spans="1:11" ht="14.25" customHeight="1" x14ac:dyDescent="0.2">
      <c r="A247" s="11" t="s">
        <v>404</v>
      </c>
      <c r="B247" s="24" t="s">
        <v>127</v>
      </c>
      <c r="C247" s="24" t="s">
        <v>248</v>
      </c>
      <c r="D247" s="24" t="s">
        <v>253</v>
      </c>
      <c r="E247" s="151" t="s">
        <v>119</v>
      </c>
      <c r="F247" s="202">
        <f t="shared" si="70"/>
        <v>400</v>
      </c>
      <c r="H247" s="217"/>
      <c r="K247" s="3"/>
    </row>
    <row r="248" spans="1:11" ht="22.5" x14ac:dyDescent="0.2">
      <c r="A248" s="11" t="s">
        <v>120</v>
      </c>
      <c r="B248" s="24" t="s">
        <v>127</v>
      </c>
      <c r="C248" s="24" t="s">
        <v>248</v>
      </c>
      <c r="D248" s="24" t="s">
        <v>253</v>
      </c>
      <c r="E248" s="151" t="s">
        <v>121</v>
      </c>
      <c r="F248" s="202">
        <f t="shared" si="70"/>
        <v>400</v>
      </c>
      <c r="H248" s="217"/>
      <c r="K248" s="3"/>
    </row>
    <row r="249" spans="1:11" x14ac:dyDescent="0.2">
      <c r="A249" s="179" t="s">
        <v>422</v>
      </c>
      <c r="B249" s="24" t="s">
        <v>127</v>
      </c>
      <c r="C249" s="24" t="s">
        <v>248</v>
      </c>
      <c r="D249" s="24" t="s">
        <v>253</v>
      </c>
      <c r="E249" s="151" t="s">
        <v>123</v>
      </c>
      <c r="F249" s="202">
        <f>'Пр 5 вед'!G408</f>
        <v>400</v>
      </c>
      <c r="H249" s="217"/>
      <c r="K249" s="3"/>
    </row>
    <row r="250" spans="1:11" ht="24" customHeight="1" x14ac:dyDescent="0.2">
      <c r="A250" s="152" t="s">
        <v>697</v>
      </c>
      <c r="B250" s="24" t="s">
        <v>127</v>
      </c>
      <c r="C250" s="24" t="s">
        <v>248</v>
      </c>
      <c r="D250" s="24" t="s">
        <v>254</v>
      </c>
      <c r="E250" s="151"/>
      <c r="F250" s="202">
        <f t="shared" ref="F250:F252" si="71">F251</f>
        <v>30</v>
      </c>
      <c r="H250" s="217"/>
      <c r="K250" s="3"/>
    </row>
    <row r="251" spans="1:11" x14ac:dyDescent="0.2">
      <c r="A251" s="11" t="s">
        <v>404</v>
      </c>
      <c r="B251" s="24" t="s">
        <v>127</v>
      </c>
      <c r="C251" s="24" t="s">
        <v>248</v>
      </c>
      <c r="D251" s="24" t="s">
        <v>254</v>
      </c>
      <c r="E251" s="151" t="s">
        <v>119</v>
      </c>
      <c r="F251" s="202">
        <f t="shared" si="71"/>
        <v>30</v>
      </c>
      <c r="H251" s="217"/>
      <c r="K251" s="3"/>
    </row>
    <row r="252" spans="1:11" ht="22.5" x14ac:dyDescent="0.2">
      <c r="A252" s="11" t="s">
        <v>120</v>
      </c>
      <c r="B252" s="24" t="s">
        <v>127</v>
      </c>
      <c r="C252" s="24" t="s">
        <v>248</v>
      </c>
      <c r="D252" s="24" t="s">
        <v>254</v>
      </c>
      <c r="E252" s="151" t="s">
        <v>121</v>
      </c>
      <c r="F252" s="202">
        <f t="shared" si="71"/>
        <v>30</v>
      </c>
      <c r="H252" s="217"/>
      <c r="K252" s="3"/>
    </row>
    <row r="253" spans="1:11" x14ac:dyDescent="0.2">
      <c r="A253" s="179" t="s">
        <v>422</v>
      </c>
      <c r="B253" s="24" t="s">
        <v>127</v>
      </c>
      <c r="C253" s="24" t="s">
        <v>248</v>
      </c>
      <c r="D253" s="24" t="s">
        <v>254</v>
      </c>
      <c r="E253" s="151" t="s">
        <v>123</v>
      </c>
      <c r="F253" s="202">
        <f>'Пр 5 вед'!G412</f>
        <v>30</v>
      </c>
      <c r="H253" s="217"/>
      <c r="K253" s="3"/>
    </row>
    <row r="254" spans="1:11" ht="13.5" customHeight="1" x14ac:dyDescent="0.2">
      <c r="A254" s="152" t="s">
        <v>698</v>
      </c>
      <c r="B254" s="24" t="s">
        <v>127</v>
      </c>
      <c r="C254" s="24" t="s">
        <v>248</v>
      </c>
      <c r="D254" s="24" t="s">
        <v>255</v>
      </c>
      <c r="E254" s="151"/>
      <c r="F254" s="202">
        <f t="shared" ref="F254" si="72">F255+F259</f>
        <v>400</v>
      </c>
      <c r="H254" s="217"/>
      <c r="K254" s="3"/>
    </row>
    <row r="255" spans="1:11" x14ac:dyDescent="0.2">
      <c r="A255" s="152" t="s">
        <v>699</v>
      </c>
      <c r="B255" s="24" t="s">
        <v>127</v>
      </c>
      <c r="C255" s="24" t="s">
        <v>248</v>
      </c>
      <c r="D255" s="24" t="s">
        <v>700</v>
      </c>
      <c r="E255" s="151"/>
      <c r="F255" s="202">
        <f t="shared" ref="F255:F261" si="73">F256</f>
        <v>300</v>
      </c>
      <c r="H255" s="217"/>
      <c r="K255" s="3"/>
    </row>
    <row r="256" spans="1:11" ht="15.75" customHeight="1" x14ac:dyDescent="0.2">
      <c r="A256" s="11" t="s">
        <v>404</v>
      </c>
      <c r="B256" s="24" t="s">
        <v>127</v>
      </c>
      <c r="C256" s="24" t="s">
        <v>248</v>
      </c>
      <c r="D256" s="24" t="s">
        <v>700</v>
      </c>
      <c r="E256" s="151" t="s">
        <v>119</v>
      </c>
      <c r="F256" s="202">
        <f t="shared" si="73"/>
        <v>300</v>
      </c>
      <c r="H256" s="217"/>
      <c r="K256" s="3"/>
    </row>
    <row r="257" spans="1:11" ht="22.5" x14ac:dyDescent="0.2">
      <c r="A257" s="11" t="s">
        <v>120</v>
      </c>
      <c r="B257" s="24" t="s">
        <v>127</v>
      </c>
      <c r="C257" s="24" t="s">
        <v>248</v>
      </c>
      <c r="D257" s="24" t="s">
        <v>700</v>
      </c>
      <c r="E257" s="151" t="s">
        <v>121</v>
      </c>
      <c r="F257" s="202">
        <f t="shared" si="73"/>
        <v>300</v>
      </c>
      <c r="H257" s="217"/>
      <c r="K257" s="3"/>
    </row>
    <row r="258" spans="1:11" x14ac:dyDescent="0.2">
      <c r="A258" s="179" t="s">
        <v>422</v>
      </c>
      <c r="B258" s="24" t="s">
        <v>127</v>
      </c>
      <c r="C258" s="24" t="s">
        <v>248</v>
      </c>
      <c r="D258" s="24" t="s">
        <v>700</v>
      </c>
      <c r="E258" s="151" t="s">
        <v>123</v>
      </c>
      <c r="F258" s="202">
        <f>'Пр 5 вед'!G417</f>
        <v>300</v>
      </c>
      <c r="H258" s="217"/>
      <c r="K258" s="3"/>
    </row>
    <row r="259" spans="1:11" x14ac:dyDescent="0.2">
      <c r="A259" s="164" t="s">
        <v>703</v>
      </c>
      <c r="B259" s="24" t="s">
        <v>127</v>
      </c>
      <c r="C259" s="24" t="s">
        <v>248</v>
      </c>
      <c r="D259" s="24" t="s">
        <v>702</v>
      </c>
      <c r="E259" s="151"/>
      <c r="F259" s="202">
        <f t="shared" ref="F259" si="74">F260</f>
        <v>100</v>
      </c>
      <c r="H259" s="217"/>
      <c r="K259" s="3"/>
    </row>
    <row r="260" spans="1:11" ht="14.25" customHeight="1" x14ac:dyDescent="0.2">
      <c r="A260" s="11" t="s">
        <v>404</v>
      </c>
      <c r="B260" s="24" t="s">
        <v>127</v>
      </c>
      <c r="C260" s="24" t="s">
        <v>248</v>
      </c>
      <c r="D260" s="24" t="s">
        <v>702</v>
      </c>
      <c r="E260" s="151" t="s">
        <v>119</v>
      </c>
      <c r="F260" s="202">
        <f t="shared" si="73"/>
        <v>100</v>
      </c>
      <c r="H260" s="217"/>
      <c r="K260" s="3"/>
    </row>
    <row r="261" spans="1:11" ht="22.5" x14ac:dyDescent="0.2">
      <c r="A261" s="11" t="s">
        <v>120</v>
      </c>
      <c r="B261" s="24" t="s">
        <v>127</v>
      </c>
      <c r="C261" s="24" t="s">
        <v>248</v>
      </c>
      <c r="D261" s="24" t="s">
        <v>702</v>
      </c>
      <c r="E261" s="151" t="s">
        <v>121</v>
      </c>
      <c r="F261" s="202">
        <f t="shared" si="73"/>
        <v>100</v>
      </c>
      <c r="H261" s="217"/>
      <c r="K261" s="3"/>
    </row>
    <row r="262" spans="1:11" x14ac:dyDescent="0.2">
      <c r="A262" s="179" t="s">
        <v>422</v>
      </c>
      <c r="B262" s="24" t="s">
        <v>127</v>
      </c>
      <c r="C262" s="24" t="s">
        <v>248</v>
      </c>
      <c r="D262" s="24" t="s">
        <v>702</v>
      </c>
      <c r="E262" s="151" t="s">
        <v>123</v>
      </c>
      <c r="F262" s="202">
        <f>'Пр 5 вед'!G421</f>
        <v>100</v>
      </c>
      <c r="H262" s="217"/>
      <c r="K262" s="3"/>
    </row>
    <row r="263" spans="1:11" ht="24" customHeight="1" x14ac:dyDescent="0.2">
      <c r="A263" s="159" t="s">
        <v>914</v>
      </c>
      <c r="B263" s="33" t="s">
        <v>127</v>
      </c>
      <c r="C263" s="33" t="s">
        <v>248</v>
      </c>
      <c r="D263" s="33" t="s">
        <v>322</v>
      </c>
      <c r="E263" s="31" t="s">
        <v>147</v>
      </c>
      <c r="F263" s="204">
        <f t="shared" ref="F263" si="75">F264+F269</f>
        <v>600</v>
      </c>
      <c r="H263" s="217"/>
      <c r="K263" s="3"/>
    </row>
    <row r="264" spans="1:11" ht="27.75" customHeight="1" x14ac:dyDescent="0.2">
      <c r="A264" s="88" t="s">
        <v>323</v>
      </c>
      <c r="B264" s="24" t="s">
        <v>127</v>
      </c>
      <c r="C264" s="24" t="s">
        <v>248</v>
      </c>
      <c r="D264" s="24" t="s">
        <v>324</v>
      </c>
      <c r="E264" s="151"/>
      <c r="F264" s="202">
        <f t="shared" ref="F264:F267" si="76">F265</f>
        <v>100</v>
      </c>
      <c r="H264" s="217"/>
      <c r="K264" s="3"/>
    </row>
    <row r="265" spans="1:11" ht="18" customHeight="1" x14ac:dyDescent="0.2">
      <c r="A265" s="165" t="s">
        <v>479</v>
      </c>
      <c r="B265" s="24" t="s">
        <v>127</v>
      </c>
      <c r="C265" s="24" t="s">
        <v>248</v>
      </c>
      <c r="D265" s="24" t="s">
        <v>443</v>
      </c>
      <c r="E265" s="151"/>
      <c r="F265" s="202">
        <f t="shared" si="76"/>
        <v>100</v>
      </c>
      <c r="H265" s="217"/>
      <c r="K265" s="3"/>
    </row>
    <row r="266" spans="1:11" ht="13.5" customHeight="1" x14ac:dyDescent="0.2">
      <c r="A266" s="11" t="s">
        <v>404</v>
      </c>
      <c r="B266" s="24" t="s">
        <v>127</v>
      </c>
      <c r="C266" s="24" t="s">
        <v>248</v>
      </c>
      <c r="D266" s="24" t="s">
        <v>443</v>
      </c>
      <c r="E266" s="151" t="s">
        <v>119</v>
      </c>
      <c r="F266" s="202">
        <f t="shared" si="76"/>
        <v>100</v>
      </c>
      <c r="H266" s="217"/>
      <c r="K266" s="3"/>
    </row>
    <row r="267" spans="1:11" ht="22.5" x14ac:dyDescent="0.2">
      <c r="A267" s="11" t="s">
        <v>120</v>
      </c>
      <c r="B267" s="24" t="s">
        <v>127</v>
      </c>
      <c r="C267" s="24" t="s">
        <v>248</v>
      </c>
      <c r="D267" s="24" t="s">
        <v>443</v>
      </c>
      <c r="E267" s="151" t="s">
        <v>121</v>
      </c>
      <c r="F267" s="202">
        <f t="shared" si="76"/>
        <v>100</v>
      </c>
      <c r="H267" s="217"/>
      <c r="K267" s="3"/>
    </row>
    <row r="268" spans="1:11" ht="16.5" customHeight="1" x14ac:dyDescent="0.2">
      <c r="A268" s="179" t="s">
        <v>422</v>
      </c>
      <c r="B268" s="24" t="s">
        <v>127</v>
      </c>
      <c r="C268" s="24" t="s">
        <v>248</v>
      </c>
      <c r="D268" s="24" t="s">
        <v>443</v>
      </c>
      <c r="E268" s="151" t="s">
        <v>123</v>
      </c>
      <c r="F268" s="202">
        <f>'Пр 5 вед'!G614</f>
        <v>100</v>
      </c>
      <c r="H268" s="217"/>
      <c r="K268" s="3"/>
    </row>
    <row r="269" spans="1:11" ht="22.5" x14ac:dyDescent="0.2">
      <c r="A269" s="88" t="s">
        <v>325</v>
      </c>
      <c r="B269" s="24" t="s">
        <v>127</v>
      </c>
      <c r="C269" s="24" t="s">
        <v>248</v>
      </c>
      <c r="D269" s="24" t="s">
        <v>326</v>
      </c>
      <c r="E269" s="151"/>
      <c r="F269" s="202">
        <f>F274+F278+F282+F270</f>
        <v>500</v>
      </c>
      <c r="H269" s="217"/>
      <c r="K269" s="3"/>
    </row>
    <row r="270" spans="1:11" ht="21.75" customHeight="1" x14ac:dyDescent="0.2">
      <c r="A270" s="152" t="s">
        <v>740</v>
      </c>
      <c r="B270" s="24" t="s">
        <v>127</v>
      </c>
      <c r="C270" s="24" t="s">
        <v>248</v>
      </c>
      <c r="D270" s="24" t="s">
        <v>739</v>
      </c>
      <c r="E270" s="151"/>
      <c r="F270" s="202">
        <f t="shared" ref="F270:F272" si="77">F271</f>
        <v>0</v>
      </c>
      <c r="H270" s="217"/>
      <c r="K270" s="3"/>
    </row>
    <row r="271" spans="1:11" ht="15.75" customHeight="1" x14ac:dyDescent="0.2">
      <c r="A271" s="11" t="s">
        <v>404</v>
      </c>
      <c r="B271" s="24" t="s">
        <v>127</v>
      </c>
      <c r="C271" s="24" t="s">
        <v>248</v>
      </c>
      <c r="D271" s="24" t="s">
        <v>739</v>
      </c>
      <c r="E271" s="151" t="s">
        <v>119</v>
      </c>
      <c r="F271" s="202">
        <f t="shared" si="77"/>
        <v>0</v>
      </c>
      <c r="H271" s="217"/>
      <c r="K271" s="3"/>
    </row>
    <row r="272" spans="1:11" ht="22.5" x14ac:dyDescent="0.2">
      <c r="A272" s="11" t="s">
        <v>120</v>
      </c>
      <c r="B272" s="24" t="s">
        <v>127</v>
      </c>
      <c r="C272" s="24" t="s">
        <v>248</v>
      </c>
      <c r="D272" s="24" t="s">
        <v>739</v>
      </c>
      <c r="E272" s="151" t="s">
        <v>121</v>
      </c>
      <c r="F272" s="202">
        <f t="shared" si="77"/>
        <v>0</v>
      </c>
      <c r="H272" s="217"/>
      <c r="K272" s="3"/>
    </row>
    <row r="273" spans="1:11" x14ac:dyDescent="0.2">
      <c r="A273" s="179" t="s">
        <v>422</v>
      </c>
      <c r="B273" s="24" t="s">
        <v>127</v>
      </c>
      <c r="C273" s="24" t="s">
        <v>248</v>
      </c>
      <c r="D273" s="24" t="s">
        <v>739</v>
      </c>
      <c r="E273" s="151" t="s">
        <v>123</v>
      </c>
      <c r="F273" s="202">
        <f>'Пр 5 вед'!G619</f>
        <v>0</v>
      </c>
      <c r="H273" s="217"/>
      <c r="K273" s="3"/>
    </row>
    <row r="274" spans="1:11" ht="33.75" customHeight="1" x14ac:dyDescent="0.2">
      <c r="A274" s="88" t="s">
        <v>327</v>
      </c>
      <c r="B274" s="24" t="s">
        <v>127</v>
      </c>
      <c r="C274" s="24" t="s">
        <v>248</v>
      </c>
      <c r="D274" s="24" t="s">
        <v>328</v>
      </c>
      <c r="E274" s="151"/>
      <c r="F274" s="202">
        <f t="shared" ref="F274:F276" si="78">F275</f>
        <v>400</v>
      </c>
      <c r="H274" s="217"/>
      <c r="K274" s="3"/>
    </row>
    <row r="275" spans="1:11" x14ac:dyDescent="0.2">
      <c r="A275" s="189" t="s">
        <v>436</v>
      </c>
      <c r="B275" s="24" t="s">
        <v>127</v>
      </c>
      <c r="C275" s="24" t="s">
        <v>248</v>
      </c>
      <c r="D275" s="24" t="s">
        <v>328</v>
      </c>
      <c r="E275" s="151">
        <v>800</v>
      </c>
      <c r="F275" s="202">
        <f t="shared" si="78"/>
        <v>400</v>
      </c>
      <c r="H275" s="217"/>
      <c r="K275" s="3"/>
    </row>
    <row r="276" spans="1:11" x14ac:dyDescent="0.2">
      <c r="A276" s="189" t="s">
        <v>437</v>
      </c>
      <c r="B276" s="24" t="s">
        <v>127</v>
      </c>
      <c r="C276" s="24" t="s">
        <v>248</v>
      </c>
      <c r="D276" s="24" t="s">
        <v>328</v>
      </c>
      <c r="E276" s="151">
        <v>810</v>
      </c>
      <c r="F276" s="202">
        <f t="shared" si="78"/>
        <v>400</v>
      </c>
      <c r="H276" s="217"/>
      <c r="K276" s="3"/>
    </row>
    <row r="277" spans="1:11" ht="70.5" customHeight="1" x14ac:dyDescent="0.2">
      <c r="A277" s="87" t="s">
        <v>491</v>
      </c>
      <c r="B277" s="24" t="s">
        <v>127</v>
      </c>
      <c r="C277" s="24" t="s">
        <v>248</v>
      </c>
      <c r="D277" s="24" t="s">
        <v>328</v>
      </c>
      <c r="E277" s="151">
        <v>813</v>
      </c>
      <c r="F277" s="202">
        <f>'Пр 5 вед'!G623</f>
        <v>400</v>
      </c>
      <c r="H277" s="217"/>
      <c r="K277" s="3"/>
    </row>
    <row r="278" spans="1:11" ht="22.5" x14ac:dyDescent="0.2">
      <c r="A278" s="14" t="s">
        <v>477</v>
      </c>
      <c r="B278" s="24" t="s">
        <v>127</v>
      </c>
      <c r="C278" s="24" t="s">
        <v>248</v>
      </c>
      <c r="D278" s="24" t="s">
        <v>444</v>
      </c>
      <c r="E278" s="151"/>
      <c r="F278" s="202">
        <f t="shared" ref="F278:F280" si="79">F279</f>
        <v>40</v>
      </c>
      <c r="H278" s="217"/>
      <c r="K278" s="3"/>
    </row>
    <row r="279" spans="1:11" x14ac:dyDescent="0.2">
      <c r="A279" s="11" t="s">
        <v>404</v>
      </c>
      <c r="B279" s="24" t="s">
        <v>127</v>
      </c>
      <c r="C279" s="24" t="s">
        <v>248</v>
      </c>
      <c r="D279" s="24" t="s">
        <v>444</v>
      </c>
      <c r="E279" s="151" t="s">
        <v>119</v>
      </c>
      <c r="F279" s="202">
        <f t="shared" si="79"/>
        <v>40</v>
      </c>
      <c r="H279" s="217"/>
      <c r="K279" s="3"/>
    </row>
    <row r="280" spans="1:11" ht="22.5" x14ac:dyDescent="0.2">
      <c r="A280" s="11" t="s">
        <v>120</v>
      </c>
      <c r="B280" s="24" t="s">
        <v>127</v>
      </c>
      <c r="C280" s="24" t="s">
        <v>248</v>
      </c>
      <c r="D280" s="24" t="s">
        <v>444</v>
      </c>
      <c r="E280" s="151" t="s">
        <v>121</v>
      </c>
      <c r="F280" s="202">
        <f t="shared" si="79"/>
        <v>40</v>
      </c>
      <c r="H280" s="217"/>
      <c r="K280" s="3"/>
    </row>
    <row r="281" spans="1:11" x14ac:dyDescent="0.2">
      <c r="A281" s="179" t="s">
        <v>422</v>
      </c>
      <c r="B281" s="24" t="s">
        <v>127</v>
      </c>
      <c r="C281" s="24" t="s">
        <v>248</v>
      </c>
      <c r="D281" s="24" t="s">
        <v>444</v>
      </c>
      <c r="E281" s="151" t="s">
        <v>123</v>
      </c>
      <c r="F281" s="202">
        <f>'Пр 5 вед'!G627</f>
        <v>40</v>
      </c>
      <c r="H281" s="217"/>
      <c r="K281" s="3"/>
    </row>
    <row r="282" spans="1:11" ht="22.5" x14ac:dyDescent="0.2">
      <c r="A282" s="14" t="s">
        <v>478</v>
      </c>
      <c r="B282" s="24" t="s">
        <v>127</v>
      </c>
      <c r="C282" s="24" t="s">
        <v>248</v>
      </c>
      <c r="D282" s="24" t="s">
        <v>445</v>
      </c>
      <c r="E282" s="151"/>
      <c r="F282" s="202">
        <f t="shared" ref="F282:F284" si="80">F283</f>
        <v>60</v>
      </c>
      <c r="H282" s="217"/>
      <c r="K282" s="3"/>
    </row>
    <row r="283" spans="1:11" x14ac:dyDescent="0.2">
      <c r="A283" s="11" t="s">
        <v>404</v>
      </c>
      <c r="B283" s="24" t="s">
        <v>127</v>
      </c>
      <c r="C283" s="24" t="s">
        <v>248</v>
      </c>
      <c r="D283" s="24" t="s">
        <v>445</v>
      </c>
      <c r="E283" s="151" t="s">
        <v>119</v>
      </c>
      <c r="F283" s="202">
        <f t="shared" si="80"/>
        <v>60</v>
      </c>
      <c r="H283" s="217"/>
      <c r="K283" s="3"/>
    </row>
    <row r="284" spans="1:11" ht="22.5" x14ac:dyDescent="0.2">
      <c r="A284" s="11" t="s">
        <v>120</v>
      </c>
      <c r="B284" s="24" t="s">
        <v>127</v>
      </c>
      <c r="C284" s="24" t="s">
        <v>248</v>
      </c>
      <c r="D284" s="24" t="s">
        <v>445</v>
      </c>
      <c r="E284" s="151" t="s">
        <v>121</v>
      </c>
      <c r="F284" s="202">
        <f t="shared" si="80"/>
        <v>60</v>
      </c>
      <c r="H284" s="217"/>
      <c r="K284" s="3"/>
    </row>
    <row r="285" spans="1:11" x14ac:dyDescent="0.2">
      <c r="A285" s="179" t="s">
        <v>422</v>
      </c>
      <c r="B285" s="24" t="s">
        <v>127</v>
      </c>
      <c r="C285" s="24" t="s">
        <v>248</v>
      </c>
      <c r="D285" s="24" t="s">
        <v>445</v>
      </c>
      <c r="E285" s="151" t="s">
        <v>123</v>
      </c>
      <c r="F285" s="202">
        <f>'Пр 5 вед'!G631</f>
        <v>60</v>
      </c>
      <c r="H285" s="217"/>
      <c r="K285" s="3"/>
    </row>
    <row r="286" spans="1:11" ht="13.5" customHeight="1" x14ac:dyDescent="0.2">
      <c r="A286" s="152" t="s">
        <v>744</v>
      </c>
      <c r="B286" s="24" t="s">
        <v>127</v>
      </c>
      <c r="C286" s="24" t="s">
        <v>248</v>
      </c>
      <c r="D286" s="24" t="s">
        <v>743</v>
      </c>
      <c r="E286" s="151"/>
      <c r="F286" s="202">
        <f t="shared" ref="F286:F288" si="81">F287</f>
        <v>200</v>
      </c>
      <c r="H286" s="217"/>
      <c r="K286" s="3"/>
    </row>
    <row r="287" spans="1:11" ht="12.75" customHeight="1" x14ac:dyDescent="0.2">
      <c r="A287" s="11" t="s">
        <v>404</v>
      </c>
      <c r="B287" s="24" t="s">
        <v>127</v>
      </c>
      <c r="C287" s="24" t="s">
        <v>248</v>
      </c>
      <c r="D287" s="24" t="s">
        <v>743</v>
      </c>
      <c r="E287" s="151" t="s">
        <v>119</v>
      </c>
      <c r="F287" s="202">
        <f t="shared" si="81"/>
        <v>200</v>
      </c>
      <c r="H287" s="217"/>
      <c r="K287" s="3"/>
    </row>
    <row r="288" spans="1:11" ht="22.5" x14ac:dyDescent="0.2">
      <c r="A288" s="11" t="s">
        <v>120</v>
      </c>
      <c r="B288" s="24" t="s">
        <v>127</v>
      </c>
      <c r="C288" s="24" t="s">
        <v>248</v>
      </c>
      <c r="D288" s="24" t="s">
        <v>743</v>
      </c>
      <c r="E288" s="151" t="s">
        <v>121</v>
      </c>
      <c r="F288" s="202">
        <f t="shared" si="81"/>
        <v>200</v>
      </c>
      <c r="H288" s="217"/>
      <c r="K288" s="3"/>
    </row>
    <row r="289" spans="1:11" x14ac:dyDescent="0.2">
      <c r="A289" s="179" t="s">
        <v>422</v>
      </c>
      <c r="B289" s="24" t="s">
        <v>127</v>
      </c>
      <c r="C289" s="24" t="s">
        <v>248</v>
      </c>
      <c r="D289" s="24" t="s">
        <v>743</v>
      </c>
      <c r="E289" s="151" t="s">
        <v>123</v>
      </c>
      <c r="F289" s="202">
        <f>'Пр 5 вед'!G636</f>
        <v>200</v>
      </c>
      <c r="H289" s="217"/>
      <c r="K289" s="3"/>
    </row>
    <row r="290" spans="1:11" s="230" customFormat="1" ht="21" x14ac:dyDescent="0.15">
      <c r="A290" s="345" t="s">
        <v>892</v>
      </c>
      <c r="B290" s="343" t="s">
        <v>127</v>
      </c>
      <c r="C290" s="343" t="s">
        <v>248</v>
      </c>
      <c r="D290" s="343" t="s">
        <v>893</v>
      </c>
      <c r="E290" s="151"/>
      <c r="F290" s="221">
        <f>F291</f>
        <v>120</v>
      </c>
    </row>
    <row r="291" spans="1:11" s="230" customFormat="1" ht="48" x14ac:dyDescent="0.2">
      <c r="A291" s="346" t="s">
        <v>894</v>
      </c>
      <c r="B291" s="343" t="s">
        <v>127</v>
      </c>
      <c r="C291" s="343" t="s">
        <v>248</v>
      </c>
      <c r="D291" s="343" t="s">
        <v>895</v>
      </c>
      <c r="E291" s="151"/>
      <c r="F291" s="221">
        <f>F292</f>
        <v>120</v>
      </c>
    </row>
    <row r="292" spans="1:11" s="230" customFormat="1" x14ac:dyDescent="0.2">
      <c r="A292" s="21" t="s">
        <v>404</v>
      </c>
      <c r="B292" s="343" t="s">
        <v>127</v>
      </c>
      <c r="C292" s="343" t="s">
        <v>248</v>
      </c>
      <c r="D292" s="343" t="s">
        <v>895</v>
      </c>
      <c r="E292" s="151" t="s">
        <v>119</v>
      </c>
      <c r="F292" s="221">
        <f>F293</f>
        <v>120</v>
      </c>
    </row>
    <row r="293" spans="1:11" s="230" customFormat="1" ht="22.5" x14ac:dyDescent="0.2">
      <c r="A293" s="21" t="s">
        <v>120</v>
      </c>
      <c r="B293" s="343" t="s">
        <v>127</v>
      </c>
      <c r="C293" s="343" t="s">
        <v>248</v>
      </c>
      <c r="D293" s="343" t="s">
        <v>895</v>
      </c>
      <c r="E293" s="151" t="s">
        <v>121</v>
      </c>
      <c r="F293" s="221">
        <f>F294</f>
        <v>120</v>
      </c>
    </row>
    <row r="294" spans="1:11" s="230" customFormat="1" x14ac:dyDescent="0.2">
      <c r="A294" s="219" t="s">
        <v>422</v>
      </c>
      <c r="B294" s="343" t="s">
        <v>127</v>
      </c>
      <c r="C294" s="343" t="s">
        <v>248</v>
      </c>
      <c r="D294" s="343" t="s">
        <v>895</v>
      </c>
      <c r="E294" s="151" t="s">
        <v>123</v>
      </c>
      <c r="F294" s="221">
        <v>120</v>
      </c>
    </row>
    <row r="295" spans="1:11" x14ac:dyDescent="0.2">
      <c r="A295" s="185" t="s">
        <v>330</v>
      </c>
      <c r="B295" s="33" t="s">
        <v>238</v>
      </c>
      <c r="C295" s="33"/>
      <c r="D295" s="33"/>
      <c r="E295" s="31"/>
      <c r="F295" s="204">
        <f>F296</f>
        <v>3649</v>
      </c>
      <c r="G295" s="93"/>
      <c r="H295" s="217"/>
      <c r="K295" s="3"/>
    </row>
    <row r="296" spans="1:11" x14ac:dyDescent="0.2">
      <c r="A296" s="185" t="s">
        <v>331</v>
      </c>
      <c r="B296" s="33" t="s">
        <v>238</v>
      </c>
      <c r="C296" s="33" t="s">
        <v>151</v>
      </c>
      <c r="D296" s="33"/>
      <c r="E296" s="31"/>
      <c r="F296" s="204">
        <f>F297+F304</f>
        <v>3649</v>
      </c>
      <c r="H296" s="217"/>
      <c r="K296" s="3"/>
    </row>
    <row r="297" spans="1:11" s="25" customFormat="1" ht="31.5" x14ac:dyDescent="0.2">
      <c r="A297" s="159" t="s">
        <v>724</v>
      </c>
      <c r="B297" s="33" t="s">
        <v>238</v>
      </c>
      <c r="C297" s="33" t="s">
        <v>151</v>
      </c>
      <c r="D297" s="33" t="s">
        <v>329</v>
      </c>
      <c r="E297" s="31"/>
      <c r="F297" s="204">
        <f t="shared" ref="F297" si="82">F298</f>
        <v>1628</v>
      </c>
      <c r="H297" s="217"/>
    </row>
    <row r="298" spans="1:11" s="25" customFormat="1" x14ac:dyDescent="0.2">
      <c r="A298" s="88" t="s">
        <v>726</v>
      </c>
      <c r="B298" s="24" t="s">
        <v>238</v>
      </c>
      <c r="C298" s="24" t="s">
        <v>151</v>
      </c>
      <c r="D298" s="24" t="s">
        <v>725</v>
      </c>
      <c r="E298" s="151"/>
      <c r="F298" s="202">
        <f>F299+E304</f>
        <v>1628</v>
      </c>
      <c r="H298" s="217"/>
    </row>
    <row r="299" spans="1:11" s="25" customFormat="1" x14ac:dyDescent="0.2">
      <c r="A299" s="152" t="s">
        <v>728</v>
      </c>
      <c r="B299" s="24" t="s">
        <v>238</v>
      </c>
      <c r="C299" s="24" t="s">
        <v>151</v>
      </c>
      <c r="D299" s="24" t="s">
        <v>727</v>
      </c>
      <c r="E299" s="151"/>
      <c r="F299" s="202">
        <f>F300</f>
        <v>1628</v>
      </c>
      <c r="H299" s="217"/>
    </row>
    <row r="300" spans="1:11" s="25" customFormat="1" x14ac:dyDescent="0.2">
      <c r="A300" s="152" t="s">
        <v>728</v>
      </c>
      <c r="B300" s="24" t="s">
        <v>238</v>
      </c>
      <c r="C300" s="24" t="s">
        <v>151</v>
      </c>
      <c r="D300" s="24" t="s">
        <v>729</v>
      </c>
      <c r="E300" s="151"/>
      <c r="F300" s="202">
        <f t="shared" ref="F300:F302" si="83">F301</f>
        <v>1628</v>
      </c>
      <c r="H300" s="217"/>
    </row>
    <row r="301" spans="1:11" s="25" customFormat="1" x14ac:dyDescent="0.2">
      <c r="A301" s="11" t="s">
        <v>404</v>
      </c>
      <c r="B301" s="24" t="s">
        <v>238</v>
      </c>
      <c r="C301" s="24" t="s">
        <v>151</v>
      </c>
      <c r="D301" s="24" t="s">
        <v>729</v>
      </c>
      <c r="E301" s="151" t="s">
        <v>119</v>
      </c>
      <c r="F301" s="202">
        <f t="shared" si="83"/>
        <v>1628</v>
      </c>
      <c r="H301" s="217"/>
    </row>
    <row r="302" spans="1:11" s="25" customFormat="1" ht="22.5" x14ac:dyDescent="0.2">
      <c r="A302" s="11" t="s">
        <v>120</v>
      </c>
      <c r="B302" s="24" t="s">
        <v>238</v>
      </c>
      <c r="C302" s="24" t="s">
        <v>151</v>
      </c>
      <c r="D302" s="24" t="s">
        <v>729</v>
      </c>
      <c r="E302" s="151" t="s">
        <v>121</v>
      </c>
      <c r="F302" s="202">
        <f t="shared" si="83"/>
        <v>1628</v>
      </c>
      <c r="H302" s="217"/>
    </row>
    <row r="303" spans="1:11" x14ac:dyDescent="0.2">
      <c r="A303" s="179" t="s">
        <v>422</v>
      </c>
      <c r="B303" s="24" t="s">
        <v>238</v>
      </c>
      <c r="C303" s="24" t="s">
        <v>151</v>
      </c>
      <c r="D303" s="24" t="s">
        <v>729</v>
      </c>
      <c r="E303" s="151" t="s">
        <v>123</v>
      </c>
      <c r="F303" s="202">
        <f>'Пр 5 вед'!G650</f>
        <v>1628</v>
      </c>
      <c r="H303" s="217"/>
      <c r="K303" s="3"/>
    </row>
    <row r="304" spans="1:11" s="25" customFormat="1" ht="22.5" x14ac:dyDescent="0.2">
      <c r="A304" s="152" t="s">
        <v>782</v>
      </c>
      <c r="B304" s="24" t="s">
        <v>238</v>
      </c>
      <c r="C304" s="24" t="s">
        <v>151</v>
      </c>
      <c r="D304" s="24" t="s">
        <v>781</v>
      </c>
      <c r="E304" s="56"/>
      <c r="F304" s="217">
        <f>F305</f>
        <v>2021</v>
      </c>
      <c r="H304" s="217"/>
    </row>
    <row r="305" spans="1:11" s="25" customFormat="1" ht="12.75" customHeight="1" x14ac:dyDescent="0.2">
      <c r="A305" s="11" t="s">
        <v>676</v>
      </c>
      <c r="B305" s="24" t="s">
        <v>238</v>
      </c>
      <c r="C305" s="24" t="s">
        <v>151</v>
      </c>
      <c r="D305" s="24" t="s">
        <v>780</v>
      </c>
      <c r="E305" s="151"/>
      <c r="F305" s="202">
        <f t="shared" ref="F305:F307" si="84">F306</f>
        <v>2021</v>
      </c>
      <c r="H305" s="217"/>
    </row>
    <row r="306" spans="1:11" s="25" customFormat="1" ht="12.75" customHeight="1" x14ac:dyDescent="0.2">
      <c r="A306" s="11" t="s">
        <v>404</v>
      </c>
      <c r="B306" s="24" t="s">
        <v>238</v>
      </c>
      <c r="C306" s="24" t="s">
        <v>151</v>
      </c>
      <c r="D306" s="24" t="s">
        <v>780</v>
      </c>
      <c r="E306" s="151" t="s">
        <v>119</v>
      </c>
      <c r="F306" s="202">
        <f t="shared" si="84"/>
        <v>2021</v>
      </c>
      <c r="H306" s="217"/>
    </row>
    <row r="307" spans="1:11" s="25" customFormat="1" ht="22.5" x14ac:dyDescent="0.2">
      <c r="A307" s="11" t="s">
        <v>120</v>
      </c>
      <c r="B307" s="24" t="s">
        <v>238</v>
      </c>
      <c r="C307" s="24" t="s">
        <v>151</v>
      </c>
      <c r="D307" s="24" t="s">
        <v>780</v>
      </c>
      <c r="E307" s="151" t="s">
        <v>121</v>
      </c>
      <c r="F307" s="202">
        <f t="shared" si="84"/>
        <v>2021</v>
      </c>
      <c r="H307" s="217"/>
    </row>
    <row r="308" spans="1:11" s="25" customFormat="1" x14ac:dyDescent="0.2">
      <c r="A308" s="179" t="s">
        <v>422</v>
      </c>
      <c r="B308" s="24" t="s">
        <v>238</v>
      </c>
      <c r="C308" s="24" t="s">
        <v>151</v>
      </c>
      <c r="D308" s="24" t="s">
        <v>780</v>
      </c>
      <c r="E308" s="151" t="s">
        <v>123</v>
      </c>
      <c r="F308" s="202">
        <f>'Пр 5 вед'!G655</f>
        <v>2021</v>
      </c>
      <c r="H308" s="217"/>
    </row>
    <row r="309" spans="1:11" s="25" customFormat="1" x14ac:dyDescent="0.2">
      <c r="A309" s="9" t="s">
        <v>201</v>
      </c>
      <c r="B309" s="30" t="s">
        <v>202</v>
      </c>
      <c r="C309" s="28" t="s">
        <v>145</v>
      </c>
      <c r="D309" s="28" t="s">
        <v>146</v>
      </c>
      <c r="E309" s="30" t="s">
        <v>147</v>
      </c>
      <c r="F309" s="203">
        <f>F310+F373+F429+F450+F462</f>
        <v>584026.12341999996</v>
      </c>
      <c r="G309" s="176"/>
      <c r="H309" s="217"/>
    </row>
    <row r="310" spans="1:11" x14ac:dyDescent="0.2">
      <c r="A310" s="9" t="s">
        <v>203</v>
      </c>
      <c r="B310" s="30" t="s">
        <v>202</v>
      </c>
      <c r="C310" s="28" t="s">
        <v>97</v>
      </c>
      <c r="D310" s="28" t="s">
        <v>146</v>
      </c>
      <c r="E310" s="30" t="s">
        <v>147</v>
      </c>
      <c r="F310" s="203">
        <f t="shared" ref="F310" si="85">F311</f>
        <v>182402.63386</v>
      </c>
      <c r="G310" s="3">
        <v>182402.63386</v>
      </c>
      <c r="H310" s="217">
        <f>F310-G310</f>
        <v>0</v>
      </c>
      <c r="K310" s="3"/>
    </row>
    <row r="311" spans="1:11" ht="21" x14ac:dyDescent="0.2">
      <c r="A311" s="32" t="s">
        <v>904</v>
      </c>
      <c r="B311" s="30" t="s">
        <v>202</v>
      </c>
      <c r="C311" s="28" t="s">
        <v>97</v>
      </c>
      <c r="D311" s="28" t="s">
        <v>204</v>
      </c>
      <c r="E311" s="30"/>
      <c r="F311" s="203">
        <f>F312+F365</f>
        <v>182402.63386</v>
      </c>
      <c r="H311" s="217"/>
      <c r="K311" s="3"/>
    </row>
    <row r="312" spans="1:11" x14ac:dyDescent="0.2">
      <c r="A312" s="11" t="s">
        <v>205</v>
      </c>
      <c r="B312" s="13" t="s">
        <v>202</v>
      </c>
      <c r="C312" s="12" t="s">
        <v>97</v>
      </c>
      <c r="D312" s="24" t="s">
        <v>206</v>
      </c>
      <c r="E312" s="151" t="s">
        <v>147</v>
      </c>
      <c r="F312" s="202">
        <f>F313+F344+F337</f>
        <v>182021.63386</v>
      </c>
      <c r="H312" s="217"/>
      <c r="K312" s="3"/>
    </row>
    <row r="313" spans="1:11" ht="33.75" x14ac:dyDescent="0.2">
      <c r="A313" s="179" t="s">
        <v>426</v>
      </c>
      <c r="B313" s="13" t="s">
        <v>202</v>
      </c>
      <c r="C313" s="12" t="s">
        <v>97</v>
      </c>
      <c r="D313" s="12" t="s">
        <v>207</v>
      </c>
      <c r="E313" s="13"/>
      <c r="F313" s="196">
        <f>F314+F317+F327</f>
        <v>12716.63386</v>
      </c>
      <c r="H313" s="217"/>
      <c r="K313" s="3"/>
    </row>
    <row r="314" spans="1:11" ht="18.75" customHeight="1" x14ac:dyDescent="0.2">
      <c r="A314" s="11" t="s">
        <v>101</v>
      </c>
      <c r="B314" s="13" t="s">
        <v>202</v>
      </c>
      <c r="C314" s="12" t="s">
        <v>97</v>
      </c>
      <c r="D314" s="12" t="s">
        <v>207</v>
      </c>
      <c r="E314" s="13" t="s">
        <v>102</v>
      </c>
      <c r="F314" s="196">
        <f t="shared" ref="F314:F315" si="86">F315</f>
        <v>9836.9344999999994</v>
      </c>
      <c r="H314" s="217"/>
      <c r="K314" s="3"/>
    </row>
    <row r="315" spans="1:11" x14ac:dyDescent="0.2">
      <c r="A315" s="11" t="s">
        <v>103</v>
      </c>
      <c r="B315" s="13" t="s">
        <v>202</v>
      </c>
      <c r="C315" s="12" t="s">
        <v>97</v>
      </c>
      <c r="D315" s="12" t="s">
        <v>207</v>
      </c>
      <c r="E315" s="13" t="s">
        <v>104</v>
      </c>
      <c r="F315" s="196">
        <f t="shared" si="86"/>
        <v>9836.9344999999994</v>
      </c>
      <c r="H315" s="217"/>
      <c r="K315" s="3"/>
    </row>
    <row r="316" spans="1:11" ht="33.75" x14ac:dyDescent="0.2">
      <c r="A316" s="11" t="s">
        <v>105</v>
      </c>
      <c r="B316" s="13" t="s">
        <v>202</v>
      </c>
      <c r="C316" s="12" t="s">
        <v>97</v>
      </c>
      <c r="D316" s="12" t="s">
        <v>207</v>
      </c>
      <c r="E316" s="13" t="s">
        <v>106</v>
      </c>
      <c r="F316" s="196">
        <f>'Пр 5 вед'!G197</f>
        <v>9836.9344999999994</v>
      </c>
      <c r="H316" s="217"/>
      <c r="K316" s="3"/>
    </row>
    <row r="317" spans="1:11" ht="34.5" customHeight="1" x14ac:dyDescent="0.2">
      <c r="A317" s="14" t="s">
        <v>681</v>
      </c>
      <c r="B317" s="13" t="s">
        <v>202</v>
      </c>
      <c r="C317" s="12" t="s">
        <v>97</v>
      </c>
      <c r="D317" s="12" t="s">
        <v>711</v>
      </c>
      <c r="E317" s="13"/>
      <c r="F317" s="196">
        <f>F318+F323</f>
        <v>1362.3073000000002</v>
      </c>
      <c r="H317" s="217"/>
      <c r="K317" s="3"/>
    </row>
    <row r="318" spans="1:11" ht="16.5" customHeight="1" x14ac:dyDescent="0.2">
      <c r="A318" s="11" t="s">
        <v>404</v>
      </c>
      <c r="B318" s="13" t="s">
        <v>202</v>
      </c>
      <c r="C318" s="12" t="s">
        <v>97</v>
      </c>
      <c r="D318" s="12" t="s">
        <v>711</v>
      </c>
      <c r="E318" s="13" t="s">
        <v>119</v>
      </c>
      <c r="F318" s="196">
        <f t="shared" ref="F318" si="87">F319</f>
        <v>1342.5213000000001</v>
      </c>
      <c r="H318" s="217"/>
      <c r="K318" s="3"/>
    </row>
    <row r="319" spans="1:11" ht="21.75" customHeight="1" x14ac:dyDescent="0.2">
      <c r="A319" s="11" t="s">
        <v>120</v>
      </c>
      <c r="B319" s="13" t="s">
        <v>202</v>
      </c>
      <c r="C319" s="12" t="s">
        <v>97</v>
      </c>
      <c r="D319" s="12" t="s">
        <v>711</v>
      </c>
      <c r="E319" s="13" t="s">
        <v>121</v>
      </c>
      <c r="F319" s="196">
        <f t="shared" ref="F319" si="88">F320+F321+F322</f>
        <v>1342.5213000000001</v>
      </c>
      <c r="H319" s="217"/>
      <c r="K319" s="3"/>
    </row>
    <row r="320" spans="1:11" ht="15" customHeight="1" x14ac:dyDescent="0.2">
      <c r="A320" s="179" t="s">
        <v>134</v>
      </c>
      <c r="B320" s="13" t="s">
        <v>202</v>
      </c>
      <c r="C320" s="12" t="s">
        <v>97</v>
      </c>
      <c r="D320" s="12" t="s">
        <v>711</v>
      </c>
      <c r="E320" s="13">
        <v>242</v>
      </c>
      <c r="F320" s="196">
        <f>'Пр 5 вед'!G201</f>
        <v>0</v>
      </c>
      <c r="H320" s="217"/>
      <c r="K320" s="3"/>
    </row>
    <row r="321" spans="1:11" x14ac:dyDescent="0.2">
      <c r="A321" s="179" t="s">
        <v>422</v>
      </c>
      <c r="B321" s="13" t="s">
        <v>202</v>
      </c>
      <c r="C321" s="12" t="s">
        <v>97</v>
      </c>
      <c r="D321" s="12" t="s">
        <v>711</v>
      </c>
      <c r="E321" s="13" t="s">
        <v>123</v>
      </c>
      <c r="F321" s="196">
        <f>'Пр 5 вед'!G202</f>
        <v>1291.6413</v>
      </c>
      <c r="H321" s="217"/>
      <c r="K321" s="3"/>
    </row>
    <row r="322" spans="1:11" x14ac:dyDescent="0.2">
      <c r="A322" s="179" t="s">
        <v>759</v>
      </c>
      <c r="B322" s="13" t="s">
        <v>202</v>
      </c>
      <c r="C322" s="12" t="s">
        <v>97</v>
      </c>
      <c r="D322" s="12" t="s">
        <v>711</v>
      </c>
      <c r="E322" s="13">
        <v>247</v>
      </c>
      <c r="F322" s="196">
        <f>'Пр 5 вед'!G203</f>
        <v>50.88</v>
      </c>
      <c r="H322" s="217"/>
      <c r="K322" s="3"/>
    </row>
    <row r="323" spans="1:11" ht="14.25" customHeight="1" x14ac:dyDescent="0.2">
      <c r="A323" s="181" t="s">
        <v>135</v>
      </c>
      <c r="B323" s="13" t="s">
        <v>202</v>
      </c>
      <c r="C323" s="12" t="s">
        <v>97</v>
      </c>
      <c r="D323" s="12" t="s">
        <v>711</v>
      </c>
      <c r="E323" s="13" t="s">
        <v>195</v>
      </c>
      <c r="F323" s="196">
        <f t="shared" ref="F323" si="89">F324</f>
        <v>19.786000000000001</v>
      </c>
      <c r="H323" s="217"/>
      <c r="K323" s="3"/>
    </row>
    <row r="324" spans="1:11" x14ac:dyDescent="0.2">
      <c r="A324" s="181" t="s">
        <v>136</v>
      </c>
      <c r="B324" s="13" t="s">
        <v>202</v>
      </c>
      <c r="C324" s="12" t="s">
        <v>97</v>
      </c>
      <c r="D324" s="12" t="s">
        <v>711</v>
      </c>
      <c r="E324" s="13" t="s">
        <v>137</v>
      </c>
      <c r="F324" s="196">
        <f t="shared" ref="F324" si="90">F325+F326</f>
        <v>19.786000000000001</v>
      </c>
      <c r="H324" s="217"/>
      <c r="K324" s="3"/>
    </row>
    <row r="325" spans="1:11" x14ac:dyDescent="0.2">
      <c r="A325" s="180" t="s">
        <v>138</v>
      </c>
      <c r="B325" s="13" t="s">
        <v>202</v>
      </c>
      <c r="C325" s="12" t="s">
        <v>97</v>
      </c>
      <c r="D325" s="12" t="s">
        <v>711</v>
      </c>
      <c r="E325" s="13" t="s">
        <v>139</v>
      </c>
      <c r="F325" s="196">
        <f>'Пр 5 вед'!G206</f>
        <v>1.405</v>
      </c>
      <c r="H325" s="217"/>
      <c r="K325" s="3"/>
    </row>
    <row r="326" spans="1:11" ht="12.75" customHeight="1" x14ac:dyDescent="0.2">
      <c r="A326" s="181" t="s">
        <v>396</v>
      </c>
      <c r="B326" s="13" t="s">
        <v>202</v>
      </c>
      <c r="C326" s="12" t="s">
        <v>97</v>
      </c>
      <c r="D326" s="12" t="s">
        <v>711</v>
      </c>
      <c r="E326" s="13">
        <v>853</v>
      </c>
      <c r="F326" s="196">
        <f>'Пр 5 вед'!G207</f>
        <v>18.381</v>
      </c>
      <c r="H326" s="217"/>
      <c r="K326" s="3"/>
    </row>
    <row r="327" spans="1:11" ht="34.5" customHeight="1" x14ac:dyDescent="0.2">
      <c r="A327" s="14" t="s">
        <v>682</v>
      </c>
      <c r="B327" s="13" t="s">
        <v>202</v>
      </c>
      <c r="C327" s="12" t="s">
        <v>97</v>
      </c>
      <c r="D327" s="12" t="s">
        <v>712</v>
      </c>
      <c r="E327" s="13"/>
      <c r="F327" s="196">
        <f>F328+F333</f>
        <v>1517.3920599999999</v>
      </c>
      <c r="H327" s="217"/>
      <c r="K327" s="3"/>
    </row>
    <row r="328" spans="1:11" ht="20.25" customHeight="1" x14ac:dyDescent="0.2">
      <c r="A328" s="11" t="s">
        <v>404</v>
      </c>
      <c r="B328" s="13" t="s">
        <v>202</v>
      </c>
      <c r="C328" s="12" t="s">
        <v>97</v>
      </c>
      <c r="D328" s="12" t="s">
        <v>712</v>
      </c>
      <c r="E328" s="13" t="s">
        <v>119</v>
      </c>
      <c r="F328" s="196">
        <f t="shared" ref="F328" si="91">F329</f>
        <v>1502.17806</v>
      </c>
      <c r="H328" s="217"/>
      <c r="K328" s="3"/>
    </row>
    <row r="329" spans="1:11" ht="20.25" customHeight="1" x14ac:dyDescent="0.2">
      <c r="A329" s="11" t="s">
        <v>120</v>
      </c>
      <c r="B329" s="13" t="s">
        <v>202</v>
      </c>
      <c r="C329" s="12" t="s">
        <v>97</v>
      </c>
      <c r="D329" s="12" t="s">
        <v>712</v>
      </c>
      <c r="E329" s="13" t="s">
        <v>121</v>
      </c>
      <c r="F329" s="196">
        <f>F330+F331+F332</f>
        <v>1502.17806</v>
      </c>
      <c r="H329" s="217"/>
      <c r="K329" s="3"/>
    </row>
    <row r="330" spans="1:11" ht="20.25" customHeight="1" x14ac:dyDescent="0.2">
      <c r="A330" s="179" t="s">
        <v>134</v>
      </c>
      <c r="B330" s="13" t="s">
        <v>202</v>
      </c>
      <c r="C330" s="12" t="s">
        <v>97</v>
      </c>
      <c r="D330" s="12" t="s">
        <v>712</v>
      </c>
      <c r="E330" s="13">
        <v>242</v>
      </c>
      <c r="F330" s="196">
        <f>'Пр 5 вед'!G211</f>
        <v>6</v>
      </c>
      <c r="H330" s="217"/>
      <c r="K330" s="3"/>
    </row>
    <row r="331" spans="1:11" x14ac:dyDescent="0.2">
      <c r="A331" s="179" t="s">
        <v>422</v>
      </c>
      <c r="B331" s="13" t="s">
        <v>202</v>
      </c>
      <c r="C331" s="12" t="s">
        <v>97</v>
      </c>
      <c r="D331" s="12" t="s">
        <v>712</v>
      </c>
      <c r="E331" s="13" t="s">
        <v>123</v>
      </c>
      <c r="F331" s="196">
        <f>'Пр 5 вед'!G212</f>
        <v>1356.90948</v>
      </c>
      <c r="H331" s="217"/>
      <c r="K331" s="3"/>
    </row>
    <row r="332" spans="1:11" ht="16.5" customHeight="1" x14ac:dyDescent="0.2">
      <c r="A332" s="179" t="s">
        <v>759</v>
      </c>
      <c r="B332" s="13" t="s">
        <v>202</v>
      </c>
      <c r="C332" s="12" t="s">
        <v>97</v>
      </c>
      <c r="D332" s="12" t="s">
        <v>712</v>
      </c>
      <c r="E332" s="13">
        <v>247</v>
      </c>
      <c r="F332" s="196">
        <f>'Пр 5 вед'!G213</f>
        <v>139.26857999999999</v>
      </c>
      <c r="H332" s="217"/>
      <c r="K332" s="3"/>
    </row>
    <row r="333" spans="1:11" x14ac:dyDescent="0.2">
      <c r="A333" s="181" t="s">
        <v>135</v>
      </c>
      <c r="B333" s="13" t="s">
        <v>202</v>
      </c>
      <c r="C333" s="12" t="s">
        <v>97</v>
      </c>
      <c r="D333" s="12" t="s">
        <v>712</v>
      </c>
      <c r="E333" s="13" t="s">
        <v>195</v>
      </c>
      <c r="F333" s="196">
        <f t="shared" ref="F333" si="92">F334</f>
        <v>15.213999999999999</v>
      </c>
      <c r="H333" s="217"/>
      <c r="K333" s="3"/>
    </row>
    <row r="334" spans="1:11" x14ac:dyDescent="0.2">
      <c r="A334" s="181" t="s">
        <v>136</v>
      </c>
      <c r="B334" s="13" t="s">
        <v>202</v>
      </c>
      <c r="C334" s="12" t="s">
        <v>97</v>
      </c>
      <c r="D334" s="12" t="s">
        <v>712</v>
      </c>
      <c r="E334" s="13" t="s">
        <v>137</v>
      </c>
      <c r="F334" s="196">
        <f t="shared" ref="F334" si="93">F335+F336</f>
        <v>15.213999999999999</v>
      </c>
      <c r="H334" s="217"/>
      <c r="K334" s="3"/>
    </row>
    <row r="335" spans="1:11" x14ac:dyDescent="0.2">
      <c r="A335" s="180" t="s">
        <v>138</v>
      </c>
      <c r="B335" s="13" t="s">
        <v>202</v>
      </c>
      <c r="C335" s="12" t="s">
        <v>97</v>
      </c>
      <c r="D335" s="12" t="s">
        <v>712</v>
      </c>
      <c r="E335" s="13" t="s">
        <v>139</v>
      </c>
      <c r="F335" s="196">
        <f>'Пр 5 вед'!G216</f>
        <v>1.139</v>
      </c>
      <c r="H335" s="217"/>
      <c r="K335" s="3"/>
    </row>
    <row r="336" spans="1:11" x14ac:dyDescent="0.2">
      <c r="A336" s="181" t="s">
        <v>396</v>
      </c>
      <c r="B336" s="13" t="s">
        <v>202</v>
      </c>
      <c r="C336" s="12" t="s">
        <v>97</v>
      </c>
      <c r="D336" s="12" t="s">
        <v>712</v>
      </c>
      <c r="E336" s="13">
        <v>853</v>
      </c>
      <c r="F336" s="196">
        <f>'Пр 5 вед'!G217</f>
        <v>14.074999999999999</v>
      </c>
      <c r="H336" s="217"/>
      <c r="K336" s="3"/>
    </row>
    <row r="337" spans="1:11" s="230" customFormat="1" ht="22.5" x14ac:dyDescent="0.2">
      <c r="A337" s="21" t="s">
        <v>821</v>
      </c>
      <c r="B337" s="151" t="s">
        <v>202</v>
      </c>
      <c r="C337" s="343" t="s">
        <v>97</v>
      </c>
      <c r="D337" s="343" t="s">
        <v>830</v>
      </c>
      <c r="E337" s="151"/>
      <c r="F337" s="221">
        <f>F338+F341</f>
        <v>720</v>
      </c>
    </row>
    <row r="338" spans="1:11" s="230" customFormat="1" x14ac:dyDescent="0.2">
      <c r="A338" s="21" t="s">
        <v>404</v>
      </c>
      <c r="B338" s="151" t="s">
        <v>202</v>
      </c>
      <c r="C338" s="343" t="s">
        <v>97</v>
      </c>
      <c r="D338" s="343" t="s">
        <v>830</v>
      </c>
      <c r="E338" s="151">
        <v>200</v>
      </c>
      <c r="F338" s="221">
        <f>F339</f>
        <v>96</v>
      </c>
    </row>
    <row r="339" spans="1:11" s="230" customFormat="1" ht="22.5" x14ac:dyDescent="0.2">
      <c r="A339" s="21" t="s">
        <v>120</v>
      </c>
      <c r="B339" s="151" t="s">
        <v>202</v>
      </c>
      <c r="C339" s="343" t="s">
        <v>97</v>
      </c>
      <c r="D339" s="343" t="s">
        <v>830</v>
      </c>
      <c r="E339" s="151">
        <v>240</v>
      </c>
      <c r="F339" s="221">
        <f>F340</f>
        <v>96</v>
      </c>
    </row>
    <row r="340" spans="1:11" s="230" customFormat="1" x14ac:dyDescent="0.2">
      <c r="A340" s="219" t="s">
        <v>422</v>
      </c>
      <c r="B340" s="151" t="s">
        <v>202</v>
      </c>
      <c r="C340" s="343" t="s">
        <v>97</v>
      </c>
      <c r="D340" s="343" t="s">
        <v>830</v>
      </c>
      <c r="E340" s="151">
        <v>244</v>
      </c>
      <c r="F340" s="221">
        <f>'Пр 5 вед'!G242</f>
        <v>96</v>
      </c>
    </row>
    <row r="341" spans="1:11" s="230" customFormat="1" ht="22.5" x14ac:dyDescent="0.2">
      <c r="A341" s="21" t="s">
        <v>101</v>
      </c>
      <c r="B341" s="151" t="s">
        <v>202</v>
      </c>
      <c r="C341" s="343" t="s">
        <v>97</v>
      </c>
      <c r="D341" s="343" t="s">
        <v>830</v>
      </c>
      <c r="E341" s="151">
        <v>600</v>
      </c>
      <c r="F341" s="221">
        <f>F342</f>
        <v>624</v>
      </c>
    </row>
    <row r="342" spans="1:11" s="230" customFormat="1" x14ac:dyDescent="0.2">
      <c r="A342" s="21" t="s">
        <v>103</v>
      </c>
      <c r="B342" s="151" t="s">
        <v>202</v>
      </c>
      <c r="C342" s="343" t="s">
        <v>97</v>
      </c>
      <c r="D342" s="343" t="s">
        <v>830</v>
      </c>
      <c r="E342" s="151">
        <v>610</v>
      </c>
      <c r="F342" s="221">
        <f>F343</f>
        <v>624</v>
      </c>
    </row>
    <row r="343" spans="1:11" s="230" customFormat="1" ht="33.75" x14ac:dyDescent="0.2">
      <c r="A343" s="21" t="s">
        <v>105</v>
      </c>
      <c r="B343" s="151" t="s">
        <v>202</v>
      </c>
      <c r="C343" s="343" t="s">
        <v>97</v>
      </c>
      <c r="D343" s="343" t="s">
        <v>830</v>
      </c>
      <c r="E343" s="151">
        <v>611</v>
      </c>
      <c r="F343" s="221">
        <f>'Пр 5 вед'!G245</f>
        <v>624</v>
      </c>
    </row>
    <row r="344" spans="1:11" ht="12" customHeight="1" x14ac:dyDescent="0.2">
      <c r="A344" s="181" t="s">
        <v>407</v>
      </c>
      <c r="B344" s="13" t="s">
        <v>202</v>
      </c>
      <c r="C344" s="12" t="s">
        <v>97</v>
      </c>
      <c r="D344" s="12" t="s">
        <v>208</v>
      </c>
      <c r="E344" s="13"/>
      <c r="F344" s="196">
        <f t="shared" ref="F344" si="94">F345</f>
        <v>168585</v>
      </c>
      <c r="H344" s="217"/>
      <c r="K344" s="3"/>
    </row>
    <row r="345" spans="1:11" ht="33.75" x14ac:dyDescent="0.2">
      <c r="A345" s="14" t="s">
        <v>426</v>
      </c>
      <c r="B345" s="13" t="s">
        <v>202</v>
      </c>
      <c r="C345" s="12" t="s">
        <v>97</v>
      </c>
      <c r="D345" s="12" t="s">
        <v>208</v>
      </c>
      <c r="E345" s="151" t="s">
        <v>147</v>
      </c>
      <c r="F345" s="202">
        <f t="shared" ref="F345" si="95">F346+F349+F357</f>
        <v>168585</v>
      </c>
      <c r="H345" s="217"/>
      <c r="K345" s="3"/>
    </row>
    <row r="346" spans="1:11" ht="22.5" x14ac:dyDescent="0.2">
      <c r="A346" s="11" t="s">
        <v>101</v>
      </c>
      <c r="B346" s="13" t="s">
        <v>202</v>
      </c>
      <c r="C346" s="12" t="s">
        <v>97</v>
      </c>
      <c r="D346" s="12" t="s">
        <v>208</v>
      </c>
      <c r="E346" s="13" t="s">
        <v>102</v>
      </c>
      <c r="F346" s="196">
        <f t="shared" ref="F346:F347" si="96">F347</f>
        <v>149135.20000000001</v>
      </c>
      <c r="H346" s="217"/>
      <c r="K346" s="3"/>
    </row>
    <row r="347" spans="1:11" ht="14.25" customHeight="1" x14ac:dyDescent="0.2">
      <c r="A347" s="11" t="s">
        <v>103</v>
      </c>
      <c r="B347" s="13" t="s">
        <v>202</v>
      </c>
      <c r="C347" s="12" t="s">
        <v>97</v>
      </c>
      <c r="D347" s="12" t="s">
        <v>208</v>
      </c>
      <c r="E347" s="13" t="s">
        <v>104</v>
      </c>
      <c r="F347" s="196">
        <f t="shared" si="96"/>
        <v>149135.20000000001</v>
      </c>
      <c r="H347" s="217"/>
      <c r="K347" s="3"/>
    </row>
    <row r="348" spans="1:11" ht="33.75" x14ac:dyDescent="0.2">
      <c r="A348" s="11" t="s">
        <v>105</v>
      </c>
      <c r="B348" s="13" t="s">
        <v>202</v>
      </c>
      <c r="C348" s="12" t="s">
        <v>97</v>
      </c>
      <c r="D348" s="12" t="s">
        <v>208</v>
      </c>
      <c r="E348" s="13" t="s">
        <v>106</v>
      </c>
      <c r="F348" s="196">
        <f>'Пр 5 вед'!G222</f>
        <v>149135.20000000001</v>
      </c>
      <c r="H348" s="217"/>
      <c r="K348" s="3"/>
    </row>
    <row r="349" spans="1:11" ht="34.5" customHeight="1" x14ac:dyDescent="0.2">
      <c r="A349" s="14" t="s">
        <v>683</v>
      </c>
      <c r="B349" s="13" t="s">
        <v>202</v>
      </c>
      <c r="C349" s="12" t="s">
        <v>97</v>
      </c>
      <c r="D349" s="12" t="s">
        <v>713</v>
      </c>
      <c r="E349" s="13"/>
      <c r="F349" s="196">
        <f t="shared" ref="F349" si="97">F350+F354</f>
        <v>9139</v>
      </c>
      <c r="H349" s="217"/>
      <c r="K349" s="3"/>
    </row>
    <row r="350" spans="1:11" ht="33.75" x14ac:dyDescent="0.2">
      <c r="A350" s="11" t="s">
        <v>110</v>
      </c>
      <c r="B350" s="13" t="s">
        <v>202</v>
      </c>
      <c r="C350" s="12" t="s">
        <v>97</v>
      </c>
      <c r="D350" s="12" t="s">
        <v>713</v>
      </c>
      <c r="E350" s="13" t="s">
        <v>111</v>
      </c>
      <c r="F350" s="196">
        <f t="shared" ref="F350" si="98">F351</f>
        <v>9114</v>
      </c>
      <c r="H350" s="217"/>
      <c r="K350" s="3"/>
    </row>
    <row r="351" spans="1:11" x14ac:dyDescent="0.2">
      <c r="A351" s="11" t="s">
        <v>112</v>
      </c>
      <c r="B351" s="13" t="s">
        <v>202</v>
      </c>
      <c r="C351" s="12" t="s">
        <v>97</v>
      </c>
      <c r="D351" s="12" t="s">
        <v>713</v>
      </c>
      <c r="E351" s="13">
        <v>110</v>
      </c>
      <c r="F351" s="196">
        <f t="shared" ref="F351" si="99">F352+F353</f>
        <v>9114</v>
      </c>
      <c r="H351" s="217"/>
      <c r="K351" s="3"/>
    </row>
    <row r="352" spans="1:11" x14ac:dyDescent="0.2">
      <c r="A352" s="11" t="s">
        <v>113</v>
      </c>
      <c r="B352" s="13" t="s">
        <v>202</v>
      </c>
      <c r="C352" s="12" t="s">
        <v>97</v>
      </c>
      <c r="D352" s="12" t="s">
        <v>713</v>
      </c>
      <c r="E352" s="13">
        <v>111</v>
      </c>
      <c r="F352" s="196">
        <f>'Пр 5 вед'!G226</f>
        <v>7000</v>
      </c>
      <c r="H352" s="217"/>
      <c r="K352" s="3"/>
    </row>
    <row r="353" spans="1:11" ht="23.25" customHeight="1" x14ac:dyDescent="0.2">
      <c r="A353" s="88" t="s">
        <v>114</v>
      </c>
      <c r="B353" s="13" t="s">
        <v>202</v>
      </c>
      <c r="C353" s="12" t="s">
        <v>97</v>
      </c>
      <c r="D353" s="12" t="s">
        <v>713</v>
      </c>
      <c r="E353" s="13">
        <v>119</v>
      </c>
      <c r="F353" s="196">
        <f>'Пр 5 вед'!G227</f>
        <v>2114</v>
      </c>
      <c r="H353" s="217"/>
      <c r="K353" s="3"/>
    </row>
    <row r="354" spans="1:11" ht="12" customHeight="1" x14ac:dyDescent="0.2">
      <c r="A354" s="11" t="s">
        <v>404</v>
      </c>
      <c r="B354" s="13" t="s">
        <v>202</v>
      </c>
      <c r="C354" s="12" t="s">
        <v>97</v>
      </c>
      <c r="D354" s="12" t="s">
        <v>713</v>
      </c>
      <c r="E354" s="13" t="s">
        <v>119</v>
      </c>
      <c r="F354" s="196">
        <f t="shared" ref="F354" si="100">F355</f>
        <v>25</v>
      </c>
      <c r="H354" s="217"/>
      <c r="K354" s="3"/>
    </row>
    <row r="355" spans="1:11" ht="22.5" x14ac:dyDescent="0.2">
      <c r="A355" s="11" t="s">
        <v>120</v>
      </c>
      <c r="B355" s="13" t="s">
        <v>202</v>
      </c>
      <c r="C355" s="12" t="s">
        <v>97</v>
      </c>
      <c r="D355" s="12" t="s">
        <v>713</v>
      </c>
      <c r="E355" s="13" t="s">
        <v>121</v>
      </c>
      <c r="F355" s="196">
        <f t="shared" ref="F355" si="101">+F356</f>
        <v>25</v>
      </c>
      <c r="H355" s="217"/>
      <c r="K355" s="3"/>
    </row>
    <row r="356" spans="1:11" x14ac:dyDescent="0.2">
      <c r="A356" s="179" t="s">
        <v>422</v>
      </c>
      <c r="B356" s="13" t="s">
        <v>202</v>
      </c>
      <c r="C356" s="12" t="s">
        <v>97</v>
      </c>
      <c r="D356" s="12" t="s">
        <v>713</v>
      </c>
      <c r="E356" s="13" t="s">
        <v>123</v>
      </c>
      <c r="F356" s="196">
        <f>'Пр 5 вед'!G230</f>
        <v>25</v>
      </c>
      <c r="H356" s="217"/>
      <c r="K356" s="3"/>
    </row>
    <row r="357" spans="1:11" ht="33" customHeight="1" x14ac:dyDescent="0.2">
      <c r="A357" s="14" t="s">
        <v>684</v>
      </c>
      <c r="B357" s="13" t="s">
        <v>202</v>
      </c>
      <c r="C357" s="12" t="s">
        <v>97</v>
      </c>
      <c r="D357" s="12" t="s">
        <v>714</v>
      </c>
      <c r="E357" s="13"/>
      <c r="F357" s="196">
        <f t="shared" ref="F357" si="102">F358+F362</f>
        <v>10310.799999999999</v>
      </c>
      <c r="H357" s="217"/>
      <c r="K357" s="3"/>
    </row>
    <row r="358" spans="1:11" ht="33.75" x14ac:dyDescent="0.2">
      <c r="A358" s="11" t="s">
        <v>110</v>
      </c>
      <c r="B358" s="13" t="s">
        <v>202</v>
      </c>
      <c r="C358" s="12" t="s">
        <v>97</v>
      </c>
      <c r="D358" s="12" t="s">
        <v>714</v>
      </c>
      <c r="E358" s="13" t="s">
        <v>111</v>
      </c>
      <c r="F358" s="196">
        <f t="shared" ref="F358" si="103">F359</f>
        <v>10285.799999999999</v>
      </c>
      <c r="H358" s="217"/>
      <c r="K358" s="3"/>
    </row>
    <row r="359" spans="1:11" x14ac:dyDescent="0.2">
      <c r="A359" s="11" t="s">
        <v>112</v>
      </c>
      <c r="B359" s="13" t="s">
        <v>202</v>
      </c>
      <c r="C359" s="12" t="s">
        <v>97</v>
      </c>
      <c r="D359" s="12" t="s">
        <v>714</v>
      </c>
      <c r="E359" s="13">
        <v>110</v>
      </c>
      <c r="F359" s="196">
        <f t="shared" ref="F359" si="104">F360+F361</f>
        <v>10285.799999999999</v>
      </c>
      <c r="H359" s="217"/>
      <c r="K359" s="3"/>
    </row>
    <row r="360" spans="1:11" x14ac:dyDescent="0.2">
      <c r="A360" s="11" t="s">
        <v>113</v>
      </c>
      <c r="B360" s="13" t="s">
        <v>202</v>
      </c>
      <c r="C360" s="12" t="s">
        <v>97</v>
      </c>
      <c r="D360" s="12" t="s">
        <v>714</v>
      </c>
      <c r="E360" s="13">
        <v>111</v>
      </c>
      <c r="F360" s="196">
        <f>'Пр 5 вед'!G234</f>
        <v>7900</v>
      </c>
      <c r="H360" s="217"/>
      <c r="K360" s="3"/>
    </row>
    <row r="361" spans="1:11" ht="22.5" x14ac:dyDescent="0.2">
      <c r="A361" s="88" t="s">
        <v>114</v>
      </c>
      <c r="B361" s="13" t="s">
        <v>202</v>
      </c>
      <c r="C361" s="12" t="s">
        <v>97</v>
      </c>
      <c r="D361" s="12" t="s">
        <v>714</v>
      </c>
      <c r="E361" s="13">
        <v>119</v>
      </c>
      <c r="F361" s="196">
        <f>'Пр 5 вед'!G235</f>
        <v>2385.8000000000002</v>
      </c>
      <c r="H361" s="217"/>
      <c r="K361" s="3"/>
    </row>
    <row r="362" spans="1:11" x14ac:dyDescent="0.2">
      <c r="A362" s="11" t="s">
        <v>404</v>
      </c>
      <c r="B362" s="13" t="s">
        <v>202</v>
      </c>
      <c r="C362" s="12" t="s">
        <v>97</v>
      </c>
      <c r="D362" s="12" t="s">
        <v>714</v>
      </c>
      <c r="E362" s="13" t="s">
        <v>119</v>
      </c>
      <c r="F362" s="196">
        <f t="shared" ref="F362" si="105">F363</f>
        <v>25</v>
      </c>
      <c r="H362" s="217"/>
      <c r="K362" s="3"/>
    </row>
    <row r="363" spans="1:11" ht="22.5" x14ac:dyDescent="0.2">
      <c r="A363" s="11" t="s">
        <v>120</v>
      </c>
      <c r="B363" s="13" t="s">
        <v>202</v>
      </c>
      <c r="C363" s="12" t="s">
        <v>97</v>
      </c>
      <c r="D363" s="12" t="s">
        <v>714</v>
      </c>
      <c r="E363" s="13" t="s">
        <v>121</v>
      </c>
      <c r="F363" s="196">
        <f t="shared" ref="F363" si="106">+F364</f>
        <v>25</v>
      </c>
      <c r="H363" s="217"/>
      <c r="K363" s="3"/>
    </row>
    <row r="364" spans="1:11" x14ac:dyDescent="0.2">
      <c r="A364" s="179" t="s">
        <v>422</v>
      </c>
      <c r="B364" s="13" t="s">
        <v>202</v>
      </c>
      <c r="C364" s="12" t="s">
        <v>97</v>
      </c>
      <c r="D364" s="12" t="s">
        <v>714</v>
      </c>
      <c r="E364" s="13" t="s">
        <v>123</v>
      </c>
      <c r="F364" s="196">
        <f>'Пр 5 вед'!G238</f>
        <v>25</v>
      </c>
      <c r="H364" s="217"/>
      <c r="K364" s="3"/>
    </row>
    <row r="365" spans="1:11" ht="36.75" customHeight="1" x14ac:dyDescent="0.2">
      <c r="A365" s="11" t="s">
        <v>209</v>
      </c>
      <c r="B365" s="13" t="s">
        <v>202</v>
      </c>
      <c r="C365" s="12" t="s">
        <v>97</v>
      </c>
      <c r="D365" s="12" t="s">
        <v>210</v>
      </c>
      <c r="E365" s="13"/>
      <c r="F365" s="196">
        <f t="shared" ref="F365" si="107">F366</f>
        <v>381</v>
      </c>
      <c r="H365" s="217"/>
      <c r="K365" s="3"/>
    </row>
    <row r="366" spans="1:11" ht="38.25" customHeight="1" x14ac:dyDescent="0.2">
      <c r="A366" s="22" t="s">
        <v>412</v>
      </c>
      <c r="B366" s="13" t="s">
        <v>202</v>
      </c>
      <c r="C366" s="12" t="s">
        <v>97</v>
      </c>
      <c r="D366" s="12" t="s">
        <v>211</v>
      </c>
      <c r="E366" s="13"/>
      <c r="F366" s="196">
        <f t="shared" ref="F366" si="108">F367+F370</f>
        <v>381</v>
      </c>
      <c r="H366" s="217"/>
      <c r="K366" s="3"/>
    </row>
    <row r="367" spans="1:11" ht="36" customHeight="1" x14ac:dyDescent="0.2">
      <c r="A367" s="11" t="s">
        <v>110</v>
      </c>
      <c r="B367" s="13" t="s">
        <v>202</v>
      </c>
      <c r="C367" s="12" t="s">
        <v>97</v>
      </c>
      <c r="D367" s="12" t="s">
        <v>211</v>
      </c>
      <c r="E367" s="13">
        <v>100</v>
      </c>
      <c r="F367" s="196">
        <f t="shared" ref="F367" si="109">F369</f>
        <v>50</v>
      </c>
      <c r="H367" s="217"/>
      <c r="K367" s="3"/>
    </row>
    <row r="368" spans="1:11" x14ac:dyDescent="0.2">
      <c r="A368" s="11" t="s">
        <v>112</v>
      </c>
      <c r="B368" s="13" t="s">
        <v>202</v>
      </c>
      <c r="C368" s="12" t="s">
        <v>97</v>
      </c>
      <c r="D368" s="12" t="s">
        <v>211</v>
      </c>
      <c r="E368" s="13">
        <v>110</v>
      </c>
      <c r="F368" s="196">
        <f t="shared" ref="F368" si="110">F369</f>
        <v>50</v>
      </c>
      <c r="H368" s="217"/>
      <c r="K368" s="3"/>
    </row>
    <row r="369" spans="1:11" ht="15" customHeight="1" x14ac:dyDescent="0.2">
      <c r="A369" s="179" t="s">
        <v>397</v>
      </c>
      <c r="B369" s="13" t="s">
        <v>202</v>
      </c>
      <c r="C369" s="12" t="s">
        <v>97</v>
      </c>
      <c r="D369" s="12" t="s">
        <v>211</v>
      </c>
      <c r="E369" s="13">
        <v>112</v>
      </c>
      <c r="F369" s="196">
        <f>'Пр 5 вед'!G250</f>
        <v>50</v>
      </c>
      <c r="H369" s="217"/>
      <c r="K369" s="3"/>
    </row>
    <row r="370" spans="1:11" ht="26.25" customHeight="1" x14ac:dyDescent="0.2">
      <c r="A370" s="11" t="s">
        <v>101</v>
      </c>
      <c r="B370" s="13" t="s">
        <v>202</v>
      </c>
      <c r="C370" s="12" t="s">
        <v>97</v>
      </c>
      <c r="D370" s="12" t="s">
        <v>211</v>
      </c>
      <c r="E370" s="13">
        <v>600</v>
      </c>
      <c r="F370" s="196">
        <f t="shared" ref="F370:F371" si="111">F371</f>
        <v>331</v>
      </c>
      <c r="H370" s="217"/>
      <c r="K370" s="3"/>
    </row>
    <row r="371" spans="1:11" x14ac:dyDescent="0.2">
      <c r="A371" s="11" t="s">
        <v>103</v>
      </c>
      <c r="B371" s="13" t="s">
        <v>202</v>
      </c>
      <c r="C371" s="12" t="s">
        <v>97</v>
      </c>
      <c r="D371" s="12" t="s">
        <v>211</v>
      </c>
      <c r="E371" s="13">
        <v>610</v>
      </c>
      <c r="F371" s="196">
        <f t="shared" si="111"/>
        <v>331</v>
      </c>
      <c r="H371" s="217"/>
      <c r="K371" s="3"/>
    </row>
    <row r="372" spans="1:11" ht="33.75" x14ac:dyDescent="0.2">
      <c r="A372" s="11" t="s">
        <v>105</v>
      </c>
      <c r="B372" s="13" t="s">
        <v>202</v>
      </c>
      <c r="C372" s="12" t="s">
        <v>97</v>
      </c>
      <c r="D372" s="12" t="s">
        <v>211</v>
      </c>
      <c r="E372" s="13">
        <v>611</v>
      </c>
      <c r="F372" s="196">
        <f>'Пр 5 вед'!G253</f>
        <v>331</v>
      </c>
      <c r="H372" s="217"/>
      <c r="K372" s="3"/>
    </row>
    <row r="373" spans="1:11" x14ac:dyDescent="0.2">
      <c r="A373" s="9" t="s">
        <v>212</v>
      </c>
      <c r="B373" s="30" t="s">
        <v>202</v>
      </c>
      <c r="C373" s="28" t="s">
        <v>213</v>
      </c>
      <c r="D373" s="28" t="s">
        <v>146</v>
      </c>
      <c r="E373" s="30" t="s">
        <v>147</v>
      </c>
      <c r="F373" s="203">
        <f>F374</f>
        <v>325817.94452000002</v>
      </c>
      <c r="G373" s="3">
        <v>325817.94452000002</v>
      </c>
      <c r="H373" s="217">
        <f>F373-G373</f>
        <v>0</v>
      </c>
      <c r="K373" s="3"/>
    </row>
    <row r="374" spans="1:11" x14ac:dyDescent="0.2">
      <c r="A374" s="9" t="s">
        <v>214</v>
      </c>
      <c r="B374" s="30" t="s">
        <v>202</v>
      </c>
      <c r="C374" s="28" t="s">
        <v>213</v>
      </c>
      <c r="D374" s="28" t="s">
        <v>215</v>
      </c>
      <c r="E374" s="31" t="s">
        <v>147</v>
      </c>
      <c r="F374" s="204">
        <f>F375+F400+F412+F408+F416+F425+F420+F404</f>
        <v>325817.94452000002</v>
      </c>
      <c r="H374" s="217"/>
      <c r="K374" s="3"/>
    </row>
    <row r="375" spans="1:11" ht="36.75" customHeight="1" x14ac:dyDescent="0.2">
      <c r="A375" s="162" t="s">
        <v>685</v>
      </c>
      <c r="B375" s="13" t="s">
        <v>202</v>
      </c>
      <c r="C375" s="12" t="s">
        <v>213</v>
      </c>
      <c r="D375" s="12" t="s">
        <v>474</v>
      </c>
      <c r="E375" s="31"/>
      <c r="F375" s="204">
        <f>F376+F380+F384+F388+F392+F396</f>
        <v>21884.214519999998</v>
      </c>
      <c r="G375" s="3">
        <f>'Пр 5 вед'!G275</f>
        <v>21884.214519999998</v>
      </c>
      <c r="H375" s="217"/>
      <c r="K375" s="3"/>
    </row>
    <row r="376" spans="1:11" ht="47.25" customHeight="1" x14ac:dyDescent="0.2">
      <c r="A376" s="162" t="s">
        <v>686</v>
      </c>
      <c r="B376" s="13" t="s">
        <v>202</v>
      </c>
      <c r="C376" s="12" t="s">
        <v>213</v>
      </c>
      <c r="D376" s="12" t="s">
        <v>705</v>
      </c>
      <c r="E376" s="31"/>
      <c r="F376" s="204">
        <f t="shared" ref="F376:F378" si="112">F377</f>
        <v>4824.7954</v>
      </c>
      <c r="H376" s="217"/>
      <c r="K376" s="3"/>
    </row>
    <row r="377" spans="1:11" ht="22.5" x14ac:dyDescent="0.2">
      <c r="A377" s="11" t="s">
        <v>101</v>
      </c>
      <c r="B377" s="13" t="s">
        <v>202</v>
      </c>
      <c r="C377" s="12" t="s">
        <v>213</v>
      </c>
      <c r="D377" s="12" t="s">
        <v>705</v>
      </c>
      <c r="E377" s="13">
        <v>600</v>
      </c>
      <c r="F377" s="196">
        <f t="shared" si="112"/>
        <v>4824.7954</v>
      </c>
      <c r="H377" s="217"/>
      <c r="K377" s="3"/>
    </row>
    <row r="378" spans="1:11" s="23" customFormat="1" ht="11.25" customHeight="1" x14ac:dyDescent="0.2">
      <c r="A378" s="11" t="s">
        <v>103</v>
      </c>
      <c r="B378" s="13" t="s">
        <v>202</v>
      </c>
      <c r="C378" s="12" t="s">
        <v>213</v>
      </c>
      <c r="D378" s="12" t="s">
        <v>705</v>
      </c>
      <c r="E378" s="13">
        <v>610</v>
      </c>
      <c r="F378" s="196">
        <f t="shared" si="112"/>
        <v>4824.7954</v>
      </c>
      <c r="H378" s="217"/>
    </row>
    <row r="379" spans="1:11" s="23" customFormat="1" ht="33.75" x14ac:dyDescent="0.2">
      <c r="A379" s="11" t="s">
        <v>105</v>
      </c>
      <c r="B379" s="13" t="s">
        <v>202</v>
      </c>
      <c r="C379" s="12" t="s">
        <v>213</v>
      </c>
      <c r="D379" s="12" t="s">
        <v>705</v>
      </c>
      <c r="E379" s="13">
        <v>611</v>
      </c>
      <c r="F379" s="196">
        <f>'Пр 5 вед'!G279</f>
        <v>4824.7954</v>
      </c>
      <c r="H379" s="217"/>
    </row>
    <row r="380" spans="1:11" ht="46.5" customHeight="1" x14ac:dyDescent="0.2">
      <c r="A380" s="162" t="s">
        <v>687</v>
      </c>
      <c r="B380" s="13" t="s">
        <v>202</v>
      </c>
      <c r="C380" s="12" t="s">
        <v>213</v>
      </c>
      <c r="D380" s="12" t="s">
        <v>706</v>
      </c>
      <c r="E380" s="31"/>
      <c r="F380" s="204">
        <f t="shared" ref="F380:F382" si="113">F381</f>
        <v>3419.00288</v>
      </c>
      <c r="H380" s="217"/>
      <c r="K380" s="3"/>
    </row>
    <row r="381" spans="1:11" ht="22.5" x14ac:dyDescent="0.2">
      <c r="A381" s="11" t="s">
        <v>101</v>
      </c>
      <c r="B381" s="13" t="s">
        <v>202</v>
      </c>
      <c r="C381" s="12" t="s">
        <v>213</v>
      </c>
      <c r="D381" s="12" t="s">
        <v>706</v>
      </c>
      <c r="E381" s="13">
        <v>600</v>
      </c>
      <c r="F381" s="196">
        <f t="shared" si="113"/>
        <v>3419.00288</v>
      </c>
      <c r="H381" s="217"/>
      <c r="K381" s="3"/>
    </row>
    <row r="382" spans="1:11" s="23" customFormat="1" x14ac:dyDescent="0.2">
      <c r="A382" s="11" t="s">
        <v>103</v>
      </c>
      <c r="B382" s="13" t="s">
        <v>202</v>
      </c>
      <c r="C382" s="12" t="s">
        <v>213</v>
      </c>
      <c r="D382" s="12" t="s">
        <v>706</v>
      </c>
      <c r="E382" s="13">
        <v>610</v>
      </c>
      <c r="F382" s="196">
        <f t="shared" si="113"/>
        <v>3419.00288</v>
      </c>
      <c r="H382" s="217"/>
    </row>
    <row r="383" spans="1:11" s="23" customFormat="1" ht="33.75" x14ac:dyDescent="0.2">
      <c r="A383" s="11" t="s">
        <v>105</v>
      </c>
      <c r="B383" s="13" t="s">
        <v>202</v>
      </c>
      <c r="C383" s="12" t="s">
        <v>213</v>
      </c>
      <c r="D383" s="12" t="s">
        <v>706</v>
      </c>
      <c r="E383" s="13">
        <v>611</v>
      </c>
      <c r="F383" s="196">
        <f>'Пр 5 вед'!G283</f>
        <v>3419.00288</v>
      </c>
      <c r="H383" s="217"/>
    </row>
    <row r="384" spans="1:11" ht="34.5" customHeight="1" x14ac:dyDescent="0.2">
      <c r="A384" s="162" t="s">
        <v>688</v>
      </c>
      <c r="B384" s="13" t="s">
        <v>202</v>
      </c>
      <c r="C384" s="12" t="s">
        <v>213</v>
      </c>
      <c r="D384" s="12" t="s">
        <v>707</v>
      </c>
      <c r="E384" s="31"/>
      <c r="F384" s="204">
        <f t="shared" ref="F384:F386" si="114">F385</f>
        <v>2864.3917099999999</v>
      </c>
      <c r="H384" s="217"/>
      <c r="K384" s="3"/>
    </row>
    <row r="385" spans="1:11" ht="22.5" x14ac:dyDescent="0.2">
      <c r="A385" s="11" t="s">
        <v>101</v>
      </c>
      <c r="B385" s="13" t="s">
        <v>202</v>
      </c>
      <c r="C385" s="12" t="s">
        <v>213</v>
      </c>
      <c r="D385" s="12" t="s">
        <v>707</v>
      </c>
      <c r="E385" s="13">
        <v>600</v>
      </c>
      <c r="F385" s="196">
        <f t="shared" si="114"/>
        <v>2864.3917099999999</v>
      </c>
      <c r="H385" s="217"/>
      <c r="K385" s="3"/>
    </row>
    <row r="386" spans="1:11" s="23" customFormat="1" x14ac:dyDescent="0.2">
      <c r="A386" s="11" t="s">
        <v>103</v>
      </c>
      <c r="B386" s="13" t="s">
        <v>202</v>
      </c>
      <c r="C386" s="12" t="s">
        <v>213</v>
      </c>
      <c r="D386" s="12" t="s">
        <v>707</v>
      </c>
      <c r="E386" s="13">
        <v>610</v>
      </c>
      <c r="F386" s="196">
        <f t="shared" si="114"/>
        <v>2864.3917099999999</v>
      </c>
      <c r="H386" s="217"/>
    </row>
    <row r="387" spans="1:11" s="174" customFormat="1" ht="33.75" x14ac:dyDescent="0.2">
      <c r="A387" s="11" t="s">
        <v>105</v>
      </c>
      <c r="B387" s="151" t="s">
        <v>202</v>
      </c>
      <c r="C387" s="24" t="s">
        <v>213</v>
      </c>
      <c r="D387" s="24" t="s">
        <v>707</v>
      </c>
      <c r="E387" s="151">
        <v>611</v>
      </c>
      <c r="F387" s="196">
        <f>'Пр 5 вед'!G287</f>
        <v>2864.3917099999999</v>
      </c>
      <c r="H387" s="217"/>
    </row>
    <row r="388" spans="1:11" ht="48" customHeight="1" x14ac:dyDescent="0.2">
      <c r="A388" s="162" t="s">
        <v>689</v>
      </c>
      <c r="B388" s="13" t="s">
        <v>202</v>
      </c>
      <c r="C388" s="12" t="s">
        <v>213</v>
      </c>
      <c r="D388" s="12" t="s">
        <v>708</v>
      </c>
      <c r="E388" s="31"/>
      <c r="F388" s="204">
        <f t="shared" ref="F388:F390" si="115">F389</f>
        <v>5306.9767400000001</v>
      </c>
      <c r="H388" s="217"/>
      <c r="K388" s="3"/>
    </row>
    <row r="389" spans="1:11" ht="22.5" x14ac:dyDescent="0.2">
      <c r="A389" s="11" t="s">
        <v>101</v>
      </c>
      <c r="B389" s="13" t="s">
        <v>202</v>
      </c>
      <c r="C389" s="12" t="s">
        <v>213</v>
      </c>
      <c r="D389" s="12" t="s">
        <v>708</v>
      </c>
      <c r="E389" s="13">
        <v>600</v>
      </c>
      <c r="F389" s="196">
        <f t="shared" si="115"/>
        <v>5306.9767400000001</v>
      </c>
      <c r="H389" s="217"/>
      <c r="K389" s="3"/>
    </row>
    <row r="390" spans="1:11" s="23" customFormat="1" x14ac:dyDescent="0.2">
      <c r="A390" s="11" t="s">
        <v>103</v>
      </c>
      <c r="B390" s="13" t="s">
        <v>202</v>
      </c>
      <c r="C390" s="12" t="s">
        <v>213</v>
      </c>
      <c r="D390" s="12" t="s">
        <v>708</v>
      </c>
      <c r="E390" s="13">
        <v>610</v>
      </c>
      <c r="F390" s="196">
        <f t="shared" si="115"/>
        <v>5306.9767400000001</v>
      </c>
      <c r="H390" s="217"/>
    </row>
    <row r="391" spans="1:11" s="23" customFormat="1" ht="33.75" x14ac:dyDescent="0.2">
      <c r="A391" s="11" t="s">
        <v>105</v>
      </c>
      <c r="B391" s="13" t="s">
        <v>202</v>
      </c>
      <c r="C391" s="12" t="s">
        <v>213</v>
      </c>
      <c r="D391" s="12" t="s">
        <v>708</v>
      </c>
      <c r="E391" s="13">
        <v>611</v>
      </c>
      <c r="F391" s="196">
        <f>'Пр 5 вед'!G291</f>
        <v>5306.9767400000001</v>
      </c>
      <c r="H391" s="217"/>
    </row>
    <row r="392" spans="1:11" ht="45.75" customHeight="1" x14ac:dyDescent="0.2">
      <c r="A392" s="162" t="s">
        <v>690</v>
      </c>
      <c r="B392" s="13" t="s">
        <v>202</v>
      </c>
      <c r="C392" s="12" t="s">
        <v>213</v>
      </c>
      <c r="D392" s="12" t="s">
        <v>709</v>
      </c>
      <c r="E392" s="31"/>
      <c r="F392" s="204">
        <f t="shared" ref="F392:F394" si="116">F393</f>
        <v>2812.3080399999999</v>
      </c>
      <c r="H392" s="217"/>
      <c r="K392" s="3"/>
    </row>
    <row r="393" spans="1:11" ht="22.5" x14ac:dyDescent="0.2">
      <c r="A393" s="11" t="s">
        <v>101</v>
      </c>
      <c r="B393" s="13" t="s">
        <v>202</v>
      </c>
      <c r="C393" s="12" t="s">
        <v>213</v>
      </c>
      <c r="D393" s="12" t="s">
        <v>709</v>
      </c>
      <c r="E393" s="13">
        <v>600</v>
      </c>
      <c r="F393" s="196">
        <f t="shared" si="116"/>
        <v>2812.3080399999999</v>
      </c>
      <c r="H393" s="217"/>
      <c r="K393" s="3"/>
    </row>
    <row r="394" spans="1:11" s="23" customFormat="1" x14ac:dyDescent="0.2">
      <c r="A394" s="11" t="s">
        <v>103</v>
      </c>
      <c r="B394" s="13" t="s">
        <v>202</v>
      </c>
      <c r="C394" s="12" t="s">
        <v>213</v>
      </c>
      <c r="D394" s="12" t="s">
        <v>709</v>
      </c>
      <c r="E394" s="13">
        <v>610</v>
      </c>
      <c r="F394" s="196">
        <f t="shared" si="116"/>
        <v>2812.3080399999999</v>
      </c>
      <c r="H394" s="217"/>
    </row>
    <row r="395" spans="1:11" s="23" customFormat="1" ht="33.75" x14ac:dyDescent="0.2">
      <c r="A395" s="11" t="s">
        <v>105</v>
      </c>
      <c r="B395" s="13" t="s">
        <v>202</v>
      </c>
      <c r="C395" s="12" t="s">
        <v>213</v>
      </c>
      <c r="D395" s="12" t="s">
        <v>709</v>
      </c>
      <c r="E395" s="13">
        <v>611</v>
      </c>
      <c r="F395" s="196">
        <f>'Пр 5 вед'!G295</f>
        <v>2812.3080399999999</v>
      </c>
      <c r="H395" s="217"/>
    </row>
    <row r="396" spans="1:11" ht="42.75" customHeight="1" x14ac:dyDescent="0.2">
      <c r="A396" s="162" t="s">
        <v>691</v>
      </c>
      <c r="B396" s="13" t="s">
        <v>202</v>
      </c>
      <c r="C396" s="12" t="s">
        <v>213</v>
      </c>
      <c r="D396" s="12" t="s">
        <v>710</v>
      </c>
      <c r="E396" s="31"/>
      <c r="F396" s="204">
        <f t="shared" ref="F396:F398" si="117">F397</f>
        <v>2656.7397500000002</v>
      </c>
      <c r="H396" s="217"/>
      <c r="K396" s="3"/>
    </row>
    <row r="397" spans="1:11" ht="22.5" x14ac:dyDescent="0.2">
      <c r="A397" s="11" t="s">
        <v>101</v>
      </c>
      <c r="B397" s="13" t="s">
        <v>202</v>
      </c>
      <c r="C397" s="12" t="s">
        <v>213</v>
      </c>
      <c r="D397" s="12" t="s">
        <v>710</v>
      </c>
      <c r="E397" s="13">
        <v>600</v>
      </c>
      <c r="F397" s="196">
        <f t="shared" si="117"/>
        <v>2656.7397500000002</v>
      </c>
      <c r="H397" s="217"/>
      <c r="K397" s="3"/>
    </row>
    <row r="398" spans="1:11" s="23" customFormat="1" x14ac:dyDescent="0.2">
      <c r="A398" s="11" t="s">
        <v>103</v>
      </c>
      <c r="B398" s="13" t="s">
        <v>202</v>
      </c>
      <c r="C398" s="12" t="s">
        <v>213</v>
      </c>
      <c r="D398" s="12" t="s">
        <v>710</v>
      </c>
      <c r="E398" s="13">
        <v>610</v>
      </c>
      <c r="F398" s="196">
        <f t="shared" si="117"/>
        <v>2656.7397500000002</v>
      </c>
      <c r="H398" s="217"/>
    </row>
    <row r="399" spans="1:11" s="23" customFormat="1" ht="33.75" x14ac:dyDescent="0.2">
      <c r="A399" s="11" t="s">
        <v>105</v>
      </c>
      <c r="B399" s="13" t="s">
        <v>202</v>
      </c>
      <c r="C399" s="12" t="s">
        <v>213</v>
      </c>
      <c r="D399" s="12" t="s">
        <v>710</v>
      </c>
      <c r="E399" s="13">
        <v>611</v>
      </c>
      <c r="F399" s="196">
        <f>'Пр 5 вед'!G299</f>
        <v>2656.7397500000002</v>
      </c>
      <c r="H399" s="217"/>
    </row>
    <row r="400" spans="1:11" ht="48.75" customHeight="1" x14ac:dyDescent="0.2">
      <c r="A400" s="11" t="s">
        <v>67</v>
      </c>
      <c r="B400" s="13" t="s">
        <v>202</v>
      </c>
      <c r="C400" s="12" t="s">
        <v>213</v>
      </c>
      <c r="D400" s="12" t="s">
        <v>475</v>
      </c>
      <c r="E400" s="13" t="s">
        <v>147</v>
      </c>
      <c r="F400" s="196">
        <f t="shared" ref="F400:F402" si="118">F401</f>
        <v>273318</v>
      </c>
      <c r="H400" s="217"/>
      <c r="K400" s="3"/>
    </row>
    <row r="401" spans="1:11" ht="22.5" x14ac:dyDescent="0.2">
      <c r="A401" s="11" t="s">
        <v>101</v>
      </c>
      <c r="B401" s="13" t="s">
        <v>202</v>
      </c>
      <c r="C401" s="13" t="s">
        <v>213</v>
      </c>
      <c r="D401" s="12" t="s">
        <v>475</v>
      </c>
      <c r="E401" s="13" t="s">
        <v>102</v>
      </c>
      <c r="F401" s="196">
        <f t="shared" si="118"/>
        <v>273318</v>
      </c>
      <c r="H401" s="217"/>
      <c r="K401" s="3"/>
    </row>
    <row r="402" spans="1:11" x14ac:dyDescent="0.2">
      <c r="A402" s="11" t="s">
        <v>103</v>
      </c>
      <c r="B402" s="13" t="s">
        <v>202</v>
      </c>
      <c r="C402" s="13" t="s">
        <v>213</v>
      </c>
      <c r="D402" s="12" t="s">
        <v>475</v>
      </c>
      <c r="E402" s="13" t="s">
        <v>104</v>
      </c>
      <c r="F402" s="196">
        <f t="shared" si="118"/>
        <v>273318</v>
      </c>
      <c r="H402" s="217"/>
      <c r="K402" s="3"/>
    </row>
    <row r="403" spans="1:11" ht="19.5" customHeight="1" x14ac:dyDescent="0.2">
      <c r="A403" s="11" t="s">
        <v>105</v>
      </c>
      <c r="B403" s="13" t="s">
        <v>202</v>
      </c>
      <c r="C403" s="13" t="s">
        <v>213</v>
      </c>
      <c r="D403" s="12" t="s">
        <v>475</v>
      </c>
      <c r="E403" s="13" t="s">
        <v>106</v>
      </c>
      <c r="F403" s="196">
        <f>'Пр 5 вед'!G266</f>
        <v>273318</v>
      </c>
      <c r="H403" s="217"/>
      <c r="K403" s="3"/>
    </row>
    <row r="404" spans="1:11" s="230" customFormat="1" ht="22.5" x14ac:dyDescent="0.2">
      <c r="A404" s="21" t="s">
        <v>821</v>
      </c>
      <c r="B404" s="151" t="s">
        <v>202</v>
      </c>
      <c r="C404" s="343" t="s">
        <v>97</v>
      </c>
      <c r="D404" s="343" t="s">
        <v>871</v>
      </c>
      <c r="E404" s="151"/>
      <c r="F404" s="221">
        <f>F405</f>
        <v>581</v>
      </c>
      <c r="I404" s="233"/>
    </row>
    <row r="405" spans="1:11" s="230" customFormat="1" ht="22.5" x14ac:dyDescent="0.2">
      <c r="A405" s="21" t="s">
        <v>101</v>
      </c>
      <c r="B405" s="151" t="s">
        <v>202</v>
      </c>
      <c r="C405" s="343" t="s">
        <v>213</v>
      </c>
      <c r="D405" s="343" t="s">
        <v>871</v>
      </c>
      <c r="E405" s="151">
        <v>600</v>
      </c>
      <c r="F405" s="221">
        <f>F406</f>
        <v>581</v>
      </c>
      <c r="I405" s="233"/>
    </row>
    <row r="406" spans="1:11" s="230" customFormat="1" x14ac:dyDescent="0.2">
      <c r="A406" s="21" t="s">
        <v>103</v>
      </c>
      <c r="B406" s="151" t="s">
        <v>202</v>
      </c>
      <c r="C406" s="343" t="s">
        <v>213</v>
      </c>
      <c r="D406" s="343" t="s">
        <v>871</v>
      </c>
      <c r="E406" s="151">
        <v>610</v>
      </c>
      <c r="F406" s="221">
        <f>F407</f>
        <v>581</v>
      </c>
      <c r="I406" s="233"/>
    </row>
    <row r="407" spans="1:11" s="230" customFormat="1" ht="33.75" x14ac:dyDescent="0.2">
      <c r="A407" s="21" t="s">
        <v>105</v>
      </c>
      <c r="B407" s="151" t="s">
        <v>202</v>
      </c>
      <c r="C407" s="343" t="s">
        <v>213</v>
      </c>
      <c r="D407" s="343" t="s">
        <v>871</v>
      </c>
      <c r="E407" s="151">
        <v>611</v>
      </c>
      <c r="F407" s="221">
        <f>'Пр 5 вед'!G262</f>
        <v>581</v>
      </c>
      <c r="I407" s="233"/>
    </row>
    <row r="408" spans="1:11" ht="32.25" customHeight="1" x14ac:dyDescent="0.2">
      <c r="A408" s="11" t="s">
        <v>646</v>
      </c>
      <c r="B408" s="13" t="s">
        <v>202</v>
      </c>
      <c r="C408" s="12" t="s">
        <v>213</v>
      </c>
      <c r="D408" s="12" t="s">
        <v>760</v>
      </c>
      <c r="E408" s="13"/>
      <c r="F408" s="196">
        <f>F409</f>
        <v>15733.4</v>
      </c>
      <c r="H408" s="217"/>
      <c r="K408" s="3"/>
    </row>
    <row r="409" spans="1:11" ht="23.25" customHeight="1" x14ac:dyDescent="0.2">
      <c r="A409" s="11" t="s">
        <v>101</v>
      </c>
      <c r="B409" s="13" t="s">
        <v>202</v>
      </c>
      <c r="C409" s="12" t="s">
        <v>213</v>
      </c>
      <c r="D409" s="12" t="s">
        <v>760</v>
      </c>
      <c r="E409" s="13" t="s">
        <v>102</v>
      </c>
      <c r="F409" s="196">
        <f>F410</f>
        <v>15733.4</v>
      </c>
      <c r="H409" s="217"/>
      <c r="K409" s="3"/>
    </row>
    <row r="410" spans="1:11" ht="15.75" customHeight="1" x14ac:dyDescent="0.2">
      <c r="A410" s="11" t="s">
        <v>103</v>
      </c>
      <c r="B410" s="13" t="s">
        <v>202</v>
      </c>
      <c r="C410" s="12" t="s">
        <v>213</v>
      </c>
      <c r="D410" s="12" t="s">
        <v>760</v>
      </c>
      <c r="E410" s="13" t="s">
        <v>104</v>
      </c>
      <c r="F410" s="196">
        <f>F411</f>
        <v>15733.4</v>
      </c>
      <c r="H410" s="217"/>
      <c r="K410" s="3"/>
    </row>
    <row r="411" spans="1:11" x14ac:dyDescent="0.2">
      <c r="A411" s="11" t="s">
        <v>481</v>
      </c>
      <c r="B411" s="13" t="s">
        <v>202</v>
      </c>
      <c r="C411" s="12" t="s">
        <v>213</v>
      </c>
      <c r="D411" s="12" t="s">
        <v>760</v>
      </c>
      <c r="E411" s="13">
        <v>612</v>
      </c>
      <c r="F411" s="196">
        <f>'Пр 5 вед'!G270</f>
        <v>15733.4</v>
      </c>
      <c r="H411" s="217"/>
      <c r="K411" s="3"/>
    </row>
    <row r="412" spans="1:11" ht="29.25" customHeight="1" x14ac:dyDescent="0.2">
      <c r="A412" s="11" t="s">
        <v>642</v>
      </c>
      <c r="B412" s="13" t="s">
        <v>202</v>
      </c>
      <c r="C412" s="12" t="s">
        <v>213</v>
      </c>
      <c r="D412" s="12" t="s">
        <v>761</v>
      </c>
      <c r="E412" s="13"/>
      <c r="F412" s="196">
        <f t="shared" ref="F412" si="119">F413</f>
        <v>9723</v>
      </c>
      <c r="H412" s="217"/>
      <c r="K412" s="3"/>
    </row>
    <row r="413" spans="1:11" ht="22.5" x14ac:dyDescent="0.2">
      <c r="A413" s="11" t="s">
        <v>101</v>
      </c>
      <c r="B413" s="13" t="s">
        <v>202</v>
      </c>
      <c r="C413" s="12" t="s">
        <v>213</v>
      </c>
      <c r="D413" s="12" t="s">
        <v>761</v>
      </c>
      <c r="E413" s="13" t="s">
        <v>102</v>
      </c>
      <c r="F413" s="196">
        <f>F414</f>
        <v>9723</v>
      </c>
      <c r="H413" s="217"/>
      <c r="K413" s="3"/>
    </row>
    <row r="414" spans="1:11" x14ac:dyDescent="0.2">
      <c r="A414" s="11" t="s">
        <v>103</v>
      </c>
      <c r="B414" s="13" t="s">
        <v>202</v>
      </c>
      <c r="C414" s="12" t="s">
        <v>213</v>
      </c>
      <c r="D414" s="12" t="s">
        <v>761</v>
      </c>
      <c r="E414" s="13" t="s">
        <v>104</v>
      </c>
      <c r="F414" s="196">
        <f>F415</f>
        <v>9723</v>
      </c>
      <c r="H414" s="217"/>
      <c r="K414" s="3"/>
    </row>
    <row r="415" spans="1:11" ht="15.75" customHeight="1" x14ac:dyDescent="0.2">
      <c r="A415" s="183" t="s">
        <v>481</v>
      </c>
      <c r="B415" s="13" t="s">
        <v>202</v>
      </c>
      <c r="C415" s="12" t="s">
        <v>213</v>
      </c>
      <c r="D415" s="12" t="s">
        <v>761</v>
      </c>
      <c r="E415" s="13">
        <v>612</v>
      </c>
      <c r="F415" s="196">
        <f>'Пр 5 вед'!G274</f>
        <v>9723</v>
      </c>
      <c r="H415" s="217"/>
      <c r="K415" s="3"/>
    </row>
    <row r="416" spans="1:11" ht="33" customHeight="1" x14ac:dyDescent="0.2">
      <c r="A416" s="152" t="s">
        <v>750</v>
      </c>
      <c r="B416" s="13" t="s">
        <v>202</v>
      </c>
      <c r="C416" s="12" t="s">
        <v>213</v>
      </c>
      <c r="D416" s="12" t="s">
        <v>762</v>
      </c>
      <c r="E416" s="13"/>
      <c r="F416" s="196">
        <f>F417</f>
        <v>1742</v>
      </c>
      <c r="H416" s="217"/>
      <c r="K416" s="3"/>
    </row>
    <row r="417" spans="1:11" ht="22.5" x14ac:dyDescent="0.2">
      <c r="A417" s="11" t="s">
        <v>101</v>
      </c>
      <c r="B417" s="13" t="s">
        <v>202</v>
      </c>
      <c r="C417" s="12" t="s">
        <v>213</v>
      </c>
      <c r="D417" s="12" t="s">
        <v>762</v>
      </c>
      <c r="E417" s="13" t="s">
        <v>102</v>
      </c>
      <c r="F417" s="196">
        <f>F418</f>
        <v>1742</v>
      </c>
      <c r="H417" s="217"/>
      <c r="K417" s="3"/>
    </row>
    <row r="418" spans="1:11" x14ac:dyDescent="0.2">
      <c r="A418" s="11" t="s">
        <v>103</v>
      </c>
      <c r="B418" s="13" t="s">
        <v>202</v>
      </c>
      <c r="C418" s="12" t="s">
        <v>213</v>
      </c>
      <c r="D418" s="12" t="s">
        <v>762</v>
      </c>
      <c r="E418" s="13" t="s">
        <v>104</v>
      </c>
      <c r="F418" s="196">
        <f>F419</f>
        <v>1742</v>
      </c>
      <c r="H418" s="217"/>
      <c r="K418" s="3"/>
    </row>
    <row r="419" spans="1:11" x14ac:dyDescent="0.2">
      <c r="A419" s="184" t="s">
        <v>481</v>
      </c>
      <c r="B419" s="13" t="s">
        <v>202</v>
      </c>
      <c r="C419" s="12" t="s">
        <v>213</v>
      </c>
      <c r="D419" s="12" t="s">
        <v>762</v>
      </c>
      <c r="E419" s="13">
        <v>612</v>
      </c>
      <c r="F419" s="196">
        <f>'Пр 5 вед'!G258</f>
        <v>1742</v>
      </c>
      <c r="H419" s="217"/>
      <c r="K419" s="3"/>
    </row>
    <row r="420" spans="1:11" ht="36.75" customHeight="1" x14ac:dyDescent="0.2">
      <c r="A420" s="53" t="s">
        <v>398</v>
      </c>
      <c r="B420" s="36" t="s">
        <v>202</v>
      </c>
      <c r="C420" s="36" t="s">
        <v>213</v>
      </c>
      <c r="D420" s="34" t="s">
        <v>210</v>
      </c>
      <c r="E420" s="36"/>
      <c r="F420" s="211">
        <f t="shared" ref="F420:F423" si="120">F421</f>
        <v>936</v>
      </c>
      <c r="H420" s="217"/>
      <c r="K420" s="3"/>
    </row>
    <row r="421" spans="1:11" ht="33.75" x14ac:dyDescent="0.2">
      <c r="A421" s="22" t="s">
        <v>73</v>
      </c>
      <c r="B421" s="13" t="s">
        <v>202</v>
      </c>
      <c r="C421" s="13" t="s">
        <v>213</v>
      </c>
      <c r="D421" s="343" t="s">
        <v>886</v>
      </c>
      <c r="E421" s="13"/>
      <c r="F421" s="196">
        <f t="shared" si="120"/>
        <v>936</v>
      </c>
      <c r="H421" s="217"/>
      <c r="K421" s="3"/>
    </row>
    <row r="422" spans="1:11" ht="22.5" x14ac:dyDescent="0.2">
      <c r="A422" s="11" t="s">
        <v>101</v>
      </c>
      <c r="B422" s="13" t="s">
        <v>202</v>
      </c>
      <c r="C422" s="13" t="s">
        <v>213</v>
      </c>
      <c r="D422" s="343" t="s">
        <v>886</v>
      </c>
      <c r="E422" s="13">
        <v>600</v>
      </c>
      <c r="F422" s="196">
        <f t="shared" si="120"/>
        <v>936</v>
      </c>
      <c r="H422" s="217"/>
      <c r="K422" s="3"/>
    </row>
    <row r="423" spans="1:11" x14ac:dyDescent="0.2">
      <c r="A423" s="11" t="s">
        <v>103</v>
      </c>
      <c r="B423" s="13" t="s">
        <v>202</v>
      </c>
      <c r="C423" s="13" t="s">
        <v>213</v>
      </c>
      <c r="D423" s="343" t="s">
        <v>886</v>
      </c>
      <c r="E423" s="13">
        <v>610</v>
      </c>
      <c r="F423" s="196">
        <f t="shared" si="120"/>
        <v>936</v>
      </c>
      <c r="H423" s="217"/>
      <c r="K423" s="3"/>
    </row>
    <row r="424" spans="1:11" ht="33.75" x14ac:dyDescent="0.2">
      <c r="A424" s="11" t="s">
        <v>105</v>
      </c>
      <c r="B424" s="13" t="s">
        <v>202</v>
      </c>
      <c r="C424" s="13" t="s">
        <v>213</v>
      </c>
      <c r="D424" s="343" t="s">
        <v>886</v>
      </c>
      <c r="E424" s="13">
        <v>611</v>
      </c>
      <c r="F424" s="196">
        <f>'Пр 5 вед'!G308</f>
        <v>936</v>
      </c>
      <c r="H424" s="217"/>
      <c r="K424" s="3"/>
    </row>
    <row r="425" spans="1:11" s="236" customFormat="1" ht="45" x14ac:dyDescent="0.2">
      <c r="A425" s="21" t="s">
        <v>831</v>
      </c>
      <c r="B425" s="151" t="s">
        <v>202</v>
      </c>
      <c r="C425" s="343" t="s">
        <v>213</v>
      </c>
      <c r="D425" s="343" t="s">
        <v>872</v>
      </c>
      <c r="E425" s="151"/>
      <c r="F425" s="221">
        <f>F426</f>
        <v>1900.33</v>
      </c>
    </row>
    <row r="426" spans="1:11" s="236" customFormat="1" ht="22.5" x14ac:dyDescent="0.2">
      <c r="A426" s="21" t="s">
        <v>101</v>
      </c>
      <c r="B426" s="151" t="s">
        <v>202</v>
      </c>
      <c r="C426" s="343" t="s">
        <v>213</v>
      </c>
      <c r="D426" s="343" t="s">
        <v>872</v>
      </c>
      <c r="E426" s="151">
        <v>600</v>
      </c>
      <c r="F426" s="221">
        <f>F427</f>
        <v>1900.33</v>
      </c>
    </row>
    <row r="427" spans="1:11" s="236" customFormat="1" ht="11.25" x14ac:dyDescent="0.2">
      <c r="A427" s="21" t="s">
        <v>103</v>
      </c>
      <c r="B427" s="151" t="s">
        <v>202</v>
      </c>
      <c r="C427" s="343" t="s">
        <v>213</v>
      </c>
      <c r="D427" s="343" t="s">
        <v>872</v>
      </c>
      <c r="E427" s="151">
        <v>610</v>
      </c>
      <c r="F427" s="221">
        <f>F428</f>
        <v>1900.33</v>
      </c>
    </row>
    <row r="428" spans="1:11" s="236" customFormat="1" ht="11.25" x14ac:dyDescent="0.2">
      <c r="A428" s="21" t="s">
        <v>481</v>
      </c>
      <c r="B428" s="151" t="s">
        <v>202</v>
      </c>
      <c r="C428" s="343" t="s">
        <v>213</v>
      </c>
      <c r="D428" s="343" t="s">
        <v>872</v>
      </c>
      <c r="E428" s="151">
        <v>612</v>
      </c>
      <c r="F428" s="221">
        <f>'Пр 5 вед'!G303</f>
        <v>1900.33</v>
      </c>
    </row>
    <row r="429" spans="1:11" x14ac:dyDescent="0.2">
      <c r="A429" s="9" t="s">
        <v>335</v>
      </c>
      <c r="B429" s="31" t="s">
        <v>202</v>
      </c>
      <c r="C429" s="33" t="s">
        <v>151</v>
      </c>
      <c r="D429" s="33"/>
      <c r="E429" s="31" t="s">
        <v>147</v>
      </c>
      <c r="F429" s="203">
        <f>F430+F434+F439</f>
        <v>49233.028640000004</v>
      </c>
      <c r="H429" s="217"/>
      <c r="K429" s="3"/>
    </row>
    <row r="430" spans="1:11" ht="22.5" x14ac:dyDescent="0.2">
      <c r="A430" s="11" t="s">
        <v>427</v>
      </c>
      <c r="B430" s="151" t="s">
        <v>202</v>
      </c>
      <c r="C430" s="24" t="s">
        <v>151</v>
      </c>
      <c r="D430" s="24" t="s">
        <v>336</v>
      </c>
      <c r="E430" s="151" t="s">
        <v>147</v>
      </c>
      <c r="F430" s="196">
        <f t="shared" ref="F430:F432" si="121">F431</f>
        <v>28493.804380000001</v>
      </c>
      <c r="H430" s="217"/>
      <c r="K430" s="3"/>
    </row>
    <row r="431" spans="1:11" ht="22.5" x14ac:dyDescent="0.2">
      <c r="A431" s="11" t="s">
        <v>101</v>
      </c>
      <c r="B431" s="151" t="s">
        <v>202</v>
      </c>
      <c r="C431" s="24" t="s">
        <v>151</v>
      </c>
      <c r="D431" s="24" t="s">
        <v>336</v>
      </c>
      <c r="E431" s="151">
        <v>600</v>
      </c>
      <c r="F431" s="196">
        <f t="shared" si="121"/>
        <v>28493.804380000001</v>
      </c>
      <c r="H431" s="217"/>
      <c r="K431" s="3"/>
    </row>
    <row r="432" spans="1:11" x14ac:dyDescent="0.2">
      <c r="A432" s="11" t="s">
        <v>103</v>
      </c>
      <c r="B432" s="151" t="s">
        <v>202</v>
      </c>
      <c r="C432" s="24" t="s">
        <v>151</v>
      </c>
      <c r="D432" s="24" t="s">
        <v>336</v>
      </c>
      <c r="E432" s="151">
        <v>610</v>
      </c>
      <c r="F432" s="196">
        <f t="shared" si="121"/>
        <v>28493.804380000001</v>
      </c>
      <c r="H432" s="217"/>
      <c r="K432" s="3"/>
    </row>
    <row r="433" spans="1:11" ht="33.75" x14ac:dyDescent="0.2">
      <c r="A433" s="11" t="s">
        <v>105</v>
      </c>
      <c r="B433" s="151" t="s">
        <v>202</v>
      </c>
      <c r="C433" s="24" t="s">
        <v>151</v>
      </c>
      <c r="D433" s="24" t="s">
        <v>336</v>
      </c>
      <c r="E433" s="151">
        <v>611</v>
      </c>
      <c r="F433" s="196">
        <f>'Пр 5 вед'!G313</f>
        <v>28493.804380000001</v>
      </c>
      <c r="H433" s="217"/>
      <c r="K433" s="3"/>
    </row>
    <row r="434" spans="1:11" ht="32.25" customHeight="1" x14ac:dyDescent="0.2">
      <c r="A434" s="11" t="s">
        <v>398</v>
      </c>
      <c r="B434" s="151" t="s">
        <v>202</v>
      </c>
      <c r="C434" s="24" t="s">
        <v>151</v>
      </c>
      <c r="D434" s="24" t="s">
        <v>210</v>
      </c>
      <c r="E434" s="151"/>
      <c r="F434" s="196">
        <f t="shared" ref="F434:F437" si="122">F435</f>
        <v>114</v>
      </c>
      <c r="H434" s="217"/>
      <c r="K434" s="3"/>
    </row>
    <row r="435" spans="1:11" ht="33.75" x14ac:dyDescent="0.2">
      <c r="A435" s="22" t="s">
        <v>73</v>
      </c>
      <c r="B435" s="151" t="s">
        <v>202</v>
      </c>
      <c r="C435" s="24" t="s">
        <v>151</v>
      </c>
      <c r="D435" s="343" t="s">
        <v>886</v>
      </c>
      <c r="E435" s="151"/>
      <c r="F435" s="196">
        <f t="shared" si="122"/>
        <v>114</v>
      </c>
      <c r="H435" s="217"/>
      <c r="K435" s="3"/>
    </row>
    <row r="436" spans="1:11" ht="22.5" x14ac:dyDescent="0.2">
      <c r="A436" s="11" t="s">
        <v>101</v>
      </c>
      <c r="B436" s="151" t="s">
        <v>202</v>
      </c>
      <c r="C436" s="24" t="s">
        <v>151</v>
      </c>
      <c r="D436" s="343" t="s">
        <v>886</v>
      </c>
      <c r="E436" s="13">
        <v>600</v>
      </c>
      <c r="F436" s="196">
        <f t="shared" si="122"/>
        <v>114</v>
      </c>
      <c r="H436" s="217"/>
      <c r="K436" s="3"/>
    </row>
    <row r="437" spans="1:11" x14ac:dyDescent="0.2">
      <c r="A437" s="11" t="s">
        <v>103</v>
      </c>
      <c r="B437" s="151" t="s">
        <v>202</v>
      </c>
      <c r="C437" s="24" t="s">
        <v>151</v>
      </c>
      <c r="D437" s="343" t="s">
        <v>886</v>
      </c>
      <c r="E437" s="13">
        <v>610</v>
      </c>
      <c r="F437" s="196">
        <f t="shared" si="122"/>
        <v>114</v>
      </c>
      <c r="H437" s="217"/>
      <c r="K437" s="3"/>
    </row>
    <row r="438" spans="1:11" ht="33.75" x14ac:dyDescent="0.2">
      <c r="A438" s="11" t="s">
        <v>105</v>
      </c>
      <c r="B438" s="151" t="s">
        <v>202</v>
      </c>
      <c r="C438" s="24" t="s">
        <v>151</v>
      </c>
      <c r="D438" s="343" t="s">
        <v>886</v>
      </c>
      <c r="E438" s="13">
        <v>611</v>
      </c>
      <c r="F438" s="196">
        <f>'Пр 5 вед'!G318</f>
        <v>114</v>
      </c>
      <c r="H438" s="217"/>
      <c r="K438" s="3"/>
    </row>
    <row r="439" spans="1:11" ht="11.25" customHeight="1" x14ac:dyDescent="0.2">
      <c r="A439" s="32" t="s">
        <v>897</v>
      </c>
      <c r="B439" s="31" t="s">
        <v>202</v>
      </c>
      <c r="C439" s="33" t="s">
        <v>151</v>
      </c>
      <c r="D439" s="33" t="s">
        <v>98</v>
      </c>
      <c r="E439" s="31" t="s">
        <v>28</v>
      </c>
      <c r="F439" s="204">
        <f>F440+F445</f>
        <v>20625.224259999999</v>
      </c>
      <c r="H439" s="217"/>
      <c r="K439" s="3"/>
    </row>
    <row r="440" spans="1:11" ht="14.25" customHeight="1" x14ac:dyDescent="0.2">
      <c r="A440" s="53" t="s">
        <v>629</v>
      </c>
      <c r="B440" s="35" t="s">
        <v>202</v>
      </c>
      <c r="C440" s="37" t="s">
        <v>151</v>
      </c>
      <c r="D440" s="37" t="s">
        <v>630</v>
      </c>
      <c r="E440" s="35" t="s">
        <v>147</v>
      </c>
      <c r="F440" s="205">
        <f>F441</f>
        <v>20533.224259999999</v>
      </c>
      <c r="H440" s="217"/>
      <c r="K440" s="3"/>
    </row>
    <row r="441" spans="1:11" ht="23.25" customHeight="1" x14ac:dyDescent="0.2">
      <c r="A441" s="14" t="s">
        <v>632</v>
      </c>
      <c r="B441" s="151" t="s">
        <v>202</v>
      </c>
      <c r="C441" s="24" t="s">
        <v>151</v>
      </c>
      <c r="D441" s="24" t="s">
        <v>631</v>
      </c>
      <c r="E441" s="151" t="s">
        <v>147</v>
      </c>
      <c r="F441" s="202">
        <f t="shared" ref="F441:F443" si="123">F442</f>
        <v>20533.224259999999</v>
      </c>
      <c r="H441" s="217"/>
      <c r="K441" s="3"/>
    </row>
    <row r="442" spans="1:11" ht="24.75" customHeight="1" x14ac:dyDescent="0.2">
      <c r="A442" s="11" t="s">
        <v>101</v>
      </c>
      <c r="B442" s="151" t="s">
        <v>202</v>
      </c>
      <c r="C442" s="24" t="s">
        <v>151</v>
      </c>
      <c r="D442" s="24" t="s">
        <v>631</v>
      </c>
      <c r="E442" s="151">
        <v>600</v>
      </c>
      <c r="F442" s="202">
        <f t="shared" si="123"/>
        <v>20533.224259999999</v>
      </c>
      <c r="H442" s="217"/>
      <c r="K442" s="3"/>
    </row>
    <row r="443" spans="1:11" ht="14.25" customHeight="1" x14ac:dyDescent="0.2">
      <c r="A443" s="11" t="s">
        <v>103</v>
      </c>
      <c r="B443" s="151" t="s">
        <v>202</v>
      </c>
      <c r="C443" s="24" t="s">
        <v>151</v>
      </c>
      <c r="D443" s="24" t="s">
        <v>631</v>
      </c>
      <c r="E443" s="151">
        <v>610</v>
      </c>
      <c r="F443" s="202">
        <f t="shared" si="123"/>
        <v>20533.224259999999</v>
      </c>
      <c r="H443" s="217"/>
      <c r="K443" s="3"/>
    </row>
    <row r="444" spans="1:11" ht="33" customHeight="1" x14ac:dyDescent="0.2">
      <c r="A444" s="11" t="s">
        <v>105</v>
      </c>
      <c r="B444" s="151" t="s">
        <v>202</v>
      </c>
      <c r="C444" s="24" t="s">
        <v>151</v>
      </c>
      <c r="D444" s="24" t="s">
        <v>631</v>
      </c>
      <c r="E444" s="151">
        <v>611</v>
      </c>
      <c r="F444" s="196">
        <f>'Пр 5 вед'!G23</f>
        <v>20533.224259999999</v>
      </c>
      <c r="H444" s="217"/>
      <c r="K444" s="3"/>
    </row>
    <row r="445" spans="1:11" ht="39" customHeight="1" x14ac:dyDescent="0.2">
      <c r="A445" s="11" t="s">
        <v>677</v>
      </c>
      <c r="B445" s="151" t="s">
        <v>202</v>
      </c>
      <c r="C445" s="24" t="s">
        <v>151</v>
      </c>
      <c r="D445" s="24" t="s">
        <v>433</v>
      </c>
      <c r="E445" s="151"/>
      <c r="F445" s="202">
        <f>F446</f>
        <v>92</v>
      </c>
      <c r="H445" s="217"/>
      <c r="K445" s="3"/>
    </row>
    <row r="446" spans="1:11" ht="32.25" customHeight="1" x14ac:dyDescent="0.2">
      <c r="A446" s="11" t="s">
        <v>412</v>
      </c>
      <c r="B446" s="151" t="s">
        <v>202</v>
      </c>
      <c r="C446" s="24" t="s">
        <v>151</v>
      </c>
      <c r="D446" s="24" t="s">
        <v>678</v>
      </c>
      <c r="E446" s="151"/>
      <c r="F446" s="202">
        <f>F447</f>
        <v>92</v>
      </c>
      <c r="H446" s="217"/>
      <c r="K446" s="3"/>
    </row>
    <row r="447" spans="1:11" ht="21" customHeight="1" x14ac:dyDescent="0.2">
      <c r="A447" s="11" t="s">
        <v>101</v>
      </c>
      <c r="B447" s="151" t="s">
        <v>202</v>
      </c>
      <c r="C447" s="24" t="s">
        <v>151</v>
      </c>
      <c r="D447" s="24" t="s">
        <v>678</v>
      </c>
      <c r="E447" s="151">
        <v>600</v>
      </c>
      <c r="F447" s="202">
        <f>F449</f>
        <v>92</v>
      </c>
      <c r="H447" s="217"/>
      <c r="K447" s="3"/>
    </row>
    <row r="448" spans="1:11" ht="17.25" customHeight="1" x14ac:dyDescent="0.2">
      <c r="A448" s="11" t="s">
        <v>103</v>
      </c>
      <c r="B448" s="151" t="s">
        <v>202</v>
      </c>
      <c r="C448" s="24" t="s">
        <v>151</v>
      </c>
      <c r="D448" s="24" t="s">
        <v>678</v>
      </c>
      <c r="E448" s="151">
        <v>610</v>
      </c>
      <c r="F448" s="202">
        <f>F449</f>
        <v>92</v>
      </c>
      <c r="H448" s="217"/>
      <c r="K448" s="3"/>
    </row>
    <row r="449" spans="1:11" ht="28.5" customHeight="1" x14ac:dyDescent="0.2">
      <c r="A449" s="11" t="s">
        <v>105</v>
      </c>
      <c r="B449" s="151" t="s">
        <v>202</v>
      </c>
      <c r="C449" s="24" t="s">
        <v>151</v>
      </c>
      <c r="D449" s="24" t="s">
        <v>678</v>
      </c>
      <c r="E449" s="151">
        <v>611</v>
      </c>
      <c r="F449" s="196">
        <f>'Пр 5 вед'!G32</f>
        <v>92</v>
      </c>
      <c r="H449" s="217"/>
      <c r="K449" s="3"/>
    </row>
    <row r="450" spans="1:11" x14ac:dyDescent="0.2">
      <c r="A450" s="9" t="s">
        <v>370</v>
      </c>
      <c r="B450" s="28" t="s">
        <v>202</v>
      </c>
      <c r="C450" s="28" t="s">
        <v>202</v>
      </c>
      <c r="D450" s="28"/>
      <c r="E450" s="30"/>
      <c r="F450" s="203">
        <f>F451+F457</f>
        <v>5376.5</v>
      </c>
      <c r="H450" s="217"/>
      <c r="K450" s="3"/>
    </row>
    <row r="451" spans="1:11" x14ac:dyDescent="0.2">
      <c r="A451" s="11" t="s">
        <v>372</v>
      </c>
      <c r="B451" s="13" t="s">
        <v>202</v>
      </c>
      <c r="C451" s="13" t="s">
        <v>202</v>
      </c>
      <c r="D451" s="12" t="s">
        <v>373</v>
      </c>
      <c r="E451" s="13" t="s">
        <v>147</v>
      </c>
      <c r="F451" s="196">
        <f t="shared" ref="F451:F452" si="124">F452</f>
        <v>5276.5</v>
      </c>
      <c r="H451" s="217"/>
      <c r="K451" s="3"/>
    </row>
    <row r="452" spans="1:11" x14ac:dyDescent="0.2">
      <c r="A452" s="11" t="s">
        <v>374</v>
      </c>
      <c r="B452" s="13" t="s">
        <v>202</v>
      </c>
      <c r="C452" s="12" t="s">
        <v>202</v>
      </c>
      <c r="D452" s="12" t="s">
        <v>375</v>
      </c>
      <c r="E452" s="13"/>
      <c r="F452" s="196">
        <f t="shared" si="124"/>
        <v>5276.5</v>
      </c>
      <c r="H452" s="217"/>
      <c r="K452" s="3"/>
    </row>
    <row r="453" spans="1:11" x14ac:dyDescent="0.2">
      <c r="A453" s="11" t="s">
        <v>413</v>
      </c>
      <c r="B453" s="13" t="s">
        <v>202</v>
      </c>
      <c r="C453" s="12" t="s">
        <v>202</v>
      </c>
      <c r="D453" s="12" t="s">
        <v>376</v>
      </c>
      <c r="E453" s="13"/>
      <c r="F453" s="196">
        <f>F454</f>
        <v>5276.5</v>
      </c>
      <c r="H453" s="217"/>
      <c r="K453" s="3"/>
    </row>
    <row r="454" spans="1:11" ht="22.5" x14ac:dyDescent="0.2">
      <c r="A454" s="11" t="s">
        <v>101</v>
      </c>
      <c r="B454" s="13" t="s">
        <v>202</v>
      </c>
      <c r="C454" s="12" t="s">
        <v>202</v>
      </c>
      <c r="D454" s="12" t="s">
        <v>376</v>
      </c>
      <c r="E454" s="13">
        <v>600</v>
      </c>
      <c r="F454" s="196">
        <f>F455</f>
        <v>5276.5</v>
      </c>
      <c r="H454" s="217"/>
      <c r="K454" s="3"/>
    </row>
    <row r="455" spans="1:11" ht="18" customHeight="1" x14ac:dyDescent="0.2">
      <c r="A455" s="11" t="s">
        <v>103</v>
      </c>
      <c r="B455" s="13" t="s">
        <v>202</v>
      </c>
      <c r="C455" s="12" t="s">
        <v>202</v>
      </c>
      <c r="D455" s="12" t="s">
        <v>376</v>
      </c>
      <c r="E455" s="13">
        <v>610</v>
      </c>
      <c r="F455" s="196">
        <f t="shared" ref="F455" si="125">F456</f>
        <v>5276.5</v>
      </c>
      <c r="H455" s="217"/>
      <c r="K455" s="3"/>
    </row>
    <row r="456" spans="1:11" ht="36" customHeight="1" x14ac:dyDescent="0.2">
      <c r="A456" s="11" t="s">
        <v>105</v>
      </c>
      <c r="B456" s="13" t="s">
        <v>202</v>
      </c>
      <c r="C456" s="12" t="s">
        <v>202</v>
      </c>
      <c r="D456" s="12" t="s">
        <v>376</v>
      </c>
      <c r="E456" s="13">
        <v>611</v>
      </c>
      <c r="F456" s="196">
        <f>'Пр 5 вед'!G325</f>
        <v>5276.5</v>
      </c>
      <c r="H456" s="217"/>
      <c r="K456" s="3"/>
    </row>
    <row r="457" spans="1:11" ht="31.5" x14ac:dyDescent="0.2">
      <c r="A457" s="9" t="s">
        <v>791</v>
      </c>
      <c r="B457" s="28" t="s">
        <v>202</v>
      </c>
      <c r="C457" s="28" t="s">
        <v>202</v>
      </c>
      <c r="D457" s="28" t="s">
        <v>337</v>
      </c>
      <c r="E457" s="30"/>
      <c r="F457" s="203">
        <f>F458</f>
        <v>100</v>
      </c>
      <c r="H457" s="217"/>
      <c r="K457" s="3"/>
    </row>
    <row r="458" spans="1:11" ht="22.5" x14ac:dyDescent="0.2">
      <c r="A458" s="190" t="s">
        <v>338</v>
      </c>
      <c r="B458" s="34" t="s">
        <v>202</v>
      </c>
      <c r="C458" s="34" t="s">
        <v>202</v>
      </c>
      <c r="D458" s="34" t="s">
        <v>339</v>
      </c>
      <c r="E458" s="36"/>
      <c r="F458" s="211">
        <f>F459</f>
        <v>100</v>
      </c>
      <c r="H458" s="217"/>
      <c r="K458" s="3"/>
    </row>
    <row r="459" spans="1:11" ht="13.5" customHeight="1" x14ac:dyDescent="0.2">
      <c r="A459" s="11" t="s">
        <v>404</v>
      </c>
      <c r="B459" s="12" t="s">
        <v>202</v>
      </c>
      <c r="C459" s="12" t="s">
        <v>202</v>
      </c>
      <c r="D459" s="12" t="s">
        <v>339</v>
      </c>
      <c r="E459" s="13">
        <v>200</v>
      </c>
      <c r="F459" s="196">
        <f>F460</f>
        <v>100</v>
      </c>
      <c r="H459" s="217"/>
      <c r="K459" s="3"/>
    </row>
    <row r="460" spans="1:11" ht="22.5" x14ac:dyDescent="0.2">
      <c r="A460" s="11" t="s">
        <v>120</v>
      </c>
      <c r="B460" s="12" t="s">
        <v>202</v>
      </c>
      <c r="C460" s="12" t="s">
        <v>202</v>
      </c>
      <c r="D460" s="12" t="s">
        <v>339</v>
      </c>
      <c r="E460" s="13">
        <v>240</v>
      </c>
      <c r="F460" s="196">
        <f>F461</f>
        <v>100</v>
      </c>
      <c r="H460" s="217"/>
      <c r="K460" s="3"/>
    </row>
    <row r="461" spans="1:11" x14ac:dyDescent="0.2">
      <c r="A461" s="179" t="s">
        <v>422</v>
      </c>
      <c r="B461" s="12" t="s">
        <v>202</v>
      </c>
      <c r="C461" s="12" t="s">
        <v>202</v>
      </c>
      <c r="D461" s="12" t="s">
        <v>339</v>
      </c>
      <c r="E461" s="13">
        <v>244</v>
      </c>
      <c r="F461" s="196">
        <f>'Пр 5 вед'!G662</f>
        <v>100</v>
      </c>
      <c r="H461" s="217"/>
      <c r="K461" s="3"/>
    </row>
    <row r="462" spans="1:11" x14ac:dyDescent="0.2">
      <c r="A462" s="9" t="s">
        <v>217</v>
      </c>
      <c r="B462" s="30" t="s">
        <v>202</v>
      </c>
      <c r="C462" s="28" t="s">
        <v>218</v>
      </c>
      <c r="D462" s="28" t="s">
        <v>146</v>
      </c>
      <c r="E462" s="30" t="s">
        <v>147</v>
      </c>
      <c r="F462" s="203">
        <f>F463+F499+F490</f>
        <v>21196.0164</v>
      </c>
      <c r="G462" s="3">
        <f>19901.0164+1295</f>
        <v>21196.0164</v>
      </c>
      <c r="H462" s="217"/>
      <c r="K462" s="3"/>
    </row>
    <row r="463" spans="1:11" ht="34.5" customHeight="1" x14ac:dyDescent="0.2">
      <c r="A463" s="11" t="s">
        <v>972</v>
      </c>
      <c r="B463" s="13" t="s">
        <v>202</v>
      </c>
      <c r="C463" s="12" t="s">
        <v>218</v>
      </c>
      <c r="D463" s="12" t="s">
        <v>219</v>
      </c>
      <c r="E463" s="13"/>
      <c r="F463" s="196">
        <f>F464+F484+F469</f>
        <v>19301.0164</v>
      </c>
      <c r="H463" s="217"/>
      <c r="K463" s="3"/>
    </row>
    <row r="464" spans="1:11" ht="22.5" x14ac:dyDescent="0.2">
      <c r="A464" s="11" t="s">
        <v>220</v>
      </c>
      <c r="B464" s="13" t="s">
        <v>202</v>
      </c>
      <c r="C464" s="12" t="s">
        <v>218</v>
      </c>
      <c r="D464" s="12" t="s">
        <v>221</v>
      </c>
      <c r="E464" s="13"/>
      <c r="F464" s="196">
        <f>F465</f>
        <v>1703.1</v>
      </c>
      <c r="H464" s="217"/>
      <c r="K464" s="3"/>
    </row>
    <row r="465" spans="1:11" ht="36" customHeight="1" x14ac:dyDescent="0.2">
      <c r="A465" s="11" t="s">
        <v>110</v>
      </c>
      <c r="B465" s="13" t="s">
        <v>202</v>
      </c>
      <c r="C465" s="12" t="s">
        <v>218</v>
      </c>
      <c r="D465" s="12" t="s">
        <v>221</v>
      </c>
      <c r="E465" s="13">
        <v>100</v>
      </c>
      <c r="F465" s="196">
        <f t="shared" ref="F465" si="126">F466</f>
        <v>1703.1</v>
      </c>
      <c r="H465" s="217"/>
      <c r="K465" s="3"/>
    </row>
    <row r="466" spans="1:11" ht="12.75" customHeight="1" x14ac:dyDescent="0.2">
      <c r="A466" s="11" t="s">
        <v>131</v>
      </c>
      <c r="B466" s="13" t="s">
        <v>202</v>
      </c>
      <c r="C466" s="12" t="s">
        <v>218</v>
      </c>
      <c r="D466" s="12" t="s">
        <v>221</v>
      </c>
      <c r="E466" s="13">
        <v>120</v>
      </c>
      <c r="F466" s="196">
        <f t="shared" ref="F466" si="127">F467+F468</f>
        <v>1703.1</v>
      </c>
      <c r="H466" s="217"/>
      <c r="K466" s="3"/>
    </row>
    <row r="467" spans="1:11" ht="12.75" customHeight="1" x14ac:dyDescent="0.2">
      <c r="A467" s="88" t="s">
        <v>132</v>
      </c>
      <c r="B467" s="13" t="s">
        <v>202</v>
      </c>
      <c r="C467" s="12" t="s">
        <v>218</v>
      </c>
      <c r="D467" s="12" t="s">
        <v>221</v>
      </c>
      <c r="E467" s="13">
        <v>121</v>
      </c>
      <c r="F467" s="196">
        <f>'Пр 5 вед'!G331</f>
        <v>1308.0999999999999</v>
      </c>
      <c r="H467" s="217"/>
      <c r="K467" s="3"/>
    </row>
    <row r="468" spans="1:11" ht="30" customHeight="1" x14ac:dyDescent="0.2">
      <c r="A468" s="88" t="s">
        <v>133</v>
      </c>
      <c r="B468" s="13" t="s">
        <v>202</v>
      </c>
      <c r="C468" s="12" t="s">
        <v>218</v>
      </c>
      <c r="D468" s="12" t="s">
        <v>221</v>
      </c>
      <c r="E468" s="13">
        <v>129</v>
      </c>
      <c r="F468" s="196">
        <f>'Пр 5 вед'!G332</f>
        <v>395</v>
      </c>
      <c r="H468" s="217"/>
      <c r="K468" s="3"/>
    </row>
    <row r="469" spans="1:11" x14ac:dyDescent="0.2">
      <c r="A469" s="11" t="s">
        <v>222</v>
      </c>
      <c r="B469" s="13" t="s">
        <v>202</v>
      </c>
      <c r="C469" s="12" t="s">
        <v>218</v>
      </c>
      <c r="D469" s="12" t="s">
        <v>223</v>
      </c>
      <c r="E469" s="13" t="s">
        <v>147</v>
      </c>
      <c r="F469" s="196">
        <f t="shared" ref="F469" si="128">F470+F474+F479</f>
        <v>16397.916400000002</v>
      </c>
      <c r="H469" s="217"/>
      <c r="K469" s="3"/>
    </row>
    <row r="470" spans="1:11" ht="33" customHeight="1" x14ac:dyDescent="0.2">
      <c r="A470" s="11" t="s">
        <v>110</v>
      </c>
      <c r="B470" s="13" t="s">
        <v>202</v>
      </c>
      <c r="C470" s="12" t="s">
        <v>218</v>
      </c>
      <c r="D470" s="12" t="s">
        <v>224</v>
      </c>
      <c r="E470" s="13" t="s">
        <v>111</v>
      </c>
      <c r="F470" s="196">
        <f t="shared" ref="F470" si="129">F471</f>
        <v>14937.7</v>
      </c>
      <c r="H470" s="217"/>
      <c r="K470" s="3"/>
    </row>
    <row r="471" spans="1:11" x14ac:dyDescent="0.2">
      <c r="A471" s="11" t="s">
        <v>112</v>
      </c>
      <c r="B471" s="13" t="s">
        <v>202</v>
      </c>
      <c r="C471" s="12" t="s">
        <v>218</v>
      </c>
      <c r="D471" s="12" t="s">
        <v>224</v>
      </c>
      <c r="E471" s="13">
        <v>110</v>
      </c>
      <c r="F471" s="196">
        <f t="shared" ref="F471" si="130">F472+F473</f>
        <v>14937.7</v>
      </c>
      <c r="H471" s="217"/>
      <c r="K471" s="3"/>
    </row>
    <row r="472" spans="1:11" x14ac:dyDescent="0.2">
      <c r="A472" s="11" t="s">
        <v>113</v>
      </c>
      <c r="B472" s="13" t="s">
        <v>202</v>
      </c>
      <c r="C472" s="12" t="s">
        <v>218</v>
      </c>
      <c r="D472" s="12" t="s">
        <v>224</v>
      </c>
      <c r="E472" s="13">
        <v>111</v>
      </c>
      <c r="F472" s="196">
        <f>'Пр 5 вед'!G336</f>
        <v>11472.9</v>
      </c>
      <c r="H472" s="217"/>
      <c r="K472" s="3"/>
    </row>
    <row r="473" spans="1:11" ht="22.5" x14ac:dyDescent="0.2">
      <c r="A473" s="88" t="s">
        <v>114</v>
      </c>
      <c r="B473" s="13" t="s">
        <v>202</v>
      </c>
      <c r="C473" s="12" t="s">
        <v>218</v>
      </c>
      <c r="D473" s="12" t="s">
        <v>224</v>
      </c>
      <c r="E473" s="13">
        <v>119</v>
      </c>
      <c r="F473" s="196">
        <f>'Пр 5 вед'!G337</f>
        <v>3464.8</v>
      </c>
      <c r="H473" s="217"/>
      <c r="K473" s="3"/>
    </row>
    <row r="474" spans="1:11" x14ac:dyDescent="0.2">
      <c r="A474" s="11" t="s">
        <v>404</v>
      </c>
      <c r="B474" s="13" t="s">
        <v>202</v>
      </c>
      <c r="C474" s="12" t="s">
        <v>218</v>
      </c>
      <c r="D474" s="12" t="s">
        <v>225</v>
      </c>
      <c r="E474" s="13" t="s">
        <v>119</v>
      </c>
      <c r="F474" s="196">
        <f t="shared" ref="F474" si="131">F475</f>
        <v>1424.6563999999998</v>
      </c>
      <c r="H474" s="217"/>
      <c r="K474" s="3"/>
    </row>
    <row r="475" spans="1:11" ht="22.5" x14ac:dyDescent="0.2">
      <c r="A475" s="11" t="s">
        <v>120</v>
      </c>
      <c r="B475" s="13" t="s">
        <v>202</v>
      </c>
      <c r="C475" s="12" t="s">
        <v>218</v>
      </c>
      <c r="D475" s="12" t="s">
        <v>225</v>
      </c>
      <c r="E475" s="13" t="s">
        <v>121</v>
      </c>
      <c r="F475" s="196">
        <f>F477+F476+F478</f>
        <v>1424.6563999999998</v>
      </c>
      <c r="H475" s="217"/>
      <c r="K475" s="3"/>
    </row>
    <row r="476" spans="1:11" ht="15" customHeight="1" x14ac:dyDescent="0.2">
      <c r="A476" s="179" t="s">
        <v>134</v>
      </c>
      <c r="B476" s="13" t="s">
        <v>202</v>
      </c>
      <c r="C476" s="12" t="s">
        <v>218</v>
      </c>
      <c r="D476" s="12" t="s">
        <v>225</v>
      </c>
      <c r="E476" s="13">
        <v>242</v>
      </c>
      <c r="F476" s="196">
        <f>'Пр 5 вед'!G340</f>
        <v>354</v>
      </c>
      <c r="H476" s="217"/>
      <c r="K476" s="3"/>
    </row>
    <row r="477" spans="1:11" x14ac:dyDescent="0.2">
      <c r="A477" s="179" t="s">
        <v>422</v>
      </c>
      <c r="B477" s="13" t="s">
        <v>202</v>
      </c>
      <c r="C477" s="12" t="s">
        <v>218</v>
      </c>
      <c r="D477" s="12" t="s">
        <v>225</v>
      </c>
      <c r="E477" s="13" t="s">
        <v>123</v>
      </c>
      <c r="F477" s="196">
        <f>'Пр 5 вед'!G341</f>
        <v>901.05640000000005</v>
      </c>
      <c r="H477" s="217"/>
      <c r="K477" s="3"/>
    </row>
    <row r="478" spans="1:11" x14ac:dyDescent="0.2">
      <c r="A478" s="179" t="s">
        <v>759</v>
      </c>
      <c r="B478" s="13" t="s">
        <v>202</v>
      </c>
      <c r="C478" s="12" t="s">
        <v>218</v>
      </c>
      <c r="D478" s="12" t="s">
        <v>225</v>
      </c>
      <c r="E478" s="13">
        <v>247</v>
      </c>
      <c r="F478" s="196">
        <f>'Пр 5 вед'!G342</f>
        <v>169.6</v>
      </c>
      <c r="H478" s="217"/>
      <c r="K478" s="3"/>
    </row>
    <row r="479" spans="1:11" x14ac:dyDescent="0.2">
      <c r="A479" s="181" t="s">
        <v>135</v>
      </c>
      <c r="B479" s="13" t="s">
        <v>202</v>
      </c>
      <c r="C479" s="12" t="s">
        <v>218</v>
      </c>
      <c r="D479" s="12" t="s">
        <v>225</v>
      </c>
      <c r="E479" s="13" t="s">
        <v>195</v>
      </c>
      <c r="F479" s="196">
        <f t="shared" ref="F479" si="132">F480</f>
        <v>35.56</v>
      </c>
      <c r="H479" s="217"/>
      <c r="K479" s="3"/>
    </row>
    <row r="480" spans="1:11" x14ac:dyDescent="0.2">
      <c r="A480" s="181" t="s">
        <v>136</v>
      </c>
      <c r="B480" s="13" t="s">
        <v>202</v>
      </c>
      <c r="C480" s="12" t="s">
        <v>218</v>
      </c>
      <c r="D480" s="12" t="s">
        <v>225</v>
      </c>
      <c r="E480" s="13" t="s">
        <v>137</v>
      </c>
      <c r="F480" s="196">
        <f t="shared" ref="F480" si="133">F481+F482+F483</f>
        <v>35.56</v>
      </c>
      <c r="H480" s="217"/>
      <c r="K480" s="3"/>
    </row>
    <row r="481" spans="1:11" x14ac:dyDescent="0.2">
      <c r="A481" s="180" t="s">
        <v>138</v>
      </c>
      <c r="B481" s="13" t="s">
        <v>202</v>
      </c>
      <c r="C481" s="12" t="s">
        <v>218</v>
      </c>
      <c r="D481" s="12" t="s">
        <v>225</v>
      </c>
      <c r="E481" s="13" t="s">
        <v>139</v>
      </c>
      <c r="F481" s="196">
        <f>'Пр 5 вед'!G345</f>
        <v>4.3470000000000004</v>
      </c>
      <c r="H481" s="217"/>
      <c r="K481" s="3"/>
    </row>
    <row r="482" spans="1:11" x14ac:dyDescent="0.2">
      <c r="A482" s="181" t="s">
        <v>196</v>
      </c>
      <c r="B482" s="13" t="s">
        <v>202</v>
      </c>
      <c r="C482" s="12" t="s">
        <v>218</v>
      </c>
      <c r="D482" s="12" t="s">
        <v>225</v>
      </c>
      <c r="E482" s="13">
        <v>852</v>
      </c>
      <c r="F482" s="196">
        <f>'Пр 5 вед'!G346</f>
        <v>16.213000000000001</v>
      </c>
      <c r="H482" s="217"/>
      <c r="K482" s="3"/>
    </row>
    <row r="483" spans="1:11" x14ac:dyDescent="0.2">
      <c r="A483" s="181" t="s">
        <v>396</v>
      </c>
      <c r="B483" s="13" t="s">
        <v>202</v>
      </c>
      <c r="C483" s="12" t="s">
        <v>218</v>
      </c>
      <c r="D483" s="12" t="s">
        <v>225</v>
      </c>
      <c r="E483" s="13">
        <v>853</v>
      </c>
      <c r="F483" s="196">
        <f>'Пр 5 вед'!G347</f>
        <v>15</v>
      </c>
      <c r="H483" s="217"/>
      <c r="K483" s="3"/>
    </row>
    <row r="484" spans="1:11" ht="24.75" customHeight="1" x14ac:dyDescent="0.2">
      <c r="A484" s="11" t="s">
        <v>226</v>
      </c>
      <c r="B484" s="13" t="s">
        <v>202</v>
      </c>
      <c r="C484" s="12" t="s">
        <v>218</v>
      </c>
      <c r="D484" s="12" t="s">
        <v>227</v>
      </c>
      <c r="E484" s="13"/>
      <c r="F484" s="196">
        <f t="shared" ref="F484" si="134">F485+F488</f>
        <v>1200</v>
      </c>
      <c r="H484" s="217"/>
      <c r="K484" s="3"/>
    </row>
    <row r="485" spans="1:11" ht="13.5" customHeight="1" x14ac:dyDescent="0.2">
      <c r="A485" s="11" t="s">
        <v>404</v>
      </c>
      <c r="B485" s="13" t="s">
        <v>202</v>
      </c>
      <c r="C485" s="12" t="s">
        <v>218</v>
      </c>
      <c r="D485" s="12" t="s">
        <v>227</v>
      </c>
      <c r="E485" s="13">
        <v>200</v>
      </c>
      <c r="F485" s="196">
        <f t="shared" ref="F485:F486" si="135">F486</f>
        <v>510</v>
      </c>
      <c r="H485" s="217"/>
      <c r="K485" s="3"/>
    </row>
    <row r="486" spans="1:11" ht="22.5" x14ac:dyDescent="0.2">
      <c r="A486" s="11" t="s">
        <v>120</v>
      </c>
      <c r="B486" s="13" t="s">
        <v>202</v>
      </c>
      <c r="C486" s="12" t="s">
        <v>218</v>
      </c>
      <c r="D486" s="12" t="s">
        <v>227</v>
      </c>
      <c r="E486" s="13">
        <v>240</v>
      </c>
      <c r="F486" s="196">
        <f t="shared" si="135"/>
        <v>510</v>
      </c>
      <c r="H486" s="217"/>
      <c r="K486" s="3"/>
    </row>
    <row r="487" spans="1:11" x14ac:dyDescent="0.2">
      <c r="A487" s="179" t="s">
        <v>422</v>
      </c>
      <c r="B487" s="13" t="s">
        <v>202</v>
      </c>
      <c r="C487" s="12" t="s">
        <v>218</v>
      </c>
      <c r="D487" s="12" t="s">
        <v>227</v>
      </c>
      <c r="E487" s="13">
        <v>244</v>
      </c>
      <c r="F487" s="196">
        <f>'Пр 5 вед'!G351</f>
        <v>510</v>
      </c>
      <c r="H487" s="217"/>
      <c r="K487" s="3"/>
    </row>
    <row r="488" spans="1:11" x14ac:dyDescent="0.2">
      <c r="A488" s="180" t="s">
        <v>159</v>
      </c>
      <c r="B488" s="13" t="s">
        <v>202</v>
      </c>
      <c r="C488" s="12" t="s">
        <v>218</v>
      </c>
      <c r="D488" s="12" t="s">
        <v>227</v>
      </c>
      <c r="E488" s="13">
        <v>300</v>
      </c>
      <c r="F488" s="196">
        <f t="shared" ref="F488" si="136">F489</f>
        <v>690</v>
      </c>
      <c r="H488" s="217"/>
      <c r="K488" s="3"/>
    </row>
    <row r="489" spans="1:11" x14ac:dyDescent="0.2">
      <c r="A489" s="11" t="s">
        <v>228</v>
      </c>
      <c r="B489" s="13" t="s">
        <v>202</v>
      </c>
      <c r="C489" s="12" t="s">
        <v>218</v>
      </c>
      <c r="D489" s="12" t="s">
        <v>227</v>
      </c>
      <c r="E489" s="13">
        <v>350</v>
      </c>
      <c r="F489" s="196">
        <f>'Пр 5 вед'!G353</f>
        <v>690</v>
      </c>
      <c r="H489" s="217"/>
      <c r="K489" s="3"/>
    </row>
    <row r="490" spans="1:11" s="230" customFormat="1" x14ac:dyDescent="0.2">
      <c r="A490" s="256" t="s">
        <v>217</v>
      </c>
      <c r="B490" s="242" t="s">
        <v>202</v>
      </c>
      <c r="C490" s="243" t="s">
        <v>218</v>
      </c>
      <c r="D490" s="243"/>
      <c r="E490" s="242"/>
      <c r="F490" s="257">
        <f>F491</f>
        <v>1295.0000000000002</v>
      </c>
    </row>
    <row r="491" spans="1:11" s="230" customFormat="1" ht="22.5" x14ac:dyDescent="0.2">
      <c r="A491" s="219" t="s">
        <v>901</v>
      </c>
      <c r="B491" s="151" t="s">
        <v>202</v>
      </c>
      <c r="C491" s="343" t="s">
        <v>218</v>
      </c>
      <c r="D491" s="343" t="s">
        <v>882</v>
      </c>
      <c r="E491" s="151"/>
      <c r="F491" s="221">
        <f>F492+F496</f>
        <v>1295.0000000000002</v>
      </c>
    </row>
    <row r="492" spans="1:11" s="230" customFormat="1" ht="33.75" x14ac:dyDescent="0.2">
      <c r="A492" s="21" t="s">
        <v>110</v>
      </c>
      <c r="B492" s="151" t="s">
        <v>202</v>
      </c>
      <c r="C492" s="343" t="s">
        <v>218</v>
      </c>
      <c r="D492" s="343" t="s">
        <v>882</v>
      </c>
      <c r="E492" s="151">
        <v>100</v>
      </c>
      <c r="F492" s="221">
        <f>F493</f>
        <v>1273.3600000000001</v>
      </c>
    </row>
    <row r="493" spans="1:11" s="230" customFormat="1" x14ac:dyDescent="0.2">
      <c r="A493" s="21" t="s">
        <v>112</v>
      </c>
      <c r="B493" s="151" t="s">
        <v>202</v>
      </c>
      <c r="C493" s="343" t="s">
        <v>218</v>
      </c>
      <c r="D493" s="343" t="s">
        <v>882</v>
      </c>
      <c r="E493" s="151">
        <v>110</v>
      </c>
      <c r="F493" s="221">
        <f>F494+F495</f>
        <v>1273.3600000000001</v>
      </c>
    </row>
    <row r="494" spans="1:11" s="230" customFormat="1" x14ac:dyDescent="0.2">
      <c r="A494" s="21" t="s">
        <v>113</v>
      </c>
      <c r="B494" s="151" t="s">
        <v>202</v>
      </c>
      <c r="C494" s="343" t="s">
        <v>218</v>
      </c>
      <c r="D494" s="343" t="s">
        <v>882</v>
      </c>
      <c r="E494" s="151">
        <v>111</v>
      </c>
      <c r="F494" s="221">
        <f>'Пр 5 вед'!G103</f>
        <v>978</v>
      </c>
    </row>
    <row r="495" spans="1:11" s="230" customFormat="1" ht="22.5" x14ac:dyDescent="0.2">
      <c r="A495" s="39" t="s">
        <v>114</v>
      </c>
      <c r="B495" s="151" t="s">
        <v>202</v>
      </c>
      <c r="C495" s="343" t="s">
        <v>218</v>
      </c>
      <c r="D495" s="343" t="s">
        <v>882</v>
      </c>
      <c r="E495" s="151">
        <v>119</v>
      </c>
      <c r="F495" s="221">
        <f>'Пр 5 вед'!G104</f>
        <v>295.36</v>
      </c>
    </row>
    <row r="496" spans="1:11" s="230" customFormat="1" x14ac:dyDescent="0.2">
      <c r="A496" s="21" t="s">
        <v>404</v>
      </c>
      <c r="B496" s="151" t="s">
        <v>202</v>
      </c>
      <c r="C496" s="343" t="s">
        <v>218</v>
      </c>
      <c r="D496" s="343" t="s">
        <v>882</v>
      </c>
      <c r="E496" s="151">
        <v>200</v>
      </c>
      <c r="F496" s="221">
        <f>F497</f>
        <v>21.64</v>
      </c>
    </row>
    <row r="497" spans="1:11" s="230" customFormat="1" ht="22.5" x14ac:dyDescent="0.2">
      <c r="A497" s="21" t="s">
        <v>120</v>
      </c>
      <c r="B497" s="151" t="s">
        <v>202</v>
      </c>
      <c r="C497" s="343" t="s">
        <v>218</v>
      </c>
      <c r="D497" s="343" t="s">
        <v>882</v>
      </c>
      <c r="E497" s="151">
        <v>240</v>
      </c>
      <c r="F497" s="221">
        <f>F498</f>
        <v>21.64</v>
      </c>
    </row>
    <row r="498" spans="1:11" s="230" customFormat="1" x14ac:dyDescent="0.2">
      <c r="A498" s="219" t="s">
        <v>422</v>
      </c>
      <c r="B498" s="151" t="s">
        <v>202</v>
      </c>
      <c r="C498" s="343" t="s">
        <v>218</v>
      </c>
      <c r="D498" s="343" t="s">
        <v>882</v>
      </c>
      <c r="E498" s="151">
        <v>244</v>
      </c>
      <c r="F498" s="221">
        <f>'Пр 5 вед'!G107</f>
        <v>21.64</v>
      </c>
    </row>
    <row r="499" spans="1:11" s="27" customFormat="1" ht="21" x14ac:dyDescent="0.2">
      <c r="A499" s="191" t="s">
        <v>411</v>
      </c>
      <c r="B499" s="30" t="s">
        <v>202</v>
      </c>
      <c r="C499" s="30" t="s">
        <v>218</v>
      </c>
      <c r="D499" s="28" t="s">
        <v>333</v>
      </c>
      <c r="E499" s="31" t="s">
        <v>147</v>
      </c>
      <c r="F499" s="204">
        <f t="shared" ref="F499" si="137">F500+F504</f>
        <v>600</v>
      </c>
      <c r="H499" s="217"/>
    </row>
    <row r="500" spans="1:11" s="17" customFormat="1" ht="33.75" x14ac:dyDescent="0.2">
      <c r="A500" s="11" t="s">
        <v>110</v>
      </c>
      <c r="B500" s="13" t="s">
        <v>202</v>
      </c>
      <c r="C500" s="13" t="s">
        <v>218</v>
      </c>
      <c r="D500" s="12" t="s">
        <v>333</v>
      </c>
      <c r="E500" s="15">
        <v>100</v>
      </c>
      <c r="F500" s="209">
        <f t="shared" ref="F500" si="138">F501</f>
        <v>600</v>
      </c>
      <c r="H500" s="217"/>
    </row>
    <row r="501" spans="1:11" s="17" customFormat="1" ht="15" customHeight="1" x14ac:dyDescent="0.2">
      <c r="A501" s="11" t="s">
        <v>131</v>
      </c>
      <c r="B501" s="13" t="s">
        <v>202</v>
      </c>
      <c r="C501" s="13" t="s">
        <v>218</v>
      </c>
      <c r="D501" s="12" t="s">
        <v>333</v>
      </c>
      <c r="E501" s="15">
        <v>120</v>
      </c>
      <c r="F501" s="209">
        <f t="shared" ref="F501" si="139">F502+F503</f>
        <v>600</v>
      </c>
      <c r="H501" s="217"/>
    </row>
    <row r="502" spans="1:11" s="17" customFormat="1" x14ac:dyDescent="0.2">
      <c r="A502" s="88" t="s">
        <v>132</v>
      </c>
      <c r="B502" s="13" t="s">
        <v>202</v>
      </c>
      <c r="C502" s="13" t="s">
        <v>218</v>
      </c>
      <c r="D502" s="12" t="s">
        <v>333</v>
      </c>
      <c r="E502" s="15">
        <v>121</v>
      </c>
      <c r="F502" s="209">
        <f>'Пр 5 вед'!G667</f>
        <v>460.83</v>
      </c>
      <c r="H502" s="217"/>
    </row>
    <row r="503" spans="1:11" ht="24.75" customHeight="1" x14ac:dyDescent="0.2">
      <c r="A503" s="88" t="s">
        <v>133</v>
      </c>
      <c r="B503" s="13" t="s">
        <v>202</v>
      </c>
      <c r="C503" s="13" t="s">
        <v>218</v>
      </c>
      <c r="D503" s="12" t="s">
        <v>333</v>
      </c>
      <c r="E503" s="13">
        <v>129</v>
      </c>
      <c r="F503" s="209">
        <f>'Пр 5 вед'!G668</f>
        <v>139.16999999999999</v>
      </c>
      <c r="H503" s="217"/>
      <c r="K503" s="3"/>
    </row>
    <row r="504" spans="1:11" ht="12.75" customHeight="1" x14ac:dyDescent="0.2">
      <c r="A504" s="11" t="s">
        <v>404</v>
      </c>
      <c r="B504" s="13" t="s">
        <v>202</v>
      </c>
      <c r="C504" s="13" t="s">
        <v>218</v>
      </c>
      <c r="D504" s="12" t="s">
        <v>333</v>
      </c>
      <c r="E504" s="13" t="s">
        <v>119</v>
      </c>
      <c r="F504" s="196">
        <f t="shared" ref="F504:F505" si="140">F505</f>
        <v>0</v>
      </c>
      <c r="H504" s="217"/>
      <c r="K504" s="3"/>
    </row>
    <row r="505" spans="1:11" ht="22.5" x14ac:dyDescent="0.2">
      <c r="A505" s="11" t="s">
        <v>120</v>
      </c>
      <c r="B505" s="13" t="s">
        <v>202</v>
      </c>
      <c r="C505" s="13" t="s">
        <v>218</v>
      </c>
      <c r="D505" s="12" t="s">
        <v>333</v>
      </c>
      <c r="E505" s="13" t="s">
        <v>121</v>
      </c>
      <c r="F505" s="196">
        <f t="shared" si="140"/>
        <v>0</v>
      </c>
      <c r="H505" s="217"/>
      <c r="K505" s="3"/>
    </row>
    <row r="506" spans="1:11" x14ac:dyDescent="0.2">
      <c r="A506" s="179" t="s">
        <v>422</v>
      </c>
      <c r="B506" s="13" t="s">
        <v>202</v>
      </c>
      <c r="C506" s="13" t="s">
        <v>218</v>
      </c>
      <c r="D506" s="12" t="s">
        <v>333</v>
      </c>
      <c r="E506" s="13" t="s">
        <v>123</v>
      </c>
      <c r="F506" s="209">
        <f>'Пр 5 вед'!G671</f>
        <v>0</v>
      </c>
      <c r="H506" s="217"/>
      <c r="K506" s="3"/>
    </row>
    <row r="507" spans="1:11" x14ac:dyDescent="0.2">
      <c r="A507" s="178" t="s">
        <v>94</v>
      </c>
      <c r="B507" s="33" t="s">
        <v>95</v>
      </c>
      <c r="C507" s="38"/>
      <c r="D507" s="38"/>
      <c r="E507" s="41"/>
      <c r="F507" s="204">
        <f>F508+F536</f>
        <v>71833.072950000002</v>
      </c>
      <c r="G507" s="93"/>
      <c r="H507" s="217"/>
      <c r="K507" s="3"/>
    </row>
    <row r="508" spans="1:11" x14ac:dyDescent="0.2">
      <c r="A508" s="9" t="s">
        <v>96</v>
      </c>
      <c r="B508" s="33" t="s">
        <v>95</v>
      </c>
      <c r="C508" s="33" t="s">
        <v>97</v>
      </c>
      <c r="D508" s="33"/>
      <c r="E508" s="31"/>
      <c r="F508" s="204">
        <f>F509</f>
        <v>44546.118549999999</v>
      </c>
      <c r="G508" s="3">
        <v>44546.118549999999</v>
      </c>
      <c r="H508" s="217">
        <f>F508-G508</f>
        <v>0</v>
      </c>
      <c r="K508" s="3"/>
    </row>
    <row r="509" spans="1:11" ht="12" customHeight="1" x14ac:dyDescent="0.2">
      <c r="A509" s="32" t="s">
        <v>897</v>
      </c>
      <c r="B509" s="33" t="s">
        <v>95</v>
      </c>
      <c r="C509" s="33" t="s">
        <v>97</v>
      </c>
      <c r="D509" s="33" t="s">
        <v>98</v>
      </c>
      <c r="E509" s="31"/>
      <c r="F509" s="204">
        <f>F510+F519+F524+F532</f>
        <v>44546.118549999999</v>
      </c>
      <c r="H509" s="217"/>
      <c r="K509" s="3"/>
    </row>
    <row r="510" spans="1:11" x14ac:dyDescent="0.2">
      <c r="A510" s="53" t="s">
        <v>99</v>
      </c>
      <c r="B510" s="37" t="s">
        <v>95</v>
      </c>
      <c r="C510" s="37" t="s">
        <v>97</v>
      </c>
      <c r="D510" s="37" t="s">
        <v>100</v>
      </c>
      <c r="E510" s="35"/>
      <c r="F510" s="205">
        <f>F511+F515</f>
        <v>14271.269</v>
      </c>
      <c r="H510" s="217"/>
      <c r="K510" s="3"/>
    </row>
    <row r="511" spans="1:11" ht="19.5" customHeight="1" x14ac:dyDescent="0.2">
      <c r="A511" s="88" t="s">
        <v>428</v>
      </c>
      <c r="B511" s="24" t="s">
        <v>95</v>
      </c>
      <c r="C511" s="24" t="s">
        <v>97</v>
      </c>
      <c r="D511" s="24" t="s">
        <v>473</v>
      </c>
      <c r="E511" s="151"/>
      <c r="F511" s="202">
        <f t="shared" ref="F511:F513" si="141">F512</f>
        <v>14074.394</v>
      </c>
      <c r="H511" s="217"/>
      <c r="K511" s="3"/>
    </row>
    <row r="512" spans="1:11" ht="22.5" x14ac:dyDescent="0.2">
      <c r="A512" s="11" t="s">
        <v>101</v>
      </c>
      <c r="B512" s="151" t="s">
        <v>95</v>
      </c>
      <c r="C512" s="24" t="s">
        <v>97</v>
      </c>
      <c r="D512" s="24" t="s">
        <v>473</v>
      </c>
      <c r="E512" s="151" t="s">
        <v>102</v>
      </c>
      <c r="F512" s="202">
        <f t="shared" si="141"/>
        <v>14074.394</v>
      </c>
      <c r="H512" s="217"/>
      <c r="K512" s="3"/>
    </row>
    <row r="513" spans="1:11" x14ac:dyDescent="0.2">
      <c r="A513" s="11" t="s">
        <v>103</v>
      </c>
      <c r="B513" s="151" t="s">
        <v>95</v>
      </c>
      <c r="C513" s="24" t="s">
        <v>97</v>
      </c>
      <c r="D513" s="24" t="s">
        <v>473</v>
      </c>
      <c r="E513" s="151" t="s">
        <v>104</v>
      </c>
      <c r="F513" s="202">
        <f t="shared" si="141"/>
        <v>14074.394</v>
      </c>
      <c r="H513" s="217"/>
      <c r="K513" s="3"/>
    </row>
    <row r="514" spans="1:11" ht="33.75" x14ac:dyDescent="0.2">
      <c r="A514" s="11" t="s">
        <v>105</v>
      </c>
      <c r="B514" s="151" t="s">
        <v>95</v>
      </c>
      <c r="C514" s="24" t="s">
        <v>97</v>
      </c>
      <c r="D514" s="24" t="s">
        <v>473</v>
      </c>
      <c r="E514" s="151" t="s">
        <v>106</v>
      </c>
      <c r="F514" s="202">
        <f>'Пр 5 вед'!G40</f>
        <v>14074.394</v>
      </c>
      <c r="H514" s="217"/>
      <c r="K514" s="3"/>
    </row>
    <row r="515" spans="1:11" s="230" customFormat="1" x14ac:dyDescent="0.2">
      <c r="A515" s="21" t="s">
        <v>823</v>
      </c>
      <c r="B515" s="343" t="s">
        <v>95</v>
      </c>
      <c r="C515" s="343" t="s">
        <v>97</v>
      </c>
      <c r="D515" s="343" t="s">
        <v>822</v>
      </c>
      <c r="E515" s="151"/>
      <c r="F515" s="221">
        <f>F516</f>
        <v>196.875</v>
      </c>
    </row>
    <row r="516" spans="1:11" s="230" customFormat="1" ht="22.5" x14ac:dyDescent="0.2">
      <c r="A516" s="21" t="s">
        <v>101</v>
      </c>
      <c r="B516" s="343" t="s">
        <v>95</v>
      </c>
      <c r="C516" s="343" t="s">
        <v>97</v>
      </c>
      <c r="D516" s="343" t="s">
        <v>822</v>
      </c>
      <c r="E516" s="151" t="s">
        <v>102</v>
      </c>
      <c r="F516" s="221">
        <f>F517</f>
        <v>196.875</v>
      </c>
    </row>
    <row r="517" spans="1:11" s="230" customFormat="1" x14ac:dyDescent="0.2">
      <c r="A517" s="21" t="s">
        <v>103</v>
      </c>
      <c r="B517" s="343" t="s">
        <v>95</v>
      </c>
      <c r="C517" s="343" t="s">
        <v>97</v>
      </c>
      <c r="D517" s="343" t="s">
        <v>822</v>
      </c>
      <c r="E517" s="151" t="s">
        <v>104</v>
      </c>
      <c r="F517" s="221">
        <f>F518</f>
        <v>196.875</v>
      </c>
    </row>
    <row r="518" spans="1:11" s="230" customFormat="1" ht="33.75" x14ac:dyDescent="0.2">
      <c r="A518" s="21" t="s">
        <v>105</v>
      </c>
      <c r="B518" s="343" t="s">
        <v>95</v>
      </c>
      <c r="C518" s="343" t="s">
        <v>97</v>
      </c>
      <c r="D518" s="343" t="s">
        <v>822</v>
      </c>
      <c r="E518" s="151">
        <v>611</v>
      </c>
      <c r="F518" s="221">
        <f>'Пр 5 вед'!G44</f>
        <v>196.875</v>
      </c>
    </row>
    <row r="519" spans="1:11" ht="15" customHeight="1" x14ac:dyDescent="0.2">
      <c r="A519" s="11" t="s">
        <v>107</v>
      </c>
      <c r="B519" s="24" t="s">
        <v>95</v>
      </c>
      <c r="C519" s="24" t="s">
        <v>97</v>
      </c>
      <c r="D519" s="24" t="s">
        <v>108</v>
      </c>
      <c r="E519" s="151"/>
      <c r="F519" s="202">
        <f>F520</f>
        <v>29510.849549999999</v>
      </c>
      <c r="H519" s="217"/>
      <c r="K519" s="3"/>
    </row>
    <row r="520" spans="1:11" ht="23.25" customHeight="1" x14ac:dyDescent="0.2">
      <c r="A520" s="14" t="s">
        <v>429</v>
      </c>
      <c r="B520" s="24" t="s">
        <v>95</v>
      </c>
      <c r="C520" s="24" t="s">
        <v>97</v>
      </c>
      <c r="D520" s="24" t="s">
        <v>109</v>
      </c>
      <c r="E520" s="151"/>
      <c r="F520" s="202">
        <f>F521</f>
        <v>29510.849549999999</v>
      </c>
      <c r="H520" s="217"/>
      <c r="K520" s="3"/>
    </row>
    <row r="521" spans="1:11" ht="22.5" x14ac:dyDescent="0.2">
      <c r="A521" s="11" t="s">
        <v>101</v>
      </c>
      <c r="B521" s="151" t="s">
        <v>95</v>
      </c>
      <c r="C521" s="24" t="s">
        <v>97</v>
      </c>
      <c r="D521" s="24" t="s">
        <v>109</v>
      </c>
      <c r="E521" s="151" t="s">
        <v>102</v>
      </c>
      <c r="F521" s="202">
        <f t="shared" ref="F521:F522" si="142">F522</f>
        <v>29510.849549999999</v>
      </c>
      <c r="H521" s="217"/>
      <c r="K521" s="3"/>
    </row>
    <row r="522" spans="1:11" x14ac:dyDescent="0.2">
      <c r="A522" s="11" t="s">
        <v>103</v>
      </c>
      <c r="B522" s="151" t="s">
        <v>95</v>
      </c>
      <c r="C522" s="24" t="s">
        <v>97</v>
      </c>
      <c r="D522" s="24" t="s">
        <v>109</v>
      </c>
      <c r="E522" s="151" t="s">
        <v>104</v>
      </c>
      <c r="F522" s="202">
        <f t="shared" si="142"/>
        <v>29510.849549999999</v>
      </c>
      <c r="H522" s="217"/>
      <c r="K522" s="3"/>
    </row>
    <row r="523" spans="1:11" ht="33.75" x14ac:dyDescent="0.2">
      <c r="A523" s="11" t="s">
        <v>105</v>
      </c>
      <c r="B523" s="151" t="s">
        <v>95</v>
      </c>
      <c r="C523" s="24" t="s">
        <v>97</v>
      </c>
      <c r="D523" s="24" t="s">
        <v>109</v>
      </c>
      <c r="E523" s="151" t="s">
        <v>106</v>
      </c>
      <c r="F523" s="202">
        <f>'Пр 5 вед'!G49</f>
        <v>29510.849549999999</v>
      </c>
      <c r="H523" s="217"/>
      <c r="K523" s="3"/>
    </row>
    <row r="524" spans="1:11" ht="15" customHeight="1" x14ac:dyDescent="0.2">
      <c r="A524" s="11" t="s">
        <v>115</v>
      </c>
      <c r="B524" s="24" t="s">
        <v>95</v>
      </c>
      <c r="C524" s="24" t="s">
        <v>97</v>
      </c>
      <c r="D524" s="24" t="s">
        <v>116</v>
      </c>
      <c r="E524" s="151"/>
      <c r="F524" s="202">
        <f t="shared" ref="F524" si="143">F525</f>
        <v>570</v>
      </c>
      <c r="H524" s="217"/>
      <c r="K524" s="3"/>
    </row>
    <row r="525" spans="1:11" ht="22.5" x14ac:dyDescent="0.2">
      <c r="A525" s="11" t="s">
        <v>117</v>
      </c>
      <c r="B525" s="24" t="s">
        <v>95</v>
      </c>
      <c r="C525" s="24" t="s">
        <v>97</v>
      </c>
      <c r="D525" s="24" t="s">
        <v>118</v>
      </c>
      <c r="E525" s="151"/>
      <c r="F525" s="202">
        <f>F529+F526</f>
        <v>570</v>
      </c>
      <c r="H525" s="217"/>
      <c r="K525" s="3"/>
    </row>
    <row r="526" spans="1:11" s="230" customFormat="1" ht="33.75" x14ac:dyDescent="0.2">
      <c r="A526" s="21" t="s">
        <v>110</v>
      </c>
      <c r="B526" s="343" t="s">
        <v>95</v>
      </c>
      <c r="C526" s="343" t="s">
        <v>97</v>
      </c>
      <c r="D526" s="343" t="s">
        <v>118</v>
      </c>
      <c r="E526" s="151">
        <v>100</v>
      </c>
      <c r="F526" s="221">
        <f>F527</f>
        <v>25</v>
      </c>
    </row>
    <row r="527" spans="1:11" s="230" customFormat="1" x14ac:dyDescent="0.2">
      <c r="A527" s="21" t="s">
        <v>112</v>
      </c>
      <c r="B527" s="343" t="s">
        <v>95</v>
      </c>
      <c r="C527" s="343" t="s">
        <v>97</v>
      </c>
      <c r="D527" s="343" t="s">
        <v>118</v>
      </c>
      <c r="E527" s="151">
        <v>110</v>
      </c>
      <c r="F527" s="221">
        <f>F528</f>
        <v>25</v>
      </c>
    </row>
    <row r="528" spans="1:11" s="230" customFormat="1" x14ac:dyDescent="0.2">
      <c r="A528" s="21" t="s">
        <v>397</v>
      </c>
      <c r="B528" s="343" t="s">
        <v>95</v>
      </c>
      <c r="C528" s="343" t="s">
        <v>97</v>
      </c>
      <c r="D528" s="343" t="s">
        <v>118</v>
      </c>
      <c r="E528" s="151">
        <v>112</v>
      </c>
      <c r="F528" s="221">
        <f>'Пр 5 вед'!G54</f>
        <v>25</v>
      </c>
    </row>
    <row r="529" spans="1:11" ht="15.75" customHeight="1" x14ac:dyDescent="0.2">
      <c r="A529" s="11" t="s">
        <v>404</v>
      </c>
      <c r="B529" s="24" t="s">
        <v>95</v>
      </c>
      <c r="C529" s="24" t="s">
        <v>97</v>
      </c>
      <c r="D529" s="24" t="s">
        <v>118</v>
      </c>
      <c r="E529" s="151" t="s">
        <v>119</v>
      </c>
      <c r="F529" s="202">
        <f t="shared" ref="F529:F530" si="144">F530</f>
        <v>545</v>
      </c>
      <c r="H529" s="217"/>
      <c r="K529" s="3"/>
    </row>
    <row r="530" spans="1:11" ht="22.5" x14ac:dyDescent="0.2">
      <c r="A530" s="11" t="s">
        <v>120</v>
      </c>
      <c r="B530" s="24" t="s">
        <v>95</v>
      </c>
      <c r="C530" s="24" t="s">
        <v>97</v>
      </c>
      <c r="D530" s="24" t="s">
        <v>118</v>
      </c>
      <c r="E530" s="151" t="s">
        <v>121</v>
      </c>
      <c r="F530" s="202">
        <f t="shared" si="144"/>
        <v>545</v>
      </c>
      <c r="H530" s="217"/>
      <c r="K530" s="3"/>
    </row>
    <row r="531" spans="1:11" x14ac:dyDescent="0.2">
      <c r="A531" s="179" t="s">
        <v>422</v>
      </c>
      <c r="B531" s="92" t="s">
        <v>95</v>
      </c>
      <c r="C531" s="24" t="s">
        <v>97</v>
      </c>
      <c r="D531" s="24" t="s">
        <v>118</v>
      </c>
      <c r="E531" s="151" t="s">
        <v>123</v>
      </c>
      <c r="F531" s="202">
        <f>'Пр 5 вед'!G57</f>
        <v>545</v>
      </c>
      <c r="K531" s="3"/>
    </row>
    <row r="532" spans="1:11" x14ac:dyDescent="0.2">
      <c r="A532" s="179" t="s">
        <v>125</v>
      </c>
      <c r="B532" s="24" t="s">
        <v>95</v>
      </c>
      <c r="C532" s="24" t="s">
        <v>97</v>
      </c>
      <c r="D532" s="24" t="s">
        <v>434</v>
      </c>
      <c r="E532" s="151"/>
      <c r="F532" s="202">
        <f t="shared" ref="F532:F534" si="145">F533</f>
        <v>194</v>
      </c>
      <c r="K532" s="3"/>
    </row>
    <row r="533" spans="1:11" ht="22.5" x14ac:dyDescent="0.2">
      <c r="A533" s="11" t="s">
        <v>101</v>
      </c>
      <c r="B533" s="24" t="s">
        <v>95</v>
      </c>
      <c r="C533" s="24" t="s">
        <v>97</v>
      </c>
      <c r="D533" s="24" t="s">
        <v>434</v>
      </c>
      <c r="E533" s="151">
        <v>600</v>
      </c>
      <c r="F533" s="202">
        <f t="shared" si="145"/>
        <v>194</v>
      </c>
      <c r="K533" s="3"/>
    </row>
    <row r="534" spans="1:11" x14ac:dyDescent="0.2">
      <c r="A534" s="11" t="s">
        <v>103</v>
      </c>
      <c r="B534" s="24" t="s">
        <v>95</v>
      </c>
      <c r="C534" s="24" t="s">
        <v>97</v>
      </c>
      <c r="D534" s="24" t="s">
        <v>434</v>
      </c>
      <c r="E534" s="151">
        <v>610</v>
      </c>
      <c r="F534" s="202">
        <f t="shared" si="145"/>
        <v>194</v>
      </c>
      <c r="K534" s="3"/>
    </row>
    <row r="535" spans="1:11" ht="33.75" x14ac:dyDescent="0.2">
      <c r="A535" s="11" t="s">
        <v>105</v>
      </c>
      <c r="B535" s="24" t="s">
        <v>95</v>
      </c>
      <c r="C535" s="24" t="s">
        <v>97</v>
      </c>
      <c r="D535" s="24" t="s">
        <v>434</v>
      </c>
      <c r="E535" s="151">
        <v>611</v>
      </c>
      <c r="F535" s="202">
        <f>'Пр 5 вед'!G62</f>
        <v>194</v>
      </c>
      <c r="K535" s="3"/>
    </row>
    <row r="536" spans="1:11" x14ac:dyDescent="0.2">
      <c r="A536" s="9" t="s">
        <v>126</v>
      </c>
      <c r="B536" s="31" t="s">
        <v>95</v>
      </c>
      <c r="C536" s="33" t="s">
        <v>127</v>
      </c>
      <c r="D536" s="33"/>
      <c r="E536" s="31"/>
      <c r="F536" s="204">
        <f>F541+F537+F563</f>
        <v>27286.954399999999</v>
      </c>
      <c r="G536" s="3">
        <v>27286.954399999999</v>
      </c>
      <c r="H536" s="214">
        <f>F536-G536</f>
        <v>0</v>
      </c>
      <c r="K536" s="3"/>
    </row>
    <row r="537" spans="1:11" ht="24" customHeight="1" x14ac:dyDescent="0.2">
      <c r="A537" s="11" t="s">
        <v>680</v>
      </c>
      <c r="B537" s="151" t="s">
        <v>95</v>
      </c>
      <c r="C537" s="24" t="s">
        <v>127</v>
      </c>
      <c r="D537" s="24" t="s">
        <v>779</v>
      </c>
      <c r="E537" s="151"/>
      <c r="F537" s="202">
        <f>F538</f>
        <v>2439.8939999999998</v>
      </c>
      <c r="K537" s="3"/>
    </row>
    <row r="538" spans="1:11" ht="22.5" x14ac:dyDescent="0.2">
      <c r="A538" s="11" t="s">
        <v>101</v>
      </c>
      <c r="B538" s="151" t="s">
        <v>95</v>
      </c>
      <c r="C538" s="24" t="s">
        <v>127</v>
      </c>
      <c r="D538" s="24" t="s">
        <v>779</v>
      </c>
      <c r="E538" s="151">
        <v>600</v>
      </c>
      <c r="F538" s="202">
        <f t="shared" ref="F538:F539" si="146">F539</f>
        <v>2439.8939999999998</v>
      </c>
      <c r="K538" s="3"/>
    </row>
    <row r="539" spans="1:11" x14ac:dyDescent="0.2">
      <c r="A539" s="11" t="s">
        <v>103</v>
      </c>
      <c r="B539" s="151" t="s">
        <v>95</v>
      </c>
      <c r="C539" s="24" t="s">
        <v>127</v>
      </c>
      <c r="D539" s="24" t="s">
        <v>779</v>
      </c>
      <c r="E539" s="151">
        <v>610</v>
      </c>
      <c r="F539" s="202">
        <f t="shared" si="146"/>
        <v>2439.8939999999998</v>
      </c>
      <c r="K539" s="3"/>
    </row>
    <row r="540" spans="1:11" ht="33.75" x14ac:dyDescent="0.2">
      <c r="A540" s="11" t="s">
        <v>105</v>
      </c>
      <c r="B540" s="151" t="s">
        <v>95</v>
      </c>
      <c r="C540" s="24" t="s">
        <v>127</v>
      </c>
      <c r="D540" s="24" t="s">
        <v>779</v>
      </c>
      <c r="E540" s="151">
        <v>611</v>
      </c>
      <c r="F540" s="202">
        <f>'Пр 5 вед'!G89</f>
        <v>2439.8939999999998</v>
      </c>
      <c r="K540" s="3"/>
    </row>
    <row r="541" spans="1:11" ht="14.25" customHeight="1" x14ac:dyDescent="0.2">
      <c r="A541" s="11" t="s">
        <v>115</v>
      </c>
      <c r="B541" s="24" t="s">
        <v>95</v>
      </c>
      <c r="C541" s="24" t="s">
        <v>127</v>
      </c>
      <c r="D541" s="24" t="s">
        <v>116</v>
      </c>
      <c r="E541" s="151"/>
      <c r="F541" s="202">
        <f>F542+F547</f>
        <v>23847.060399999998</v>
      </c>
      <c r="K541" s="3"/>
    </row>
    <row r="542" spans="1:11" ht="22.5" x14ac:dyDescent="0.2">
      <c r="A542" s="53" t="s">
        <v>128</v>
      </c>
      <c r="B542" s="35" t="s">
        <v>95</v>
      </c>
      <c r="C542" s="37" t="s">
        <v>127</v>
      </c>
      <c r="D542" s="37" t="s">
        <v>129</v>
      </c>
      <c r="E542" s="35"/>
      <c r="F542" s="205">
        <f t="shared" ref="F542:F543" si="147">F543</f>
        <v>958.3</v>
      </c>
      <c r="K542" s="3"/>
    </row>
    <row r="543" spans="1:11" ht="33.75" x14ac:dyDescent="0.2">
      <c r="A543" s="11" t="s">
        <v>110</v>
      </c>
      <c r="B543" s="151" t="s">
        <v>95</v>
      </c>
      <c r="C543" s="24" t="s">
        <v>127</v>
      </c>
      <c r="D543" s="24" t="s">
        <v>130</v>
      </c>
      <c r="E543" s="151">
        <v>100</v>
      </c>
      <c r="F543" s="202">
        <f t="shared" si="147"/>
        <v>958.3</v>
      </c>
      <c r="K543" s="3"/>
    </row>
    <row r="544" spans="1:11" x14ac:dyDescent="0.2">
      <c r="A544" s="11" t="s">
        <v>131</v>
      </c>
      <c r="B544" s="151" t="s">
        <v>95</v>
      </c>
      <c r="C544" s="24" t="s">
        <v>127</v>
      </c>
      <c r="D544" s="24" t="s">
        <v>130</v>
      </c>
      <c r="E544" s="151">
        <v>120</v>
      </c>
      <c r="F544" s="202">
        <f t="shared" ref="F544" si="148">F545+F546</f>
        <v>958.3</v>
      </c>
      <c r="K544" s="3"/>
    </row>
    <row r="545" spans="1:11" x14ac:dyDescent="0.2">
      <c r="A545" s="88" t="s">
        <v>132</v>
      </c>
      <c r="B545" s="151" t="s">
        <v>95</v>
      </c>
      <c r="C545" s="24" t="s">
        <v>127</v>
      </c>
      <c r="D545" s="24" t="s">
        <v>130</v>
      </c>
      <c r="E545" s="151">
        <v>121</v>
      </c>
      <c r="F545" s="202">
        <f>'Пр 5 вед'!G68</f>
        <v>736</v>
      </c>
      <c r="K545" s="3"/>
    </row>
    <row r="546" spans="1:11" ht="33.75" x14ac:dyDescent="0.2">
      <c r="A546" s="88" t="s">
        <v>133</v>
      </c>
      <c r="B546" s="151" t="s">
        <v>95</v>
      </c>
      <c r="C546" s="24" t="s">
        <v>127</v>
      </c>
      <c r="D546" s="24" t="s">
        <v>130</v>
      </c>
      <c r="E546" s="151">
        <v>129</v>
      </c>
      <c r="F546" s="202">
        <f>'Пр 5 вед'!G69</f>
        <v>222.3</v>
      </c>
      <c r="K546" s="3"/>
    </row>
    <row r="547" spans="1:11" ht="22.5" x14ac:dyDescent="0.2">
      <c r="A547" s="53" t="s">
        <v>117</v>
      </c>
      <c r="B547" s="35" t="s">
        <v>95</v>
      </c>
      <c r="C547" s="37" t="s">
        <v>127</v>
      </c>
      <c r="D547" s="37" t="s">
        <v>140</v>
      </c>
      <c r="E547" s="35"/>
      <c r="F547" s="205">
        <f t="shared" ref="F547" si="149">F548+F552+F558</f>
        <v>22888.760399999999</v>
      </c>
      <c r="K547" s="3"/>
    </row>
    <row r="548" spans="1:11" ht="33.75" x14ac:dyDescent="0.2">
      <c r="A548" s="11" t="s">
        <v>110</v>
      </c>
      <c r="B548" s="151" t="s">
        <v>95</v>
      </c>
      <c r="C548" s="24" t="s">
        <v>127</v>
      </c>
      <c r="D548" s="24" t="s">
        <v>141</v>
      </c>
      <c r="E548" s="151">
        <v>100</v>
      </c>
      <c r="F548" s="202">
        <f t="shared" ref="F548" si="150">F549</f>
        <v>22202.2</v>
      </c>
      <c r="K548" s="3"/>
    </row>
    <row r="549" spans="1:11" x14ac:dyDescent="0.2">
      <c r="A549" s="11" t="s">
        <v>112</v>
      </c>
      <c r="B549" s="151" t="s">
        <v>95</v>
      </c>
      <c r="C549" s="24" t="s">
        <v>127</v>
      </c>
      <c r="D549" s="24" t="s">
        <v>141</v>
      </c>
      <c r="E549" s="151">
        <v>110</v>
      </c>
      <c r="F549" s="202">
        <f t="shared" ref="F549" si="151">F550+F551</f>
        <v>22202.2</v>
      </c>
      <c r="K549" s="3"/>
    </row>
    <row r="550" spans="1:11" x14ac:dyDescent="0.2">
      <c r="A550" s="11" t="s">
        <v>113</v>
      </c>
      <c r="B550" s="151" t="s">
        <v>95</v>
      </c>
      <c r="C550" s="24" t="s">
        <v>127</v>
      </c>
      <c r="D550" s="24" t="s">
        <v>141</v>
      </c>
      <c r="E550" s="151">
        <v>111</v>
      </c>
      <c r="F550" s="202">
        <f>'Пр 5 вед'!G73</f>
        <v>17052.400000000001</v>
      </c>
      <c r="K550" s="3"/>
    </row>
    <row r="551" spans="1:11" ht="21.75" customHeight="1" x14ac:dyDescent="0.2">
      <c r="A551" s="88" t="s">
        <v>114</v>
      </c>
      <c r="B551" s="151" t="s">
        <v>95</v>
      </c>
      <c r="C551" s="24" t="s">
        <v>127</v>
      </c>
      <c r="D551" s="24" t="s">
        <v>141</v>
      </c>
      <c r="E551" s="151">
        <v>119</v>
      </c>
      <c r="F551" s="202">
        <f>'Пр 5 вед'!G74</f>
        <v>5149.8</v>
      </c>
      <c r="K551" s="3"/>
    </row>
    <row r="552" spans="1:11" ht="18.75" customHeight="1" x14ac:dyDescent="0.2">
      <c r="A552" s="11" t="s">
        <v>404</v>
      </c>
      <c r="B552" s="151" t="s">
        <v>95</v>
      </c>
      <c r="C552" s="24" t="s">
        <v>127</v>
      </c>
      <c r="D552" s="24" t="s">
        <v>142</v>
      </c>
      <c r="E552" s="151" t="s">
        <v>119</v>
      </c>
      <c r="F552" s="202">
        <f t="shared" ref="F552" si="152">SUM(F553)</f>
        <v>636.22939999999994</v>
      </c>
      <c r="K552" s="3"/>
    </row>
    <row r="553" spans="1:11" ht="22.5" x14ac:dyDescent="0.2">
      <c r="A553" s="11" t="s">
        <v>120</v>
      </c>
      <c r="B553" s="151" t="s">
        <v>95</v>
      </c>
      <c r="C553" s="24" t="s">
        <v>127</v>
      </c>
      <c r="D553" s="24" t="s">
        <v>142</v>
      </c>
      <c r="E553" s="151" t="s">
        <v>121</v>
      </c>
      <c r="F553" s="202">
        <f>F556+F554+F555+F557</f>
        <v>636.22939999999994</v>
      </c>
      <c r="K553" s="3"/>
    </row>
    <row r="554" spans="1:11" ht="14.25" customHeight="1" x14ac:dyDescent="0.2">
      <c r="A554" s="179" t="s">
        <v>134</v>
      </c>
      <c r="B554" s="151" t="s">
        <v>95</v>
      </c>
      <c r="C554" s="24" t="s">
        <v>127</v>
      </c>
      <c r="D554" s="24" t="s">
        <v>142</v>
      </c>
      <c r="E554" s="151">
        <v>242</v>
      </c>
      <c r="F554" s="202">
        <f>'Пр 5 вед'!G77</f>
        <v>215</v>
      </c>
      <c r="K554" s="3"/>
    </row>
    <row r="555" spans="1:11" ht="22.5" x14ac:dyDescent="0.2">
      <c r="A555" s="179" t="s">
        <v>672</v>
      </c>
      <c r="B555" s="151" t="s">
        <v>95</v>
      </c>
      <c r="C555" s="24" t="s">
        <v>127</v>
      </c>
      <c r="D555" s="24" t="s">
        <v>142</v>
      </c>
      <c r="E555" s="151">
        <v>243</v>
      </c>
      <c r="F555" s="202">
        <f>'Пр 5 вед'!G78</f>
        <v>0</v>
      </c>
      <c r="K555" s="3"/>
    </row>
    <row r="556" spans="1:11" x14ac:dyDescent="0.2">
      <c r="A556" s="179" t="s">
        <v>422</v>
      </c>
      <c r="B556" s="151" t="s">
        <v>95</v>
      </c>
      <c r="C556" s="24" t="s">
        <v>127</v>
      </c>
      <c r="D556" s="24" t="s">
        <v>142</v>
      </c>
      <c r="E556" s="151" t="s">
        <v>123</v>
      </c>
      <c r="F556" s="202">
        <f>'Пр 5 вед'!G79</f>
        <v>387.30939999999998</v>
      </c>
      <c r="K556" s="3"/>
    </row>
    <row r="557" spans="1:11" s="230" customFormat="1" x14ac:dyDescent="0.2">
      <c r="A557" s="219" t="s">
        <v>759</v>
      </c>
      <c r="B557" s="151" t="s">
        <v>95</v>
      </c>
      <c r="C557" s="343" t="s">
        <v>127</v>
      </c>
      <c r="D557" s="343" t="s">
        <v>142</v>
      </c>
      <c r="E557" s="151">
        <v>247</v>
      </c>
      <c r="F557" s="221">
        <v>33.92</v>
      </c>
    </row>
    <row r="558" spans="1:11" x14ac:dyDescent="0.2">
      <c r="A558" s="181" t="s">
        <v>135</v>
      </c>
      <c r="B558" s="151" t="s">
        <v>95</v>
      </c>
      <c r="C558" s="24" t="s">
        <v>127</v>
      </c>
      <c r="D558" s="24" t="s">
        <v>142</v>
      </c>
      <c r="E558" s="13" t="s">
        <v>195</v>
      </c>
      <c r="F558" s="196">
        <f t="shared" ref="F558" si="153">F559</f>
        <v>50.331000000000003</v>
      </c>
      <c r="K558" s="3"/>
    </row>
    <row r="559" spans="1:11" x14ac:dyDescent="0.2">
      <c r="A559" s="181" t="s">
        <v>136</v>
      </c>
      <c r="B559" s="151" t="s">
        <v>95</v>
      </c>
      <c r="C559" s="24" t="s">
        <v>127</v>
      </c>
      <c r="D559" s="24" t="s">
        <v>142</v>
      </c>
      <c r="E559" s="13" t="s">
        <v>137</v>
      </c>
      <c r="F559" s="196">
        <f t="shared" ref="F559" si="154">F560+F562+F561</f>
        <v>50.331000000000003</v>
      </c>
      <c r="K559" s="3"/>
    </row>
    <row r="560" spans="1:11" x14ac:dyDescent="0.2">
      <c r="A560" s="180" t="s">
        <v>138</v>
      </c>
      <c r="B560" s="151" t="s">
        <v>95</v>
      </c>
      <c r="C560" s="24" t="s">
        <v>127</v>
      </c>
      <c r="D560" s="24" t="s">
        <v>142</v>
      </c>
      <c r="E560" s="13" t="s">
        <v>139</v>
      </c>
      <c r="F560" s="202">
        <f>'Пр 5 вед'!G83</f>
        <v>0</v>
      </c>
      <c r="K560" s="3"/>
    </row>
    <row r="561" spans="1:11" x14ac:dyDescent="0.2">
      <c r="A561" s="181" t="s">
        <v>196</v>
      </c>
      <c r="B561" s="151" t="s">
        <v>95</v>
      </c>
      <c r="C561" s="24" t="s">
        <v>127</v>
      </c>
      <c r="D561" s="24" t="s">
        <v>142</v>
      </c>
      <c r="E561" s="13">
        <v>852</v>
      </c>
      <c r="F561" s="202">
        <f>'Пр 5 вед'!G84</f>
        <v>0</v>
      </c>
      <c r="K561" s="3"/>
    </row>
    <row r="562" spans="1:11" ht="12.75" customHeight="1" x14ac:dyDescent="0.2">
      <c r="A562" s="181" t="s">
        <v>396</v>
      </c>
      <c r="B562" s="151" t="s">
        <v>95</v>
      </c>
      <c r="C562" s="24" t="s">
        <v>127</v>
      </c>
      <c r="D562" s="24" t="s">
        <v>142</v>
      </c>
      <c r="E562" s="13">
        <v>853</v>
      </c>
      <c r="F562" s="202">
        <f>'Пр 5 вед'!G85</f>
        <v>50.331000000000003</v>
      </c>
      <c r="K562" s="3"/>
    </row>
    <row r="563" spans="1:11" ht="21.75" x14ac:dyDescent="0.2">
      <c r="A563" s="220" t="s">
        <v>916</v>
      </c>
      <c r="B563" s="30" t="s">
        <v>95</v>
      </c>
      <c r="C563" s="28" t="s">
        <v>127</v>
      </c>
      <c r="D563" s="28"/>
      <c r="E563" s="30"/>
      <c r="F563" s="213">
        <f>F564</f>
        <v>1000</v>
      </c>
      <c r="K563" s="3"/>
    </row>
    <row r="564" spans="1:11" ht="15.75" customHeight="1" x14ac:dyDescent="0.2">
      <c r="A564" s="198" t="s">
        <v>404</v>
      </c>
      <c r="B564" s="13" t="s">
        <v>95</v>
      </c>
      <c r="C564" s="12" t="s">
        <v>127</v>
      </c>
      <c r="D564" s="12" t="s">
        <v>679</v>
      </c>
      <c r="E564" s="13" t="s">
        <v>119</v>
      </c>
      <c r="F564" s="196">
        <f t="shared" ref="F564:F565" si="155">F565</f>
        <v>1000</v>
      </c>
      <c r="K564" s="3"/>
    </row>
    <row r="565" spans="1:11" ht="22.5" x14ac:dyDescent="0.2">
      <c r="A565" s="198" t="s">
        <v>120</v>
      </c>
      <c r="B565" s="13" t="s">
        <v>95</v>
      </c>
      <c r="C565" s="12" t="s">
        <v>127</v>
      </c>
      <c r="D565" s="12" t="s">
        <v>679</v>
      </c>
      <c r="E565" s="13" t="s">
        <v>121</v>
      </c>
      <c r="F565" s="196">
        <f t="shared" si="155"/>
        <v>1000</v>
      </c>
      <c r="K565" s="3"/>
    </row>
    <row r="566" spans="1:11" x14ac:dyDescent="0.2">
      <c r="A566" s="199" t="s">
        <v>422</v>
      </c>
      <c r="B566" s="13" t="s">
        <v>95</v>
      </c>
      <c r="C566" s="12" t="s">
        <v>127</v>
      </c>
      <c r="D566" s="12" t="s">
        <v>679</v>
      </c>
      <c r="E566" s="13" t="s">
        <v>123</v>
      </c>
      <c r="F566" s="202">
        <f>'Пр 5 вед'!G676</f>
        <v>1000</v>
      </c>
      <c r="K566" s="3"/>
    </row>
    <row r="567" spans="1:11" x14ac:dyDescent="0.2">
      <c r="A567" s="9" t="s">
        <v>340</v>
      </c>
      <c r="B567" s="31" t="s">
        <v>218</v>
      </c>
      <c r="C567" s="33" t="s">
        <v>145</v>
      </c>
      <c r="D567" s="33" t="s">
        <v>146</v>
      </c>
      <c r="E567" s="31" t="s">
        <v>147</v>
      </c>
      <c r="F567" s="204">
        <f t="shared" ref="F567:F576" si="156">F568</f>
        <v>1380</v>
      </c>
      <c r="K567" s="3"/>
    </row>
    <row r="568" spans="1:11" x14ac:dyDescent="0.2">
      <c r="A568" s="9" t="s">
        <v>341</v>
      </c>
      <c r="B568" s="31" t="s">
        <v>218</v>
      </c>
      <c r="C568" s="33" t="s">
        <v>218</v>
      </c>
      <c r="D568" s="33" t="s">
        <v>146</v>
      </c>
      <c r="E568" s="31" t="s">
        <v>147</v>
      </c>
      <c r="F568" s="204">
        <f t="shared" si="156"/>
        <v>1380</v>
      </c>
      <c r="K568" s="3"/>
    </row>
    <row r="569" spans="1:11" ht="31.5" x14ac:dyDescent="0.2">
      <c r="A569" s="159" t="s">
        <v>918</v>
      </c>
      <c r="B569" s="31" t="s">
        <v>218</v>
      </c>
      <c r="C569" s="33" t="s">
        <v>218</v>
      </c>
      <c r="D569" s="33" t="s">
        <v>342</v>
      </c>
      <c r="E569" s="31"/>
      <c r="F569" s="204">
        <f t="shared" ref="F569" si="157">F570+F574</f>
        <v>1380</v>
      </c>
      <c r="K569" s="3"/>
    </row>
    <row r="570" spans="1:11" ht="22.5" x14ac:dyDescent="0.2">
      <c r="A570" s="162" t="s">
        <v>730</v>
      </c>
      <c r="B570" s="35" t="s">
        <v>218</v>
      </c>
      <c r="C570" s="37" t="s">
        <v>218</v>
      </c>
      <c r="D570" s="37" t="s">
        <v>731</v>
      </c>
      <c r="E570" s="35"/>
      <c r="F570" s="205">
        <f t="shared" si="156"/>
        <v>380</v>
      </c>
      <c r="K570" s="3"/>
    </row>
    <row r="571" spans="1:11" ht="14.25" customHeight="1" x14ac:dyDescent="0.2">
      <c r="A571" s="11" t="s">
        <v>404</v>
      </c>
      <c r="B571" s="151" t="s">
        <v>218</v>
      </c>
      <c r="C571" s="24" t="s">
        <v>218</v>
      </c>
      <c r="D571" s="37" t="s">
        <v>731</v>
      </c>
      <c r="E571" s="151" t="s">
        <v>119</v>
      </c>
      <c r="F571" s="202">
        <f t="shared" si="156"/>
        <v>380</v>
      </c>
      <c r="K571" s="3"/>
    </row>
    <row r="572" spans="1:11" ht="22.5" x14ac:dyDescent="0.2">
      <c r="A572" s="11" t="s">
        <v>120</v>
      </c>
      <c r="B572" s="151" t="s">
        <v>218</v>
      </c>
      <c r="C572" s="24" t="s">
        <v>218</v>
      </c>
      <c r="D572" s="37" t="s">
        <v>731</v>
      </c>
      <c r="E572" s="151" t="s">
        <v>121</v>
      </c>
      <c r="F572" s="202">
        <f t="shared" si="156"/>
        <v>380</v>
      </c>
      <c r="K572" s="3"/>
    </row>
    <row r="573" spans="1:11" x14ac:dyDescent="0.2">
      <c r="A573" s="179" t="s">
        <v>422</v>
      </c>
      <c r="B573" s="151" t="s">
        <v>218</v>
      </c>
      <c r="C573" s="24" t="s">
        <v>218</v>
      </c>
      <c r="D573" s="37" t="s">
        <v>731</v>
      </c>
      <c r="E573" s="151" t="s">
        <v>123</v>
      </c>
      <c r="F573" s="208">
        <f>'Пр 5 вед'!G683</f>
        <v>380</v>
      </c>
      <c r="K573" s="3"/>
    </row>
    <row r="574" spans="1:11" ht="12.75" customHeight="1" x14ac:dyDescent="0.2">
      <c r="A574" s="162" t="s">
        <v>732</v>
      </c>
      <c r="B574" s="151" t="s">
        <v>218</v>
      </c>
      <c r="C574" s="24" t="s">
        <v>218</v>
      </c>
      <c r="D574" s="37" t="s">
        <v>733</v>
      </c>
      <c r="E574" s="151"/>
      <c r="F574" s="208">
        <f t="shared" ref="F574" si="158">F575</f>
        <v>1000</v>
      </c>
      <c r="K574" s="3"/>
    </row>
    <row r="575" spans="1:11" ht="18.75" customHeight="1" x14ac:dyDescent="0.2">
      <c r="A575" s="11" t="s">
        <v>404</v>
      </c>
      <c r="B575" s="151" t="s">
        <v>218</v>
      </c>
      <c r="C575" s="24" t="s">
        <v>218</v>
      </c>
      <c r="D575" s="37" t="s">
        <v>733</v>
      </c>
      <c r="E575" s="151" t="s">
        <v>119</v>
      </c>
      <c r="F575" s="202">
        <f t="shared" si="156"/>
        <v>1000</v>
      </c>
      <c r="K575" s="3"/>
    </row>
    <row r="576" spans="1:11" ht="22.5" x14ac:dyDescent="0.2">
      <c r="A576" s="11" t="s">
        <v>120</v>
      </c>
      <c r="B576" s="151" t="s">
        <v>218</v>
      </c>
      <c r="C576" s="24" t="s">
        <v>218</v>
      </c>
      <c r="D576" s="37" t="s">
        <v>733</v>
      </c>
      <c r="E576" s="151" t="s">
        <v>121</v>
      </c>
      <c r="F576" s="202">
        <f t="shared" si="156"/>
        <v>1000</v>
      </c>
      <c r="K576" s="3"/>
    </row>
    <row r="577" spans="1:11" x14ac:dyDescent="0.2">
      <c r="A577" s="179" t="s">
        <v>422</v>
      </c>
      <c r="B577" s="151" t="s">
        <v>218</v>
      </c>
      <c r="C577" s="24" t="s">
        <v>218</v>
      </c>
      <c r="D577" s="37" t="s">
        <v>733</v>
      </c>
      <c r="E577" s="151" t="s">
        <v>123</v>
      </c>
      <c r="F577" s="208">
        <f>'Пр 5 вед'!G687</f>
        <v>1000</v>
      </c>
      <c r="K577" s="3"/>
    </row>
    <row r="578" spans="1:11" ht="13.5" customHeight="1" x14ac:dyDescent="0.2">
      <c r="A578" s="9" t="s">
        <v>148</v>
      </c>
      <c r="B578" s="30" t="s">
        <v>149</v>
      </c>
      <c r="C578" s="28" t="s">
        <v>145</v>
      </c>
      <c r="D578" s="28" t="s">
        <v>146</v>
      </c>
      <c r="E578" s="30" t="s">
        <v>147</v>
      </c>
      <c r="F578" s="203">
        <f>F579+F652+F670</f>
        <v>61018.400000000001</v>
      </c>
      <c r="G578" s="93">
        <f>62313.4-1295</f>
        <v>61018.400000000001</v>
      </c>
      <c r="H578" s="214">
        <f>G578-F578</f>
        <v>0</v>
      </c>
      <c r="K578" s="3"/>
    </row>
    <row r="579" spans="1:11" ht="16.5" customHeight="1" x14ac:dyDescent="0.2">
      <c r="A579" s="9" t="s">
        <v>150</v>
      </c>
      <c r="B579" s="30" t="s">
        <v>149</v>
      </c>
      <c r="C579" s="28" t="s">
        <v>151</v>
      </c>
      <c r="D579" s="28"/>
      <c r="E579" s="30"/>
      <c r="F579" s="203">
        <f>F580+F620+F648</f>
        <v>46248</v>
      </c>
      <c r="K579" s="3"/>
    </row>
    <row r="580" spans="1:11" ht="21" x14ac:dyDescent="0.2">
      <c r="A580" s="32" t="s">
        <v>899</v>
      </c>
      <c r="B580" s="30">
        <v>10</v>
      </c>
      <c r="C580" s="28" t="s">
        <v>151</v>
      </c>
      <c r="D580" s="28" t="s">
        <v>152</v>
      </c>
      <c r="E580" s="30"/>
      <c r="F580" s="203">
        <f>F581+F598</f>
        <v>14703</v>
      </c>
      <c r="K580" s="3"/>
    </row>
    <row r="581" spans="1:11" ht="27" customHeight="1" x14ac:dyDescent="0.2">
      <c r="A581" s="11" t="s">
        <v>153</v>
      </c>
      <c r="B581" s="16" t="s">
        <v>149</v>
      </c>
      <c r="C581" s="16" t="s">
        <v>151</v>
      </c>
      <c r="D581" s="16" t="s">
        <v>154</v>
      </c>
      <c r="E581" s="18"/>
      <c r="F581" s="209">
        <f>F582+F587+F593</f>
        <v>4573</v>
      </c>
      <c r="K581" s="3"/>
    </row>
    <row r="582" spans="1:11" s="19" customFormat="1" ht="22.5" x14ac:dyDescent="0.2">
      <c r="A582" s="11" t="s">
        <v>155</v>
      </c>
      <c r="B582" s="16" t="s">
        <v>149</v>
      </c>
      <c r="C582" s="16" t="s">
        <v>151</v>
      </c>
      <c r="D582" s="16" t="s">
        <v>156</v>
      </c>
      <c r="E582" s="18"/>
      <c r="F582" s="209">
        <f t="shared" ref="F582:F585" si="159">F583</f>
        <v>143</v>
      </c>
    </row>
    <row r="583" spans="1:11" s="19" customFormat="1" ht="11.25" x14ac:dyDescent="0.2">
      <c r="A583" s="180" t="s">
        <v>157</v>
      </c>
      <c r="B583" s="16" t="s">
        <v>149</v>
      </c>
      <c r="C583" s="16" t="s">
        <v>151</v>
      </c>
      <c r="D583" s="16" t="s">
        <v>158</v>
      </c>
      <c r="E583" s="18"/>
      <c r="F583" s="209">
        <f t="shared" si="159"/>
        <v>143</v>
      </c>
    </row>
    <row r="584" spans="1:11" s="19" customFormat="1" ht="11.25" x14ac:dyDescent="0.2">
      <c r="A584" s="180" t="s">
        <v>159</v>
      </c>
      <c r="B584" s="16" t="s">
        <v>149</v>
      </c>
      <c r="C584" s="16" t="s">
        <v>151</v>
      </c>
      <c r="D584" s="16" t="s">
        <v>158</v>
      </c>
      <c r="E584" s="16" t="s">
        <v>160</v>
      </c>
      <c r="F584" s="209">
        <f t="shared" si="159"/>
        <v>143</v>
      </c>
    </row>
    <row r="585" spans="1:11" s="19" customFormat="1" ht="11.25" x14ac:dyDescent="0.2">
      <c r="A585" s="180" t="s">
        <v>161</v>
      </c>
      <c r="B585" s="16" t="s">
        <v>149</v>
      </c>
      <c r="C585" s="16" t="s">
        <v>151</v>
      </c>
      <c r="D585" s="16" t="s">
        <v>158</v>
      </c>
      <c r="E585" s="18">
        <v>310</v>
      </c>
      <c r="F585" s="209">
        <f t="shared" si="159"/>
        <v>143</v>
      </c>
    </row>
    <row r="586" spans="1:11" s="19" customFormat="1" ht="33.75" customHeight="1" x14ac:dyDescent="0.2">
      <c r="A586" s="181" t="s">
        <v>401</v>
      </c>
      <c r="B586" s="16" t="s">
        <v>149</v>
      </c>
      <c r="C586" s="16" t="s">
        <v>151</v>
      </c>
      <c r="D586" s="16" t="s">
        <v>158</v>
      </c>
      <c r="E586" s="18">
        <v>313</v>
      </c>
      <c r="F586" s="209">
        <f>'Пр 5 вед'!G116</f>
        <v>143</v>
      </c>
    </row>
    <row r="587" spans="1:11" s="19" customFormat="1" ht="22.5" x14ac:dyDescent="0.2">
      <c r="A587" s="11" t="s">
        <v>164</v>
      </c>
      <c r="B587" s="13">
        <v>10</v>
      </c>
      <c r="C587" s="12" t="s">
        <v>151</v>
      </c>
      <c r="D587" s="12" t="s">
        <v>165</v>
      </c>
      <c r="E587" s="13" t="s">
        <v>147</v>
      </c>
      <c r="F587" s="196">
        <f>F588</f>
        <v>4232</v>
      </c>
    </row>
    <row r="588" spans="1:11" s="234" customFormat="1" ht="22.5" x14ac:dyDescent="0.2">
      <c r="A588" s="21" t="s">
        <v>66</v>
      </c>
      <c r="B588" s="151" t="s">
        <v>149</v>
      </c>
      <c r="C588" s="343" t="s">
        <v>151</v>
      </c>
      <c r="D588" s="343" t="s">
        <v>166</v>
      </c>
      <c r="E588" s="151"/>
      <c r="F588" s="221">
        <f>F589</f>
        <v>4232</v>
      </c>
    </row>
    <row r="589" spans="1:11" s="234" customFormat="1" ht="11.25" x14ac:dyDescent="0.2">
      <c r="A589" s="246" t="s">
        <v>159</v>
      </c>
      <c r="B589" s="151" t="s">
        <v>149</v>
      </c>
      <c r="C589" s="343" t="s">
        <v>151</v>
      </c>
      <c r="D589" s="343" t="s">
        <v>166</v>
      </c>
      <c r="E589" s="151">
        <v>300</v>
      </c>
      <c r="F589" s="221">
        <f>F590</f>
        <v>4232</v>
      </c>
    </row>
    <row r="590" spans="1:11" s="234" customFormat="1" ht="33.75" x14ac:dyDescent="0.2">
      <c r="A590" s="21" t="s">
        <v>401</v>
      </c>
      <c r="B590" s="151" t="s">
        <v>149</v>
      </c>
      <c r="C590" s="343" t="s">
        <v>151</v>
      </c>
      <c r="D590" s="343" t="s">
        <v>166</v>
      </c>
      <c r="E590" s="151">
        <v>320</v>
      </c>
      <c r="F590" s="221">
        <f>F591+F592</f>
        <v>4232</v>
      </c>
    </row>
    <row r="591" spans="1:11" s="234" customFormat="1" ht="22.5" x14ac:dyDescent="0.2">
      <c r="A591" s="219" t="s">
        <v>480</v>
      </c>
      <c r="B591" s="151" t="s">
        <v>149</v>
      </c>
      <c r="C591" s="343" t="s">
        <v>151</v>
      </c>
      <c r="D591" s="343" t="s">
        <v>166</v>
      </c>
      <c r="E591" s="151">
        <v>321</v>
      </c>
      <c r="F591" s="221">
        <f>'Пр 5 вед'!G121</f>
        <v>3763</v>
      </c>
    </row>
    <row r="592" spans="1:11" s="234" customFormat="1" ht="22.5" x14ac:dyDescent="0.2">
      <c r="A592" s="21" t="s">
        <v>885</v>
      </c>
      <c r="B592" s="151" t="s">
        <v>149</v>
      </c>
      <c r="C592" s="343" t="s">
        <v>151</v>
      </c>
      <c r="D592" s="343" t="s">
        <v>166</v>
      </c>
      <c r="E592" s="151">
        <v>323</v>
      </c>
      <c r="F592" s="221">
        <f>'Пр 5 вед'!G122</f>
        <v>469</v>
      </c>
    </row>
    <row r="593" spans="1:11" ht="22.5" x14ac:dyDescent="0.2">
      <c r="A593" s="180" t="s">
        <v>167</v>
      </c>
      <c r="B593" s="16" t="s">
        <v>149</v>
      </c>
      <c r="C593" s="16" t="s">
        <v>151</v>
      </c>
      <c r="D593" s="16" t="s">
        <v>168</v>
      </c>
      <c r="E593" s="16"/>
      <c r="F593" s="209">
        <f t="shared" ref="F593" si="160">F595</f>
        <v>198</v>
      </c>
      <c r="K593" s="3"/>
    </row>
    <row r="594" spans="1:11" ht="22.5" x14ac:dyDescent="0.2">
      <c r="A594" s="180" t="s">
        <v>903</v>
      </c>
      <c r="B594" s="16" t="s">
        <v>149</v>
      </c>
      <c r="C594" s="16" t="s">
        <v>151</v>
      </c>
      <c r="D594" s="16" t="s">
        <v>169</v>
      </c>
      <c r="E594" s="16"/>
      <c r="F594" s="209">
        <f t="shared" ref="F594:F596" si="161">F595</f>
        <v>198</v>
      </c>
      <c r="K594" s="3"/>
    </row>
    <row r="595" spans="1:11" x14ac:dyDescent="0.2">
      <c r="A595" s="180" t="s">
        <v>159</v>
      </c>
      <c r="B595" s="16" t="s">
        <v>149</v>
      </c>
      <c r="C595" s="16" t="s">
        <v>151</v>
      </c>
      <c r="D595" s="16" t="s">
        <v>169</v>
      </c>
      <c r="E595" s="16" t="s">
        <v>160</v>
      </c>
      <c r="F595" s="209">
        <f t="shared" si="161"/>
        <v>198</v>
      </c>
      <c r="K595" s="3"/>
    </row>
    <row r="596" spans="1:11" x14ac:dyDescent="0.2">
      <c r="A596" s="180" t="s">
        <v>161</v>
      </c>
      <c r="B596" s="16" t="s">
        <v>149</v>
      </c>
      <c r="C596" s="16" t="s">
        <v>151</v>
      </c>
      <c r="D596" s="16" t="s">
        <v>169</v>
      </c>
      <c r="E596" s="18">
        <v>310</v>
      </c>
      <c r="F596" s="209">
        <f t="shared" si="161"/>
        <v>198</v>
      </c>
      <c r="K596" s="3"/>
    </row>
    <row r="597" spans="1:11" ht="22.5" x14ac:dyDescent="0.2">
      <c r="A597" s="181" t="s">
        <v>162</v>
      </c>
      <c r="B597" s="16" t="s">
        <v>149</v>
      </c>
      <c r="C597" s="16" t="s">
        <v>151</v>
      </c>
      <c r="D597" s="16" t="s">
        <v>169</v>
      </c>
      <c r="E597" s="18">
        <v>313</v>
      </c>
      <c r="F597" s="209">
        <f>'Пр 5 вед'!G127</f>
        <v>198</v>
      </c>
      <c r="K597" s="3"/>
    </row>
    <row r="598" spans="1:11" ht="22.5" x14ac:dyDescent="0.2">
      <c r="A598" s="11" t="s">
        <v>170</v>
      </c>
      <c r="B598" s="13">
        <v>10</v>
      </c>
      <c r="C598" s="12" t="s">
        <v>151</v>
      </c>
      <c r="D598" s="12" t="s">
        <v>171</v>
      </c>
      <c r="E598" s="13"/>
      <c r="F598" s="196">
        <f t="shared" ref="F598" si="162">F599+F607+F612</f>
        <v>10130</v>
      </c>
      <c r="K598" s="3"/>
    </row>
    <row r="599" spans="1:11" s="19" customFormat="1" ht="22.5" x14ac:dyDescent="0.2">
      <c r="A599" s="180" t="s">
        <v>172</v>
      </c>
      <c r="B599" s="16" t="s">
        <v>149</v>
      </c>
      <c r="C599" s="16" t="s">
        <v>151</v>
      </c>
      <c r="D599" s="16" t="s">
        <v>173</v>
      </c>
      <c r="E599" s="16"/>
      <c r="F599" s="209">
        <f t="shared" ref="F599" si="163">F600</f>
        <v>5252</v>
      </c>
    </row>
    <row r="600" spans="1:11" s="19" customFormat="1" ht="22.5" x14ac:dyDescent="0.2">
      <c r="A600" s="180" t="s">
        <v>71</v>
      </c>
      <c r="B600" s="16" t="s">
        <v>149</v>
      </c>
      <c r="C600" s="16" t="s">
        <v>151</v>
      </c>
      <c r="D600" s="16" t="s">
        <v>174</v>
      </c>
      <c r="E600" s="16"/>
      <c r="F600" s="209">
        <f t="shared" ref="F600" si="164">F601+F604</f>
        <v>5252</v>
      </c>
    </row>
    <row r="601" spans="1:11" s="19" customFormat="1" ht="11.25" x14ac:dyDescent="0.2">
      <c r="A601" s="11" t="s">
        <v>404</v>
      </c>
      <c r="B601" s="13" t="s">
        <v>149</v>
      </c>
      <c r="C601" s="12" t="s">
        <v>151</v>
      </c>
      <c r="D601" s="16" t="s">
        <v>174</v>
      </c>
      <c r="E601" s="13" t="s">
        <v>119</v>
      </c>
      <c r="F601" s="196">
        <f t="shared" ref="F601" si="165">SUM(F602)</f>
        <v>65</v>
      </c>
    </row>
    <row r="602" spans="1:11" s="19" customFormat="1" ht="22.5" x14ac:dyDescent="0.2">
      <c r="A602" s="11" t="s">
        <v>120</v>
      </c>
      <c r="B602" s="13" t="s">
        <v>149</v>
      </c>
      <c r="C602" s="12" t="s">
        <v>151</v>
      </c>
      <c r="D602" s="16" t="s">
        <v>174</v>
      </c>
      <c r="E602" s="13" t="s">
        <v>121</v>
      </c>
      <c r="F602" s="196">
        <f t="shared" ref="F602" si="166">F603</f>
        <v>65</v>
      </c>
    </row>
    <row r="603" spans="1:11" s="19" customFormat="1" ht="11.25" x14ac:dyDescent="0.2">
      <c r="A603" s="179" t="s">
        <v>422</v>
      </c>
      <c r="B603" s="13" t="s">
        <v>149</v>
      </c>
      <c r="C603" s="12" t="s">
        <v>151</v>
      </c>
      <c r="D603" s="16" t="s">
        <v>174</v>
      </c>
      <c r="E603" s="13" t="s">
        <v>123</v>
      </c>
      <c r="F603" s="209">
        <f>'Пр 5 вед'!G133</f>
        <v>65</v>
      </c>
    </row>
    <row r="604" spans="1:11" x14ac:dyDescent="0.2">
      <c r="A604" s="180" t="s">
        <v>159</v>
      </c>
      <c r="B604" s="16" t="s">
        <v>149</v>
      </c>
      <c r="C604" s="16" t="s">
        <v>151</v>
      </c>
      <c r="D604" s="16" t="s">
        <v>174</v>
      </c>
      <c r="E604" s="16" t="s">
        <v>160</v>
      </c>
      <c r="F604" s="209">
        <f t="shared" ref="F604:F605" si="167">F605</f>
        <v>5187</v>
      </c>
      <c r="K604" s="3"/>
    </row>
    <row r="605" spans="1:11" s="19" customFormat="1" ht="11.25" x14ac:dyDescent="0.2">
      <c r="A605" s="180" t="s">
        <v>161</v>
      </c>
      <c r="B605" s="16" t="s">
        <v>149</v>
      </c>
      <c r="C605" s="16" t="s">
        <v>151</v>
      </c>
      <c r="D605" s="16" t="s">
        <v>174</v>
      </c>
      <c r="E605" s="18">
        <v>310</v>
      </c>
      <c r="F605" s="209">
        <f t="shared" si="167"/>
        <v>5187</v>
      </c>
    </row>
    <row r="606" spans="1:11" s="19" customFormat="1" ht="22.5" x14ac:dyDescent="0.2">
      <c r="A606" s="181" t="s">
        <v>162</v>
      </c>
      <c r="B606" s="16" t="s">
        <v>149</v>
      </c>
      <c r="C606" s="16" t="s">
        <v>151</v>
      </c>
      <c r="D606" s="16" t="s">
        <v>174</v>
      </c>
      <c r="E606" s="18">
        <v>313</v>
      </c>
      <c r="F606" s="209">
        <f>'Пр 5 вед'!G136</f>
        <v>5187</v>
      </c>
    </row>
    <row r="607" spans="1:11" ht="24" customHeight="1" x14ac:dyDescent="0.2">
      <c r="A607" s="180" t="s">
        <v>175</v>
      </c>
      <c r="B607" s="16" t="s">
        <v>149</v>
      </c>
      <c r="C607" s="16" t="s">
        <v>151</v>
      </c>
      <c r="D607" s="16" t="s">
        <v>176</v>
      </c>
      <c r="E607" s="16"/>
      <c r="F607" s="209">
        <f t="shared" ref="F607:F610" si="168">F608</f>
        <v>28</v>
      </c>
      <c r="K607" s="3"/>
    </row>
    <row r="608" spans="1:11" ht="30" customHeight="1" x14ac:dyDescent="0.2">
      <c r="A608" s="180" t="s">
        <v>64</v>
      </c>
      <c r="B608" s="16" t="s">
        <v>149</v>
      </c>
      <c r="C608" s="16" t="s">
        <v>151</v>
      </c>
      <c r="D608" s="16" t="s">
        <v>177</v>
      </c>
      <c r="E608" s="16"/>
      <c r="F608" s="209">
        <f t="shared" si="168"/>
        <v>28</v>
      </c>
      <c r="K608" s="3"/>
    </row>
    <row r="609" spans="1:11" x14ac:dyDescent="0.2">
      <c r="A609" s="180" t="s">
        <v>159</v>
      </c>
      <c r="B609" s="16" t="s">
        <v>149</v>
      </c>
      <c r="C609" s="16" t="s">
        <v>151</v>
      </c>
      <c r="D609" s="16" t="s">
        <v>177</v>
      </c>
      <c r="E609" s="16" t="s">
        <v>160</v>
      </c>
      <c r="F609" s="209">
        <f t="shared" si="168"/>
        <v>28</v>
      </c>
      <c r="K609" s="3"/>
    </row>
    <row r="610" spans="1:11" s="19" customFormat="1" ht="15.75" customHeight="1" x14ac:dyDescent="0.2">
      <c r="A610" s="180" t="s">
        <v>161</v>
      </c>
      <c r="B610" s="16" t="s">
        <v>149</v>
      </c>
      <c r="C610" s="16" t="s">
        <v>151</v>
      </c>
      <c r="D610" s="16" t="s">
        <v>177</v>
      </c>
      <c r="E610" s="18">
        <v>310</v>
      </c>
      <c r="F610" s="209">
        <f t="shared" si="168"/>
        <v>28</v>
      </c>
    </row>
    <row r="611" spans="1:11" s="19" customFormat="1" ht="21.75" customHeight="1" x14ac:dyDescent="0.2">
      <c r="A611" s="181" t="s">
        <v>162</v>
      </c>
      <c r="B611" s="16" t="s">
        <v>149</v>
      </c>
      <c r="C611" s="16" t="s">
        <v>151</v>
      </c>
      <c r="D611" s="16" t="s">
        <v>177</v>
      </c>
      <c r="E611" s="18">
        <v>313</v>
      </c>
      <c r="F611" s="209">
        <f>'Пр 5 вед'!G141</f>
        <v>28</v>
      </c>
    </row>
    <row r="612" spans="1:11" s="19" customFormat="1" ht="22.5" x14ac:dyDescent="0.2">
      <c r="A612" s="11" t="s">
        <v>178</v>
      </c>
      <c r="B612" s="16" t="s">
        <v>149</v>
      </c>
      <c r="C612" s="16" t="s">
        <v>151</v>
      </c>
      <c r="D612" s="16" t="s">
        <v>179</v>
      </c>
      <c r="E612" s="18"/>
      <c r="F612" s="209">
        <f t="shared" ref="F612" si="169">F613</f>
        <v>4850</v>
      </c>
    </row>
    <row r="613" spans="1:11" s="20" customFormat="1" ht="13.5" customHeight="1" x14ac:dyDescent="0.2">
      <c r="A613" s="88" t="s">
        <v>63</v>
      </c>
      <c r="B613" s="16" t="s">
        <v>149</v>
      </c>
      <c r="C613" s="16" t="s">
        <v>151</v>
      </c>
      <c r="D613" s="12" t="s">
        <v>180</v>
      </c>
      <c r="E613" s="13"/>
      <c r="F613" s="196">
        <f t="shared" ref="F613" si="170">F617+F614</f>
        <v>4850</v>
      </c>
    </row>
    <row r="614" spans="1:11" s="20" customFormat="1" ht="12.75" customHeight="1" x14ac:dyDescent="0.2">
      <c r="A614" s="11" t="s">
        <v>404</v>
      </c>
      <c r="B614" s="13" t="s">
        <v>149</v>
      </c>
      <c r="C614" s="12" t="s">
        <v>151</v>
      </c>
      <c r="D614" s="12" t="s">
        <v>180</v>
      </c>
      <c r="E614" s="13" t="s">
        <v>119</v>
      </c>
      <c r="F614" s="196">
        <f t="shared" ref="F614" si="171">SUM(F615)</f>
        <v>63</v>
      </c>
    </row>
    <row r="615" spans="1:11" s="19" customFormat="1" ht="22.5" x14ac:dyDescent="0.2">
      <c r="A615" s="11" t="s">
        <v>120</v>
      </c>
      <c r="B615" s="13" t="s">
        <v>149</v>
      </c>
      <c r="C615" s="12" t="s">
        <v>151</v>
      </c>
      <c r="D615" s="12" t="s">
        <v>180</v>
      </c>
      <c r="E615" s="13" t="s">
        <v>121</v>
      </c>
      <c r="F615" s="196">
        <f t="shared" ref="F615" si="172">F616</f>
        <v>63</v>
      </c>
    </row>
    <row r="616" spans="1:11" s="19" customFormat="1" ht="11.25" x14ac:dyDescent="0.2">
      <c r="A616" s="179" t="s">
        <v>422</v>
      </c>
      <c r="B616" s="13" t="s">
        <v>149</v>
      </c>
      <c r="C616" s="12" t="s">
        <v>151</v>
      </c>
      <c r="D616" s="12" t="s">
        <v>180</v>
      </c>
      <c r="E616" s="13" t="s">
        <v>123</v>
      </c>
      <c r="F616" s="209">
        <f>'Пр 5 вед'!G146</f>
        <v>63</v>
      </c>
    </row>
    <row r="617" spans="1:11" s="19" customFormat="1" ht="11.25" x14ac:dyDescent="0.2">
      <c r="A617" s="180" t="s">
        <v>159</v>
      </c>
      <c r="B617" s="16" t="s">
        <v>149</v>
      </c>
      <c r="C617" s="16" t="s">
        <v>151</v>
      </c>
      <c r="D617" s="12" t="s">
        <v>180</v>
      </c>
      <c r="E617" s="16" t="s">
        <v>160</v>
      </c>
      <c r="F617" s="209">
        <f t="shared" ref="F617:F618" si="173">F618</f>
        <v>4787</v>
      </c>
    </row>
    <row r="618" spans="1:11" s="19" customFormat="1" ht="23.25" customHeight="1" x14ac:dyDescent="0.2">
      <c r="A618" s="11" t="s">
        <v>401</v>
      </c>
      <c r="B618" s="16" t="s">
        <v>149</v>
      </c>
      <c r="C618" s="16" t="s">
        <v>151</v>
      </c>
      <c r="D618" s="12" t="s">
        <v>180</v>
      </c>
      <c r="E618" s="18">
        <v>320</v>
      </c>
      <c r="F618" s="209">
        <f t="shared" si="173"/>
        <v>4787</v>
      </c>
    </row>
    <row r="619" spans="1:11" s="19" customFormat="1" ht="24" customHeight="1" x14ac:dyDescent="0.2">
      <c r="A619" s="181" t="s">
        <v>480</v>
      </c>
      <c r="B619" s="16" t="s">
        <v>149</v>
      </c>
      <c r="C619" s="16" t="s">
        <v>151</v>
      </c>
      <c r="D619" s="12" t="s">
        <v>180</v>
      </c>
      <c r="E619" s="18">
        <v>321</v>
      </c>
      <c r="F619" s="209">
        <f>'Пр 5 вед'!G149</f>
        <v>4787</v>
      </c>
    </row>
    <row r="620" spans="1:11" s="25" customFormat="1" ht="21" x14ac:dyDescent="0.2">
      <c r="A620" s="9" t="s">
        <v>792</v>
      </c>
      <c r="B620" s="31">
        <v>10</v>
      </c>
      <c r="C620" s="33" t="s">
        <v>151</v>
      </c>
      <c r="D620" s="33" t="s">
        <v>353</v>
      </c>
      <c r="E620" s="31"/>
      <c r="F620" s="204">
        <f t="shared" ref="F620" si="174">F621+F625+F632+F636+F640+F644</f>
        <v>1140</v>
      </c>
    </row>
    <row r="621" spans="1:11" s="25" customFormat="1" ht="23.25" customHeight="1" x14ac:dyDescent="0.2">
      <c r="A621" s="88" t="s">
        <v>447</v>
      </c>
      <c r="B621" s="35">
        <v>10</v>
      </c>
      <c r="C621" s="37" t="s">
        <v>151</v>
      </c>
      <c r="D621" s="24" t="s">
        <v>446</v>
      </c>
      <c r="E621" s="35"/>
      <c r="F621" s="205">
        <f t="shared" ref="F621:F623" si="175">F622</f>
        <v>430</v>
      </c>
    </row>
    <row r="622" spans="1:11" s="25" customFormat="1" ht="15" customHeight="1" x14ac:dyDescent="0.2">
      <c r="A622" s="11" t="s">
        <v>404</v>
      </c>
      <c r="B622" s="151">
        <v>10</v>
      </c>
      <c r="C622" s="24" t="s">
        <v>151</v>
      </c>
      <c r="D622" s="24" t="s">
        <v>446</v>
      </c>
      <c r="E622" s="151" t="s">
        <v>119</v>
      </c>
      <c r="F622" s="202">
        <f t="shared" si="175"/>
        <v>430</v>
      </c>
    </row>
    <row r="623" spans="1:11" s="25" customFormat="1" ht="22.5" x14ac:dyDescent="0.2">
      <c r="A623" s="11" t="s">
        <v>120</v>
      </c>
      <c r="B623" s="151">
        <v>10</v>
      </c>
      <c r="C623" s="24" t="s">
        <v>151</v>
      </c>
      <c r="D623" s="24" t="s">
        <v>446</v>
      </c>
      <c r="E623" s="151" t="s">
        <v>121</v>
      </c>
      <c r="F623" s="202">
        <f t="shared" si="175"/>
        <v>430</v>
      </c>
    </row>
    <row r="624" spans="1:11" s="25" customFormat="1" x14ac:dyDescent="0.2">
      <c r="A624" s="179" t="s">
        <v>422</v>
      </c>
      <c r="B624" s="151">
        <v>10</v>
      </c>
      <c r="C624" s="24" t="s">
        <v>151</v>
      </c>
      <c r="D624" s="24" t="s">
        <v>446</v>
      </c>
      <c r="E624" s="151" t="s">
        <v>123</v>
      </c>
      <c r="F624" s="208">
        <f>'Пр 5 вед'!G694</f>
        <v>430</v>
      </c>
    </row>
    <row r="625" spans="1:6" s="25" customFormat="1" ht="22.5" x14ac:dyDescent="0.2">
      <c r="A625" s="14" t="s">
        <v>448</v>
      </c>
      <c r="B625" s="151">
        <v>10</v>
      </c>
      <c r="C625" s="24" t="s">
        <v>151</v>
      </c>
      <c r="D625" s="24" t="s">
        <v>449</v>
      </c>
      <c r="E625" s="151"/>
      <c r="F625" s="208">
        <f t="shared" ref="F625" si="176">F629+F626</f>
        <v>80</v>
      </c>
    </row>
    <row r="626" spans="1:6" s="25" customFormat="1" ht="11.25" customHeight="1" x14ac:dyDescent="0.2">
      <c r="A626" s="11" t="s">
        <v>404</v>
      </c>
      <c r="B626" s="151">
        <v>10</v>
      </c>
      <c r="C626" s="24" t="s">
        <v>151</v>
      </c>
      <c r="D626" s="24" t="s">
        <v>449</v>
      </c>
      <c r="E626" s="151" t="s">
        <v>119</v>
      </c>
      <c r="F626" s="208">
        <f t="shared" ref="F626:F627" si="177">F627</f>
        <v>80</v>
      </c>
    </row>
    <row r="627" spans="1:6" s="25" customFormat="1" ht="22.5" x14ac:dyDescent="0.2">
      <c r="A627" s="11" t="s">
        <v>120</v>
      </c>
      <c r="B627" s="151">
        <v>10</v>
      </c>
      <c r="C627" s="24" t="s">
        <v>151</v>
      </c>
      <c r="D627" s="24" t="s">
        <v>449</v>
      </c>
      <c r="E627" s="151" t="s">
        <v>121</v>
      </c>
      <c r="F627" s="208">
        <f t="shared" si="177"/>
        <v>80</v>
      </c>
    </row>
    <row r="628" spans="1:6" s="25" customFormat="1" x14ac:dyDescent="0.2">
      <c r="A628" s="179" t="s">
        <v>422</v>
      </c>
      <c r="B628" s="151">
        <v>10</v>
      </c>
      <c r="C628" s="24" t="s">
        <v>151</v>
      </c>
      <c r="D628" s="24" t="s">
        <v>449</v>
      </c>
      <c r="E628" s="151" t="s">
        <v>123</v>
      </c>
      <c r="F628" s="208">
        <f>'Пр 5 вед'!G698</f>
        <v>80</v>
      </c>
    </row>
    <row r="629" spans="1:6" s="25" customFormat="1" x14ac:dyDescent="0.2">
      <c r="A629" s="180" t="s">
        <v>159</v>
      </c>
      <c r="B629" s="151">
        <v>10</v>
      </c>
      <c r="C629" s="24" t="s">
        <v>151</v>
      </c>
      <c r="D629" s="24" t="s">
        <v>449</v>
      </c>
      <c r="E629" s="151">
        <v>300</v>
      </c>
      <c r="F629" s="208">
        <f t="shared" ref="F629:F630" si="178">F630</f>
        <v>0</v>
      </c>
    </row>
    <row r="630" spans="1:6" s="25" customFormat="1" ht="13.5" customHeight="1" x14ac:dyDescent="0.2">
      <c r="A630" s="180" t="s">
        <v>482</v>
      </c>
      <c r="B630" s="151">
        <v>10</v>
      </c>
      <c r="C630" s="24" t="s">
        <v>151</v>
      </c>
      <c r="D630" s="24" t="s">
        <v>449</v>
      </c>
      <c r="E630" s="151">
        <v>320</v>
      </c>
      <c r="F630" s="208">
        <f t="shared" si="178"/>
        <v>0</v>
      </c>
    </row>
    <row r="631" spans="1:6" s="25" customFormat="1" ht="22.5" x14ac:dyDescent="0.2">
      <c r="A631" s="180" t="s">
        <v>480</v>
      </c>
      <c r="B631" s="151">
        <v>10</v>
      </c>
      <c r="C631" s="24" t="s">
        <v>151</v>
      </c>
      <c r="D631" s="24" t="s">
        <v>449</v>
      </c>
      <c r="E631" s="151">
        <v>321</v>
      </c>
      <c r="F631" s="208">
        <f>'Пр 5 вед'!G701</f>
        <v>0</v>
      </c>
    </row>
    <row r="632" spans="1:6" s="25" customFormat="1" ht="22.5" x14ac:dyDescent="0.2">
      <c r="A632" s="88" t="s">
        <v>450</v>
      </c>
      <c r="B632" s="35">
        <v>10</v>
      </c>
      <c r="C632" s="37" t="s">
        <v>151</v>
      </c>
      <c r="D632" s="24" t="s">
        <v>354</v>
      </c>
      <c r="E632" s="35"/>
      <c r="F632" s="205">
        <f t="shared" ref="F632:F634" si="179">F633</f>
        <v>140</v>
      </c>
    </row>
    <row r="633" spans="1:6" s="25" customFormat="1" ht="14.25" customHeight="1" x14ac:dyDescent="0.2">
      <c r="A633" s="11" t="s">
        <v>404</v>
      </c>
      <c r="B633" s="151">
        <v>10</v>
      </c>
      <c r="C633" s="24" t="s">
        <v>151</v>
      </c>
      <c r="D633" s="24" t="s">
        <v>354</v>
      </c>
      <c r="E633" s="151" t="s">
        <v>119</v>
      </c>
      <c r="F633" s="202">
        <f t="shared" si="179"/>
        <v>140</v>
      </c>
    </row>
    <row r="634" spans="1:6" s="25" customFormat="1" ht="22.5" x14ac:dyDescent="0.2">
      <c r="A634" s="11" t="s">
        <v>120</v>
      </c>
      <c r="B634" s="151">
        <v>10</v>
      </c>
      <c r="C634" s="24" t="s">
        <v>151</v>
      </c>
      <c r="D634" s="24" t="s">
        <v>354</v>
      </c>
      <c r="E634" s="151" t="s">
        <v>121</v>
      </c>
      <c r="F634" s="202">
        <f t="shared" si="179"/>
        <v>140</v>
      </c>
    </row>
    <row r="635" spans="1:6" s="25" customFormat="1" x14ac:dyDescent="0.2">
      <c r="A635" s="179" t="s">
        <v>422</v>
      </c>
      <c r="B635" s="151">
        <v>10</v>
      </c>
      <c r="C635" s="24" t="s">
        <v>151</v>
      </c>
      <c r="D635" s="24" t="s">
        <v>354</v>
      </c>
      <c r="E635" s="151" t="s">
        <v>123</v>
      </c>
      <c r="F635" s="208">
        <f>'Пр 5 вед'!G705</f>
        <v>140</v>
      </c>
    </row>
    <row r="636" spans="1:6" s="25" customFormat="1" ht="20.25" customHeight="1" x14ac:dyDescent="0.2">
      <c r="A636" s="88" t="s">
        <v>452</v>
      </c>
      <c r="B636" s="35">
        <v>10</v>
      </c>
      <c r="C636" s="37" t="s">
        <v>151</v>
      </c>
      <c r="D636" s="24" t="s">
        <v>451</v>
      </c>
      <c r="E636" s="35"/>
      <c r="F636" s="205">
        <f t="shared" ref="F636:F638" si="180">F637</f>
        <v>0</v>
      </c>
    </row>
    <row r="637" spans="1:6" s="25" customFormat="1" x14ac:dyDescent="0.2">
      <c r="A637" s="11" t="s">
        <v>404</v>
      </c>
      <c r="B637" s="151">
        <v>10</v>
      </c>
      <c r="C637" s="24" t="s">
        <v>151</v>
      </c>
      <c r="D637" s="24" t="s">
        <v>451</v>
      </c>
      <c r="E637" s="151" t="s">
        <v>119</v>
      </c>
      <c r="F637" s="202">
        <f t="shared" si="180"/>
        <v>0</v>
      </c>
    </row>
    <row r="638" spans="1:6" s="25" customFormat="1" ht="22.5" x14ac:dyDescent="0.2">
      <c r="A638" s="11" t="s">
        <v>120</v>
      </c>
      <c r="B638" s="151">
        <v>10</v>
      </c>
      <c r="C638" s="24" t="s">
        <v>151</v>
      </c>
      <c r="D638" s="24" t="s">
        <v>451</v>
      </c>
      <c r="E638" s="151" t="s">
        <v>121</v>
      </c>
      <c r="F638" s="202">
        <f t="shared" si="180"/>
        <v>0</v>
      </c>
    </row>
    <row r="639" spans="1:6" s="25" customFormat="1" x14ac:dyDescent="0.2">
      <c r="A639" s="179" t="s">
        <v>422</v>
      </c>
      <c r="B639" s="151">
        <v>10</v>
      </c>
      <c r="C639" s="24" t="s">
        <v>151</v>
      </c>
      <c r="D639" s="24" t="s">
        <v>451</v>
      </c>
      <c r="E639" s="151" t="s">
        <v>123</v>
      </c>
      <c r="F639" s="208">
        <f>'Пр 5 вед'!G709</f>
        <v>0</v>
      </c>
    </row>
    <row r="640" spans="1:6" s="25" customFormat="1" ht="17.25" customHeight="1" x14ac:dyDescent="0.2">
      <c r="A640" s="88" t="s">
        <v>454</v>
      </c>
      <c r="B640" s="35">
        <v>10</v>
      </c>
      <c r="C640" s="37" t="s">
        <v>151</v>
      </c>
      <c r="D640" s="24" t="s">
        <v>453</v>
      </c>
      <c r="E640" s="35"/>
      <c r="F640" s="205">
        <f t="shared" ref="F640:F642" si="181">F641</f>
        <v>460</v>
      </c>
    </row>
    <row r="641" spans="1:11" s="25" customFormat="1" ht="15.75" customHeight="1" x14ac:dyDescent="0.2">
      <c r="A641" s="11" t="s">
        <v>404</v>
      </c>
      <c r="B641" s="151">
        <v>10</v>
      </c>
      <c r="C641" s="24" t="s">
        <v>151</v>
      </c>
      <c r="D641" s="24" t="s">
        <v>453</v>
      </c>
      <c r="E641" s="151" t="s">
        <v>119</v>
      </c>
      <c r="F641" s="202">
        <f t="shared" si="181"/>
        <v>460</v>
      </c>
    </row>
    <row r="642" spans="1:11" s="25" customFormat="1" ht="22.5" x14ac:dyDescent="0.2">
      <c r="A642" s="11" t="s">
        <v>120</v>
      </c>
      <c r="B642" s="151">
        <v>10</v>
      </c>
      <c r="C642" s="24" t="s">
        <v>151</v>
      </c>
      <c r="D642" s="24" t="s">
        <v>453</v>
      </c>
      <c r="E642" s="151" t="s">
        <v>121</v>
      </c>
      <c r="F642" s="202">
        <f t="shared" si="181"/>
        <v>460</v>
      </c>
    </row>
    <row r="643" spans="1:11" s="25" customFormat="1" x14ac:dyDescent="0.2">
      <c r="A643" s="179" t="s">
        <v>422</v>
      </c>
      <c r="B643" s="151">
        <v>10</v>
      </c>
      <c r="C643" s="24" t="s">
        <v>151</v>
      </c>
      <c r="D643" s="24" t="s">
        <v>453</v>
      </c>
      <c r="E643" s="151" t="s">
        <v>123</v>
      </c>
      <c r="F643" s="208">
        <f>'Пр 5 вед'!G713</f>
        <v>460</v>
      </c>
    </row>
    <row r="644" spans="1:11" s="25" customFormat="1" ht="12" customHeight="1" x14ac:dyDescent="0.2">
      <c r="A644" s="162" t="s">
        <v>736</v>
      </c>
      <c r="B644" s="35">
        <v>10</v>
      </c>
      <c r="C644" s="37" t="s">
        <v>151</v>
      </c>
      <c r="D644" s="24" t="s">
        <v>735</v>
      </c>
      <c r="E644" s="35"/>
      <c r="F644" s="205">
        <f t="shared" ref="F644:F646" si="182">F645</f>
        <v>30</v>
      </c>
    </row>
    <row r="645" spans="1:11" s="25" customFormat="1" x14ac:dyDescent="0.2">
      <c r="A645" s="11" t="s">
        <v>404</v>
      </c>
      <c r="B645" s="151">
        <v>10</v>
      </c>
      <c r="C645" s="24" t="s">
        <v>151</v>
      </c>
      <c r="D645" s="24" t="s">
        <v>735</v>
      </c>
      <c r="E645" s="151" t="s">
        <v>119</v>
      </c>
      <c r="F645" s="202">
        <f t="shared" si="182"/>
        <v>30</v>
      </c>
    </row>
    <row r="646" spans="1:11" s="25" customFormat="1" ht="22.5" x14ac:dyDescent="0.2">
      <c r="A646" s="11" t="s">
        <v>120</v>
      </c>
      <c r="B646" s="151">
        <v>10</v>
      </c>
      <c r="C646" s="24" t="s">
        <v>151</v>
      </c>
      <c r="D646" s="24" t="s">
        <v>735</v>
      </c>
      <c r="E646" s="151" t="s">
        <v>121</v>
      </c>
      <c r="F646" s="202">
        <f t="shared" si="182"/>
        <v>30</v>
      </c>
    </row>
    <row r="647" spans="1:11" s="25" customFormat="1" x14ac:dyDescent="0.2">
      <c r="A647" s="179" t="s">
        <v>422</v>
      </c>
      <c r="B647" s="151">
        <v>10</v>
      </c>
      <c r="C647" s="24" t="s">
        <v>151</v>
      </c>
      <c r="D647" s="24" t="s">
        <v>735</v>
      </c>
      <c r="E647" s="151" t="s">
        <v>123</v>
      </c>
      <c r="F647" s="208">
        <f>'Пр 5 вед'!G717</f>
        <v>30</v>
      </c>
    </row>
    <row r="648" spans="1:11" s="230" customFormat="1" ht="33.75" x14ac:dyDescent="0.2">
      <c r="A648" s="219" t="s">
        <v>884</v>
      </c>
      <c r="B648" s="151">
        <v>10</v>
      </c>
      <c r="C648" s="343" t="s">
        <v>151</v>
      </c>
      <c r="D648" s="343" t="s">
        <v>883</v>
      </c>
      <c r="E648" s="151"/>
      <c r="F648" s="221">
        <f>F649</f>
        <v>30405</v>
      </c>
    </row>
    <row r="649" spans="1:11" s="230" customFormat="1" x14ac:dyDescent="0.2">
      <c r="A649" s="246" t="s">
        <v>159</v>
      </c>
      <c r="B649" s="151">
        <v>10</v>
      </c>
      <c r="C649" s="343" t="s">
        <v>151</v>
      </c>
      <c r="D649" s="343" t="s">
        <v>883</v>
      </c>
      <c r="E649" s="151">
        <v>300</v>
      </c>
      <c r="F649" s="221">
        <f>F650</f>
        <v>30405</v>
      </c>
    </row>
    <row r="650" spans="1:11" s="230" customFormat="1" x14ac:dyDescent="0.2">
      <c r="A650" s="246" t="s">
        <v>161</v>
      </c>
      <c r="B650" s="151">
        <v>10</v>
      </c>
      <c r="C650" s="343" t="s">
        <v>151</v>
      </c>
      <c r="D650" s="343" t="s">
        <v>883</v>
      </c>
      <c r="E650" s="151">
        <v>310</v>
      </c>
      <c r="F650" s="221">
        <f>F651</f>
        <v>30405</v>
      </c>
    </row>
    <row r="651" spans="1:11" s="230" customFormat="1" ht="22.5" x14ac:dyDescent="0.2">
      <c r="A651" s="219" t="s">
        <v>162</v>
      </c>
      <c r="B651" s="151">
        <v>10</v>
      </c>
      <c r="C651" s="343" t="s">
        <v>151</v>
      </c>
      <c r="D651" s="343" t="s">
        <v>883</v>
      </c>
      <c r="E651" s="151">
        <v>313</v>
      </c>
      <c r="F651" s="344">
        <f>'Пр 5 вед'!G153</f>
        <v>30405</v>
      </c>
    </row>
    <row r="652" spans="1:11" s="19" customFormat="1" ht="11.25" x14ac:dyDescent="0.2">
      <c r="A652" s="182" t="s">
        <v>229</v>
      </c>
      <c r="B652" s="50" t="s">
        <v>149</v>
      </c>
      <c r="C652" s="50" t="s">
        <v>127</v>
      </c>
      <c r="D652" s="28"/>
      <c r="E652" s="51"/>
      <c r="F652" s="210">
        <f>F660+F653+F664</f>
        <v>9615</v>
      </c>
    </row>
    <row r="653" spans="1:11" ht="23.25" customHeight="1" x14ac:dyDescent="0.2">
      <c r="A653" s="11" t="s">
        <v>785</v>
      </c>
      <c r="B653" s="13">
        <v>10</v>
      </c>
      <c r="C653" s="12" t="s">
        <v>127</v>
      </c>
      <c r="D653" s="12" t="s">
        <v>204</v>
      </c>
      <c r="E653" s="13"/>
      <c r="F653" s="212">
        <f>F654</f>
        <v>4492</v>
      </c>
      <c r="K653" s="3"/>
    </row>
    <row r="654" spans="1:11" ht="18" customHeight="1" x14ac:dyDescent="0.2">
      <c r="A654" s="11" t="s">
        <v>205</v>
      </c>
      <c r="B654" s="13">
        <v>10</v>
      </c>
      <c r="C654" s="12" t="s">
        <v>230</v>
      </c>
      <c r="D654" s="24" t="s">
        <v>206</v>
      </c>
      <c r="E654" s="13"/>
      <c r="F654" s="212">
        <f>F655</f>
        <v>4492</v>
      </c>
      <c r="K654" s="3"/>
    </row>
    <row r="655" spans="1:11" ht="36.75" customHeight="1" x14ac:dyDescent="0.2">
      <c r="A655" s="11" t="s">
        <v>430</v>
      </c>
      <c r="B655" s="13" t="s">
        <v>149</v>
      </c>
      <c r="C655" s="12" t="s">
        <v>127</v>
      </c>
      <c r="D655" s="12" t="s">
        <v>231</v>
      </c>
      <c r="E655" s="13" t="s">
        <v>147</v>
      </c>
      <c r="F655" s="196">
        <f t="shared" ref="F655" si="183">F657</f>
        <v>4492</v>
      </c>
      <c r="K655" s="3"/>
    </row>
    <row r="656" spans="1:11" ht="38.25" customHeight="1" x14ac:dyDescent="0.2">
      <c r="A656" s="11" t="s">
        <v>232</v>
      </c>
      <c r="B656" s="13" t="s">
        <v>149</v>
      </c>
      <c r="C656" s="12" t="s">
        <v>127</v>
      </c>
      <c r="D656" s="12" t="s">
        <v>233</v>
      </c>
      <c r="E656" s="13"/>
      <c r="F656" s="196">
        <f t="shared" ref="F656" si="184">F657</f>
        <v>4492</v>
      </c>
      <c r="K656" s="3"/>
    </row>
    <row r="657" spans="1:11" x14ac:dyDescent="0.2">
      <c r="A657" s="180" t="s">
        <v>159</v>
      </c>
      <c r="B657" s="13" t="s">
        <v>149</v>
      </c>
      <c r="C657" s="12" t="s">
        <v>127</v>
      </c>
      <c r="D657" s="12" t="s">
        <v>233</v>
      </c>
      <c r="E657" s="16" t="s">
        <v>160</v>
      </c>
      <c r="F657" s="209">
        <f>F658</f>
        <v>4492</v>
      </c>
      <c r="K657" s="3"/>
    </row>
    <row r="658" spans="1:11" ht="33.75" x14ac:dyDescent="0.2">
      <c r="A658" s="21" t="s">
        <v>401</v>
      </c>
      <c r="B658" s="13" t="s">
        <v>149</v>
      </c>
      <c r="C658" s="12" t="s">
        <v>127</v>
      </c>
      <c r="D658" s="12" t="s">
        <v>233</v>
      </c>
      <c r="E658" s="227">
        <v>320</v>
      </c>
      <c r="F658" s="209">
        <f>F659</f>
        <v>4492</v>
      </c>
      <c r="K658" s="3"/>
    </row>
    <row r="659" spans="1:11" ht="22.5" x14ac:dyDescent="0.2">
      <c r="A659" s="219" t="s">
        <v>480</v>
      </c>
      <c r="B659" s="13" t="s">
        <v>149</v>
      </c>
      <c r="C659" s="12" t="s">
        <v>127</v>
      </c>
      <c r="D659" s="12" t="s">
        <v>233</v>
      </c>
      <c r="E659" s="227">
        <v>321</v>
      </c>
      <c r="F659" s="209">
        <f>'Пр 5 вед'!G361</f>
        <v>4492</v>
      </c>
      <c r="K659" s="3"/>
    </row>
    <row r="660" spans="1:11" s="19" customFormat="1" ht="21.75" customHeight="1" x14ac:dyDescent="0.2">
      <c r="A660" s="181" t="s">
        <v>645</v>
      </c>
      <c r="B660" s="16" t="s">
        <v>149</v>
      </c>
      <c r="C660" s="16" t="s">
        <v>127</v>
      </c>
      <c r="D660" s="16" t="s">
        <v>661</v>
      </c>
      <c r="E660" s="18"/>
      <c r="F660" s="209">
        <f t="shared" ref="F660" si="185">F661</f>
        <v>235.6</v>
      </c>
    </row>
    <row r="661" spans="1:11" s="19" customFormat="1" ht="11.25" x14ac:dyDescent="0.2">
      <c r="A661" s="180" t="s">
        <v>159</v>
      </c>
      <c r="B661" s="16" t="s">
        <v>149</v>
      </c>
      <c r="C661" s="16" t="s">
        <v>127</v>
      </c>
      <c r="D661" s="16" t="s">
        <v>661</v>
      </c>
      <c r="E661" s="16" t="s">
        <v>160</v>
      </c>
      <c r="F661" s="209">
        <f t="shared" ref="F661" si="186">F663</f>
        <v>235.6</v>
      </c>
    </row>
    <row r="662" spans="1:11" s="19" customFormat="1" ht="11.25" x14ac:dyDescent="0.2">
      <c r="A662" s="180" t="s">
        <v>161</v>
      </c>
      <c r="B662" s="16" t="s">
        <v>149</v>
      </c>
      <c r="C662" s="16" t="s">
        <v>127</v>
      </c>
      <c r="D662" s="16" t="s">
        <v>661</v>
      </c>
      <c r="E662" s="18">
        <v>310</v>
      </c>
      <c r="F662" s="209">
        <f t="shared" ref="F662" si="187">F663</f>
        <v>235.6</v>
      </c>
    </row>
    <row r="663" spans="1:11" s="19" customFormat="1" ht="22.5" x14ac:dyDescent="0.2">
      <c r="A663" s="181" t="s">
        <v>162</v>
      </c>
      <c r="B663" s="16" t="s">
        <v>149</v>
      </c>
      <c r="C663" s="16" t="s">
        <v>127</v>
      </c>
      <c r="D663" s="16" t="s">
        <v>661</v>
      </c>
      <c r="E663" s="18">
        <v>313</v>
      </c>
      <c r="F663" s="209">
        <f>'Пр 5 вед'!G158</f>
        <v>235.6</v>
      </c>
    </row>
    <row r="664" spans="1:11" ht="31.5" x14ac:dyDescent="0.2">
      <c r="A664" s="9" t="s">
        <v>920</v>
      </c>
      <c r="B664" s="31">
        <v>10</v>
      </c>
      <c r="C664" s="33" t="s">
        <v>127</v>
      </c>
      <c r="D664" s="33" t="s">
        <v>329</v>
      </c>
      <c r="E664" s="31"/>
      <c r="F664" s="204">
        <f>+F665</f>
        <v>4887.3999999999996</v>
      </c>
      <c r="K664" s="3"/>
    </row>
    <row r="665" spans="1:11" ht="22.5" x14ac:dyDescent="0.2">
      <c r="A665" s="162" t="s">
        <v>723</v>
      </c>
      <c r="B665" s="24" t="s">
        <v>149</v>
      </c>
      <c r="C665" s="24" t="s">
        <v>127</v>
      </c>
      <c r="D665" s="24" t="s">
        <v>722</v>
      </c>
      <c r="E665" s="151" t="s">
        <v>147</v>
      </c>
      <c r="F665" s="202">
        <f>F666</f>
        <v>4887.3999999999996</v>
      </c>
      <c r="K665" s="3"/>
    </row>
    <row r="666" spans="1:11" ht="14.25" customHeight="1" x14ac:dyDescent="0.2">
      <c r="A666" s="152" t="s">
        <v>484</v>
      </c>
      <c r="B666" s="24" t="s">
        <v>149</v>
      </c>
      <c r="C666" s="24" t="s">
        <v>127</v>
      </c>
      <c r="D666" s="24" t="s">
        <v>734</v>
      </c>
      <c r="E666" s="151"/>
      <c r="F666" s="202">
        <f t="shared" ref="F666:F668" si="188">F667</f>
        <v>4887.3999999999996</v>
      </c>
      <c r="K666" s="3"/>
    </row>
    <row r="667" spans="1:11" x14ac:dyDescent="0.2">
      <c r="A667" s="180" t="s">
        <v>159</v>
      </c>
      <c r="B667" s="24" t="s">
        <v>149</v>
      </c>
      <c r="C667" s="24" t="s">
        <v>127</v>
      </c>
      <c r="D667" s="24" t="s">
        <v>734</v>
      </c>
      <c r="E667" s="151">
        <v>300</v>
      </c>
      <c r="F667" s="202">
        <f t="shared" si="188"/>
        <v>4887.3999999999996</v>
      </c>
      <c r="K667" s="3"/>
    </row>
    <row r="668" spans="1:11" ht="30" customHeight="1" x14ac:dyDescent="0.2">
      <c r="A668" s="11" t="s">
        <v>401</v>
      </c>
      <c r="B668" s="24" t="s">
        <v>149</v>
      </c>
      <c r="C668" s="24" t="s">
        <v>127</v>
      </c>
      <c r="D668" s="24" t="s">
        <v>734</v>
      </c>
      <c r="E668" s="151">
        <v>320</v>
      </c>
      <c r="F668" s="202">
        <f t="shared" si="188"/>
        <v>4887.3999999999996</v>
      </c>
      <c r="K668" s="3"/>
    </row>
    <row r="669" spans="1:11" x14ac:dyDescent="0.2">
      <c r="A669" s="11" t="s">
        <v>344</v>
      </c>
      <c r="B669" s="24" t="s">
        <v>149</v>
      </c>
      <c r="C669" s="24" t="s">
        <v>127</v>
      </c>
      <c r="D669" s="24" t="s">
        <v>734</v>
      </c>
      <c r="E669" s="151">
        <v>322</v>
      </c>
      <c r="F669" s="202">
        <f>'Пр 5 вед'!G724</f>
        <v>4887.3999999999996</v>
      </c>
      <c r="K669" s="3"/>
    </row>
    <row r="670" spans="1:11" s="19" customFormat="1" ht="11.25" x14ac:dyDescent="0.2">
      <c r="A670" s="9" t="s">
        <v>181</v>
      </c>
      <c r="B670" s="30" t="s">
        <v>149</v>
      </c>
      <c r="C670" s="28" t="s">
        <v>182</v>
      </c>
      <c r="D670" s="28" t="s">
        <v>146</v>
      </c>
      <c r="E670" s="30" t="s">
        <v>147</v>
      </c>
      <c r="F670" s="203">
        <f>F671+F679+F700</f>
        <v>5155.3999999999996</v>
      </c>
    </row>
    <row r="671" spans="1:11" s="19" customFormat="1" ht="22.5" x14ac:dyDescent="0.2">
      <c r="A671" s="11" t="s">
        <v>784</v>
      </c>
      <c r="B671" s="13">
        <v>10</v>
      </c>
      <c r="C671" s="12" t="s">
        <v>182</v>
      </c>
      <c r="D671" s="12" t="s">
        <v>152</v>
      </c>
      <c r="E671" s="13"/>
      <c r="F671" s="196">
        <f t="shared" ref="F671:F675" si="189">F672</f>
        <v>1315</v>
      </c>
    </row>
    <row r="672" spans="1:11" s="19" customFormat="1" ht="22.5" x14ac:dyDescent="0.2">
      <c r="A672" s="11" t="s">
        <v>153</v>
      </c>
      <c r="B672" s="13" t="s">
        <v>149</v>
      </c>
      <c r="C672" s="12" t="s">
        <v>182</v>
      </c>
      <c r="D672" s="12" t="s">
        <v>154</v>
      </c>
      <c r="E672" s="13"/>
      <c r="F672" s="196">
        <f t="shared" si="189"/>
        <v>1315</v>
      </c>
    </row>
    <row r="673" spans="1:11" s="19" customFormat="1" ht="33.75" x14ac:dyDescent="0.2">
      <c r="A673" s="11" t="s">
        <v>183</v>
      </c>
      <c r="B673" s="13" t="s">
        <v>149</v>
      </c>
      <c r="C673" s="12" t="s">
        <v>182</v>
      </c>
      <c r="D673" s="12" t="s">
        <v>184</v>
      </c>
      <c r="E673" s="13" t="s">
        <v>147</v>
      </c>
      <c r="F673" s="196">
        <f t="shared" si="189"/>
        <v>1315</v>
      </c>
    </row>
    <row r="674" spans="1:11" s="19" customFormat="1" ht="22.5" x14ac:dyDescent="0.2">
      <c r="A674" s="11" t="s">
        <v>409</v>
      </c>
      <c r="B674" s="13" t="s">
        <v>149</v>
      </c>
      <c r="C674" s="12" t="s">
        <v>182</v>
      </c>
      <c r="D674" s="12" t="s">
        <v>185</v>
      </c>
      <c r="E674" s="13" t="s">
        <v>147</v>
      </c>
      <c r="F674" s="196">
        <f t="shared" si="189"/>
        <v>1315</v>
      </c>
    </row>
    <row r="675" spans="1:11" s="19" customFormat="1" ht="11.25" x14ac:dyDescent="0.2">
      <c r="A675" s="11" t="s">
        <v>404</v>
      </c>
      <c r="B675" s="13" t="s">
        <v>149</v>
      </c>
      <c r="C675" s="12" t="s">
        <v>182</v>
      </c>
      <c r="D675" s="12" t="s">
        <v>185</v>
      </c>
      <c r="E675" s="13" t="s">
        <v>119</v>
      </c>
      <c r="F675" s="196">
        <f t="shared" si="189"/>
        <v>1315</v>
      </c>
    </row>
    <row r="676" spans="1:11" ht="22.5" x14ac:dyDescent="0.2">
      <c r="A676" s="11" t="s">
        <v>120</v>
      </c>
      <c r="B676" s="13" t="s">
        <v>149</v>
      </c>
      <c r="C676" s="12" t="s">
        <v>182</v>
      </c>
      <c r="D676" s="12" t="s">
        <v>185</v>
      </c>
      <c r="E676" s="13" t="s">
        <v>121</v>
      </c>
      <c r="F676" s="196">
        <f t="shared" ref="F676" si="190">F678+F677</f>
        <v>1315</v>
      </c>
      <c r="K676" s="3"/>
    </row>
    <row r="677" spans="1:11" ht="17.25" customHeight="1" x14ac:dyDescent="0.2">
      <c r="A677" s="179" t="s">
        <v>134</v>
      </c>
      <c r="B677" s="13" t="s">
        <v>149</v>
      </c>
      <c r="C677" s="12" t="s">
        <v>182</v>
      </c>
      <c r="D677" s="12" t="s">
        <v>185</v>
      </c>
      <c r="E677" s="13">
        <v>242</v>
      </c>
      <c r="F677" s="196">
        <f>'Пр 5 вед'!G166</f>
        <v>60</v>
      </c>
      <c r="K677" s="3"/>
    </row>
    <row r="678" spans="1:11" x14ac:dyDescent="0.2">
      <c r="A678" s="179" t="s">
        <v>422</v>
      </c>
      <c r="B678" s="13" t="s">
        <v>149</v>
      </c>
      <c r="C678" s="12" t="s">
        <v>182</v>
      </c>
      <c r="D678" s="12" t="s">
        <v>185</v>
      </c>
      <c r="E678" s="13" t="s">
        <v>123</v>
      </c>
      <c r="F678" s="196">
        <f>'Пр 5 вед'!G167</f>
        <v>1255</v>
      </c>
      <c r="K678" s="3"/>
    </row>
    <row r="679" spans="1:11" ht="16.5" customHeight="1" x14ac:dyDescent="0.2">
      <c r="A679" s="11" t="s">
        <v>186</v>
      </c>
      <c r="B679" s="13" t="s">
        <v>149</v>
      </c>
      <c r="C679" s="12" t="s">
        <v>182</v>
      </c>
      <c r="D679" s="12" t="s">
        <v>187</v>
      </c>
      <c r="E679" s="13"/>
      <c r="F679" s="196">
        <f>F680+F696</f>
        <v>3830.4</v>
      </c>
      <c r="K679" s="3"/>
    </row>
    <row r="680" spans="1:11" ht="22.5" x14ac:dyDescent="0.2">
      <c r="A680" s="11" t="s">
        <v>188</v>
      </c>
      <c r="B680" s="13" t="s">
        <v>149</v>
      </c>
      <c r="C680" s="12" t="s">
        <v>182</v>
      </c>
      <c r="D680" s="12" t="s">
        <v>189</v>
      </c>
      <c r="E680" s="13" t="s">
        <v>147</v>
      </c>
      <c r="F680" s="196">
        <f>F681+F686+F690</f>
        <v>3760.4</v>
      </c>
      <c r="K680" s="3"/>
    </row>
    <row r="681" spans="1:11" ht="16.5" customHeight="1" x14ac:dyDescent="0.2">
      <c r="A681" s="88" t="s">
        <v>190</v>
      </c>
      <c r="B681" s="13">
        <v>10</v>
      </c>
      <c r="C681" s="12" t="s">
        <v>182</v>
      </c>
      <c r="D681" s="12" t="s">
        <v>191</v>
      </c>
      <c r="E681" s="13" t="s">
        <v>147</v>
      </c>
      <c r="F681" s="196">
        <f t="shared" ref="F681:F682" si="191">F682</f>
        <v>3298.5</v>
      </c>
      <c r="K681" s="3"/>
    </row>
    <row r="682" spans="1:11" ht="34.5" customHeight="1" x14ac:dyDescent="0.2">
      <c r="A682" s="11" t="s">
        <v>110</v>
      </c>
      <c r="B682" s="13">
        <v>10</v>
      </c>
      <c r="C682" s="12" t="s">
        <v>182</v>
      </c>
      <c r="D682" s="12" t="s">
        <v>191</v>
      </c>
      <c r="E682" s="13" t="s">
        <v>111</v>
      </c>
      <c r="F682" s="196">
        <f t="shared" si="191"/>
        <v>3298.5</v>
      </c>
      <c r="K682" s="3"/>
    </row>
    <row r="683" spans="1:11" ht="12.75" customHeight="1" x14ac:dyDescent="0.2">
      <c r="A683" s="11" t="s">
        <v>131</v>
      </c>
      <c r="B683" s="13">
        <v>10</v>
      </c>
      <c r="C683" s="12" t="s">
        <v>182</v>
      </c>
      <c r="D683" s="12" t="s">
        <v>191</v>
      </c>
      <c r="E683" s="13" t="s">
        <v>192</v>
      </c>
      <c r="F683" s="196">
        <f t="shared" ref="F683" si="192">F684+F685</f>
        <v>3298.5</v>
      </c>
      <c r="K683" s="3"/>
    </row>
    <row r="684" spans="1:11" x14ac:dyDescent="0.2">
      <c r="A684" s="88" t="s">
        <v>132</v>
      </c>
      <c r="B684" s="13">
        <v>10</v>
      </c>
      <c r="C684" s="12" t="s">
        <v>182</v>
      </c>
      <c r="D684" s="12" t="s">
        <v>191</v>
      </c>
      <c r="E684" s="13" t="s">
        <v>193</v>
      </c>
      <c r="F684" s="196">
        <f>'Пр 5 вед'!G173</f>
        <v>2533.4</v>
      </c>
      <c r="K684" s="3"/>
    </row>
    <row r="685" spans="1:11" ht="26.25" customHeight="1" x14ac:dyDescent="0.2">
      <c r="A685" s="88" t="s">
        <v>133</v>
      </c>
      <c r="B685" s="13">
        <v>10</v>
      </c>
      <c r="C685" s="12" t="s">
        <v>182</v>
      </c>
      <c r="D685" s="12" t="s">
        <v>191</v>
      </c>
      <c r="E685" s="13">
        <v>129</v>
      </c>
      <c r="F685" s="196">
        <f>'Пр 5 вед'!G174</f>
        <v>765.1</v>
      </c>
      <c r="K685" s="3"/>
    </row>
    <row r="686" spans="1:11" ht="13.5" customHeight="1" x14ac:dyDescent="0.2">
      <c r="A686" s="11" t="s">
        <v>404</v>
      </c>
      <c r="B686" s="13">
        <v>10</v>
      </c>
      <c r="C686" s="12" t="s">
        <v>182</v>
      </c>
      <c r="D686" s="12" t="s">
        <v>194</v>
      </c>
      <c r="E686" s="13" t="s">
        <v>119</v>
      </c>
      <c r="F686" s="196">
        <f t="shared" ref="F686" si="193">F687</f>
        <v>456.9</v>
      </c>
      <c r="K686" s="3"/>
    </row>
    <row r="687" spans="1:11" ht="22.5" x14ac:dyDescent="0.2">
      <c r="A687" s="11" t="s">
        <v>120</v>
      </c>
      <c r="B687" s="13">
        <v>10</v>
      </c>
      <c r="C687" s="12" t="s">
        <v>182</v>
      </c>
      <c r="D687" s="12" t="s">
        <v>194</v>
      </c>
      <c r="E687" s="13" t="s">
        <v>121</v>
      </c>
      <c r="F687" s="196">
        <f t="shared" ref="F687" si="194">F689+F688</f>
        <v>456.9</v>
      </c>
      <c r="K687" s="3"/>
    </row>
    <row r="688" spans="1:11" ht="12.75" customHeight="1" x14ac:dyDescent="0.2">
      <c r="A688" s="179" t="s">
        <v>134</v>
      </c>
      <c r="B688" s="13">
        <v>10</v>
      </c>
      <c r="C688" s="12" t="s">
        <v>182</v>
      </c>
      <c r="D688" s="12" t="s">
        <v>194</v>
      </c>
      <c r="E688" s="13">
        <v>242</v>
      </c>
      <c r="F688" s="196">
        <f>'Пр 5 вед'!G177</f>
        <v>276.89999999999998</v>
      </c>
      <c r="K688" s="3"/>
    </row>
    <row r="689" spans="1:11" x14ac:dyDescent="0.2">
      <c r="A689" s="179" t="s">
        <v>422</v>
      </c>
      <c r="B689" s="13">
        <v>10</v>
      </c>
      <c r="C689" s="12" t="s">
        <v>182</v>
      </c>
      <c r="D689" s="12" t="s">
        <v>194</v>
      </c>
      <c r="E689" s="13" t="s">
        <v>123</v>
      </c>
      <c r="F689" s="196">
        <f>'Пр 5 вед'!G178</f>
        <v>180</v>
      </c>
      <c r="K689" s="3"/>
    </row>
    <row r="690" spans="1:11" ht="13.5" customHeight="1" x14ac:dyDescent="0.2">
      <c r="A690" s="181" t="s">
        <v>135</v>
      </c>
      <c r="B690" s="13">
        <v>10</v>
      </c>
      <c r="C690" s="12" t="s">
        <v>182</v>
      </c>
      <c r="D690" s="12" t="s">
        <v>194</v>
      </c>
      <c r="E690" s="13" t="s">
        <v>195</v>
      </c>
      <c r="F690" s="196">
        <f t="shared" ref="F690" si="195">F693</f>
        <v>5</v>
      </c>
      <c r="K690" s="3"/>
    </row>
    <row r="691" spans="1:11" x14ac:dyDescent="0.2">
      <c r="A691" s="181" t="s">
        <v>673</v>
      </c>
      <c r="B691" s="13">
        <v>10</v>
      </c>
      <c r="C691" s="12" t="s">
        <v>182</v>
      </c>
      <c r="D691" s="12" t="s">
        <v>194</v>
      </c>
      <c r="E691" s="13">
        <v>830</v>
      </c>
      <c r="F691" s="196"/>
      <c r="K691" s="3"/>
    </row>
    <row r="692" spans="1:11" ht="22.5" x14ac:dyDescent="0.2">
      <c r="A692" s="181" t="s">
        <v>674</v>
      </c>
      <c r="B692" s="13">
        <v>10</v>
      </c>
      <c r="C692" s="12" t="s">
        <v>182</v>
      </c>
      <c r="D692" s="12" t="s">
        <v>194</v>
      </c>
      <c r="E692" s="13">
        <v>831</v>
      </c>
      <c r="F692" s="196">
        <f>'Пр 5 вед'!G181</f>
        <v>0</v>
      </c>
      <c r="K692" s="3"/>
    </row>
    <row r="693" spans="1:11" x14ac:dyDescent="0.2">
      <c r="A693" s="181" t="s">
        <v>136</v>
      </c>
      <c r="B693" s="13">
        <v>10</v>
      </c>
      <c r="C693" s="12" t="s">
        <v>182</v>
      </c>
      <c r="D693" s="12" t="s">
        <v>194</v>
      </c>
      <c r="E693" s="13" t="s">
        <v>137</v>
      </c>
      <c r="F693" s="196">
        <f t="shared" ref="F693" si="196">F694+F695</f>
        <v>5</v>
      </c>
      <c r="K693" s="3"/>
    </row>
    <row r="694" spans="1:11" x14ac:dyDescent="0.2">
      <c r="A694" s="180" t="s">
        <v>138</v>
      </c>
      <c r="B694" s="13">
        <v>10</v>
      </c>
      <c r="C694" s="12" t="s">
        <v>182</v>
      </c>
      <c r="D694" s="12" t="s">
        <v>194</v>
      </c>
      <c r="E694" s="13" t="s">
        <v>139</v>
      </c>
      <c r="F694" s="196">
        <f>'Пр 5 вед'!G183</f>
        <v>0</v>
      </c>
      <c r="K694" s="3"/>
    </row>
    <row r="695" spans="1:11" x14ac:dyDescent="0.2">
      <c r="A695" s="181" t="s">
        <v>396</v>
      </c>
      <c r="B695" s="13">
        <v>10</v>
      </c>
      <c r="C695" s="12" t="s">
        <v>182</v>
      </c>
      <c r="D695" s="12" t="s">
        <v>194</v>
      </c>
      <c r="E695" s="13">
        <v>853</v>
      </c>
      <c r="F695" s="196">
        <f>'Пр 5 вед'!G184</f>
        <v>5</v>
      </c>
      <c r="K695" s="3"/>
    </row>
    <row r="696" spans="1:11" ht="29.25" customHeight="1" x14ac:dyDescent="0.2">
      <c r="A696" s="11" t="s">
        <v>197</v>
      </c>
      <c r="B696" s="13">
        <v>10</v>
      </c>
      <c r="C696" s="12" t="s">
        <v>182</v>
      </c>
      <c r="D696" s="12" t="s">
        <v>198</v>
      </c>
      <c r="E696" s="13"/>
      <c r="F696" s="196">
        <f>F697</f>
        <v>70</v>
      </c>
      <c r="K696" s="3"/>
    </row>
    <row r="697" spans="1:11" ht="15" customHeight="1" x14ac:dyDescent="0.2">
      <c r="A697" s="11" t="s">
        <v>404</v>
      </c>
      <c r="B697" s="13">
        <v>10</v>
      </c>
      <c r="C697" s="12" t="s">
        <v>182</v>
      </c>
      <c r="D697" s="12" t="s">
        <v>198</v>
      </c>
      <c r="E697" s="13" t="s">
        <v>119</v>
      </c>
      <c r="F697" s="196">
        <f t="shared" ref="F697:F698" si="197">F698</f>
        <v>70</v>
      </c>
      <c r="K697" s="3"/>
    </row>
    <row r="698" spans="1:11" ht="22.5" x14ac:dyDescent="0.2">
      <c r="A698" s="11" t="s">
        <v>120</v>
      </c>
      <c r="B698" s="13">
        <v>10</v>
      </c>
      <c r="C698" s="12" t="s">
        <v>182</v>
      </c>
      <c r="D698" s="12" t="s">
        <v>198</v>
      </c>
      <c r="E698" s="13" t="s">
        <v>121</v>
      </c>
      <c r="F698" s="196">
        <f t="shared" si="197"/>
        <v>70</v>
      </c>
      <c r="K698" s="3"/>
    </row>
    <row r="699" spans="1:11" x14ac:dyDescent="0.2">
      <c r="A699" s="179" t="s">
        <v>422</v>
      </c>
      <c r="B699" s="13">
        <v>10</v>
      </c>
      <c r="C699" s="12" t="s">
        <v>182</v>
      </c>
      <c r="D699" s="12" t="s">
        <v>198</v>
      </c>
      <c r="E699" s="13" t="s">
        <v>123</v>
      </c>
      <c r="F699" s="196">
        <f>'Пр 5 вед'!G188</f>
        <v>70</v>
      </c>
      <c r="K699" s="3"/>
    </row>
    <row r="700" spans="1:11" s="19" customFormat="1" ht="28.5" customHeight="1" x14ac:dyDescent="0.2">
      <c r="A700" s="11" t="s">
        <v>923</v>
      </c>
      <c r="B700" s="13">
        <v>10</v>
      </c>
      <c r="C700" s="12" t="s">
        <v>182</v>
      </c>
      <c r="D700" s="12" t="s">
        <v>332</v>
      </c>
      <c r="E700" s="13"/>
      <c r="F700" s="196">
        <f>F701</f>
        <v>10</v>
      </c>
    </row>
    <row r="701" spans="1:11" s="19" customFormat="1" ht="37.5" customHeight="1" x14ac:dyDescent="0.2">
      <c r="A701" s="166" t="s">
        <v>737</v>
      </c>
      <c r="B701" s="13" t="s">
        <v>149</v>
      </c>
      <c r="C701" s="12" t="s">
        <v>182</v>
      </c>
      <c r="D701" s="12" t="s">
        <v>738</v>
      </c>
      <c r="E701" s="13"/>
      <c r="F701" s="196">
        <f>F702</f>
        <v>10</v>
      </c>
    </row>
    <row r="702" spans="1:11" s="19" customFormat="1" ht="15" customHeight="1" x14ac:dyDescent="0.2">
      <c r="A702" s="11" t="s">
        <v>404</v>
      </c>
      <c r="B702" s="13" t="s">
        <v>149</v>
      </c>
      <c r="C702" s="12" t="s">
        <v>182</v>
      </c>
      <c r="D702" s="12" t="s">
        <v>738</v>
      </c>
      <c r="E702" s="13" t="s">
        <v>119</v>
      </c>
      <c r="F702" s="196">
        <f>F703</f>
        <v>10</v>
      </c>
    </row>
    <row r="703" spans="1:11" ht="22.5" x14ac:dyDescent="0.2">
      <c r="A703" s="11" t="s">
        <v>120</v>
      </c>
      <c r="B703" s="13" t="s">
        <v>149</v>
      </c>
      <c r="C703" s="12" t="s">
        <v>182</v>
      </c>
      <c r="D703" s="12" t="s">
        <v>738</v>
      </c>
      <c r="E703" s="13" t="s">
        <v>121</v>
      </c>
      <c r="F703" s="196">
        <f>F704</f>
        <v>10</v>
      </c>
      <c r="K703" s="3"/>
    </row>
    <row r="704" spans="1:11" x14ac:dyDescent="0.2">
      <c r="A704" s="179" t="s">
        <v>422</v>
      </c>
      <c r="B704" s="13" t="s">
        <v>149</v>
      </c>
      <c r="C704" s="12" t="s">
        <v>182</v>
      </c>
      <c r="D704" s="12" t="s">
        <v>738</v>
      </c>
      <c r="E704" s="13" t="s">
        <v>123</v>
      </c>
      <c r="F704" s="196">
        <f>'Пр 5 вед'!G730</f>
        <v>10</v>
      </c>
      <c r="K704" s="3"/>
    </row>
    <row r="705" spans="1:11" x14ac:dyDescent="0.2">
      <c r="A705" s="9" t="s">
        <v>345</v>
      </c>
      <c r="B705" s="31" t="s">
        <v>346</v>
      </c>
      <c r="C705" s="33" t="s">
        <v>145</v>
      </c>
      <c r="D705" s="33" t="s">
        <v>146</v>
      </c>
      <c r="E705" s="31" t="s">
        <v>147</v>
      </c>
      <c r="F705" s="206">
        <f t="shared" ref="F705:F710" si="198">F706</f>
        <v>900.95645000000002</v>
      </c>
      <c r="K705" s="3"/>
    </row>
    <row r="706" spans="1:11" x14ac:dyDescent="0.2">
      <c r="A706" s="9" t="s">
        <v>347</v>
      </c>
      <c r="B706" s="31" t="s">
        <v>346</v>
      </c>
      <c r="C706" s="33" t="s">
        <v>238</v>
      </c>
      <c r="D706" s="33" t="s">
        <v>146</v>
      </c>
      <c r="E706" s="31" t="s">
        <v>147</v>
      </c>
      <c r="F706" s="206">
        <f t="shared" si="198"/>
        <v>900.95645000000002</v>
      </c>
      <c r="K706" s="3"/>
    </row>
    <row r="707" spans="1:11" ht="31.5" x14ac:dyDescent="0.2">
      <c r="A707" s="9" t="s">
        <v>793</v>
      </c>
      <c r="B707" s="31" t="s">
        <v>346</v>
      </c>
      <c r="C707" s="33" t="s">
        <v>238</v>
      </c>
      <c r="D707" s="33" t="s">
        <v>348</v>
      </c>
      <c r="E707" s="31"/>
      <c r="F707" s="206">
        <f t="shared" si="198"/>
        <v>900.95645000000002</v>
      </c>
      <c r="K707" s="3"/>
    </row>
    <row r="708" spans="1:11" ht="26.25" customHeight="1" x14ac:dyDescent="0.2">
      <c r="A708" s="53" t="s">
        <v>349</v>
      </c>
      <c r="B708" s="35" t="s">
        <v>346</v>
      </c>
      <c r="C708" s="37" t="s">
        <v>238</v>
      </c>
      <c r="D708" s="37" t="s">
        <v>350</v>
      </c>
      <c r="E708" s="35"/>
      <c r="F708" s="207">
        <f t="shared" si="198"/>
        <v>900.95645000000002</v>
      </c>
      <c r="K708" s="3"/>
    </row>
    <row r="709" spans="1:11" x14ac:dyDescent="0.2">
      <c r="A709" s="11" t="s">
        <v>404</v>
      </c>
      <c r="B709" s="151" t="s">
        <v>346</v>
      </c>
      <c r="C709" s="24" t="s">
        <v>238</v>
      </c>
      <c r="D709" s="24" t="s">
        <v>350</v>
      </c>
      <c r="E709" s="151">
        <v>200</v>
      </c>
      <c r="F709" s="208">
        <f t="shared" si="198"/>
        <v>900.95645000000002</v>
      </c>
      <c r="K709" s="3"/>
    </row>
    <row r="710" spans="1:11" ht="22.5" x14ac:dyDescent="0.2">
      <c r="A710" s="11" t="s">
        <v>120</v>
      </c>
      <c r="B710" s="151" t="s">
        <v>346</v>
      </c>
      <c r="C710" s="24" t="s">
        <v>238</v>
      </c>
      <c r="D710" s="24" t="s">
        <v>350</v>
      </c>
      <c r="E710" s="151">
        <v>240</v>
      </c>
      <c r="F710" s="208">
        <f t="shared" si="198"/>
        <v>900.95645000000002</v>
      </c>
      <c r="K710" s="3"/>
    </row>
    <row r="711" spans="1:11" x14ac:dyDescent="0.2">
      <c r="A711" s="179" t="s">
        <v>422</v>
      </c>
      <c r="B711" s="151" t="s">
        <v>346</v>
      </c>
      <c r="C711" s="24" t="s">
        <v>238</v>
      </c>
      <c r="D711" s="24" t="s">
        <v>350</v>
      </c>
      <c r="E711" s="151">
        <v>244</v>
      </c>
      <c r="F711" s="208">
        <f>'Пр 5 вед'!G737</f>
        <v>900.95645000000002</v>
      </c>
      <c r="K711" s="3"/>
    </row>
    <row r="712" spans="1:11" ht="12.75" customHeight="1" x14ac:dyDescent="0.2">
      <c r="A712" s="9" t="s">
        <v>351</v>
      </c>
      <c r="B712" s="31">
        <v>12</v>
      </c>
      <c r="C712" s="33"/>
      <c r="D712" s="33"/>
      <c r="E712" s="31"/>
      <c r="F712" s="206">
        <f t="shared" ref="F712:F716" si="199">F713</f>
        <v>62</v>
      </c>
      <c r="K712" s="3"/>
    </row>
    <row r="713" spans="1:11" ht="15" customHeight="1" x14ac:dyDescent="0.2">
      <c r="A713" s="9" t="s">
        <v>352</v>
      </c>
      <c r="B713" s="31">
        <v>12</v>
      </c>
      <c r="C713" s="33" t="s">
        <v>213</v>
      </c>
      <c r="D713" s="33"/>
      <c r="E713" s="31"/>
      <c r="F713" s="206">
        <f t="shared" si="199"/>
        <v>62</v>
      </c>
      <c r="K713" s="3"/>
    </row>
    <row r="714" spans="1:11" s="63" customFormat="1" ht="15" customHeight="1" x14ac:dyDescent="0.2">
      <c r="A714" s="53" t="s">
        <v>435</v>
      </c>
      <c r="B714" s="35">
        <v>12</v>
      </c>
      <c r="C714" s="37" t="s">
        <v>213</v>
      </c>
      <c r="D714" s="37" t="s">
        <v>439</v>
      </c>
      <c r="E714" s="35"/>
      <c r="F714" s="207">
        <f>F715</f>
        <v>62</v>
      </c>
    </row>
    <row r="715" spans="1:11" ht="15.75" customHeight="1" x14ac:dyDescent="0.2">
      <c r="A715" s="11" t="s">
        <v>627</v>
      </c>
      <c r="B715" s="31">
        <v>12</v>
      </c>
      <c r="C715" s="33" t="s">
        <v>213</v>
      </c>
      <c r="D715" s="37" t="s">
        <v>439</v>
      </c>
      <c r="E715" s="31"/>
      <c r="F715" s="206">
        <f>F716</f>
        <v>62</v>
      </c>
      <c r="K715" s="3"/>
    </row>
    <row r="716" spans="1:11" ht="15.75" customHeight="1" x14ac:dyDescent="0.2">
      <c r="A716" s="11" t="s">
        <v>404</v>
      </c>
      <c r="B716" s="151">
        <v>12</v>
      </c>
      <c r="C716" s="24" t="s">
        <v>213</v>
      </c>
      <c r="D716" s="37" t="s">
        <v>439</v>
      </c>
      <c r="E716" s="151">
        <v>200</v>
      </c>
      <c r="F716" s="208">
        <f t="shared" si="199"/>
        <v>62</v>
      </c>
      <c r="K716" s="3"/>
    </row>
    <row r="717" spans="1:11" ht="22.5" x14ac:dyDescent="0.2">
      <c r="A717" s="11" t="s">
        <v>120</v>
      </c>
      <c r="B717" s="151">
        <v>12</v>
      </c>
      <c r="C717" s="24" t="s">
        <v>213</v>
      </c>
      <c r="D717" s="37" t="s">
        <v>439</v>
      </c>
      <c r="E717" s="151">
        <v>240</v>
      </c>
      <c r="F717" s="208">
        <f>F719+F718</f>
        <v>62</v>
      </c>
      <c r="K717" s="3"/>
    </row>
    <row r="718" spans="1:11" s="230" customFormat="1" ht="22.5" x14ac:dyDescent="0.2">
      <c r="A718" s="219" t="s">
        <v>134</v>
      </c>
      <c r="B718" s="151">
        <v>12</v>
      </c>
      <c r="C718" s="343" t="s">
        <v>213</v>
      </c>
      <c r="D718" s="343" t="s">
        <v>439</v>
      </c>
      <c r="E718" s="151">
        <v>242</v>
      </c>
      <c r="F718" s="221">
        <f>'Пр 5 вед'!G96</f>
        <v>6</v>
      </c>
    </row>
    <row r="719" spans="1:11" x14ac:dyDescent="0.2">
      <c r="A719" s="179" t="s">
        <v>422</v>
      </c>
      <c r="B719" s="151">
        <v>12</v>
      </c>
      <c r="C719" s="24" t="s">
        <v>213</v>
      </c>
      <c r="D719" s="37" t="s">
        <v>439</v>
      </c>
      <c r="E719" s="151">
        <v>244</v>
      </c>
      <c r="F719" s="208">
        <f>'Пр 5 вед'!G97</f>
        <v>56</v>
      </c>
      <c r="K719" s="3"/>
    </row>
    <row r="720" spans="1:11" s="7" customFormat="1" ht="24" customHeight="1" x14ac:dyDescent="0.2">
      <c r="A720" s="177" t="s">
        <v>278</v>
      </c>
      <c r="B720" s="31" t="s">
        <v>279</v>
      </c>
      <c r="C720" s="33" t="s">
        <v>145</v>
      </c>
      <c r="D720" s="33" t="s">
        <v>146</v>
      </c>
      <c r="E720" s="31" t="s">
        <v>147</v>
      </c>
      <c r="F720" s="204">
        <f>F721+F731+F727</f>
        <v>28833.610999999997</v>
      </c>
    </row>
    <row r="721" spans="1:11" s="7" customFormat="1" ht="23.25" customHeight="1" x14ac:dyDescent="0.2">
      <c r="A721" s="9" t="s">
        <v>280</v>
      </c>
      <c r="B721" s="31" t="s">
        <v>279</v>
      </c>
      <c r="C721" s="33" t="s">
        <v>97</v>
      </c>
      <c r="D721" s="33" t="s">
        <v>146</v>
      </c>
      <c r="E721" s="31" t="s">
        <v>147</v>
      </c>
      <c r="F721" s="204">
        <f t="shared" ref="F721:F725" si="200">F722</f>
        <v>26546.6</v>
      </c>
    </row>
    <row r="722" spans="1:11" s="7" customFormat="1" ht="11.25" x14ac:dyDescent="0.2">
      <c r="A722" s="11" t="s">
        <v>281</v>
      </c>
      <c r="B722" s="151" t="s">
        <v>279</v>
      </c>
      <c r="C722" s="24" t="s">
        <v>97</v>
      </c>
      <c r="D722" s="24" t="s">
        <v>282</v>
      </c>
      <c r="E722" s="151" t="s">
        <v>147</v>
      </c>
      <c r="F722" s="202">
        <f t="shared" si="200"/>
        <v>26546.6</v>
      </c>
    </row>
    <row r="723" spans="1:11" s="7" customFormat="1" ht="22.5" x14ac:dyDescent="0.2">
      <c r="A723" s="11" t="s">
        <v>283</v>
      </c>
      <c r="B723" s="151" t="s">
        <v>279</v>
      </c>
      <c r="C723" s="24" t="s">
        <v>97</v>
      </c>
      <c r="D723" s="24" t="s">
        <v>284</v>
      </c>
      <c r="E723" s="151" t="s">
        <v>147</v>
      </c>
      <c r="F723" s="202">
        <f t="shared" si="200"/>
        <v>26546.6</v>
      </c>
    </row>
    <row r="724" spans="1:11" s="7" customFormat="1" ht="11.25" x14ac:dyDescent="0.2">
      <c r="A724" s="11" t="s">
        <v>271</v>
      </c>
      <c r="B724" s="151" t="s">
        <v>279</v>
      </c>
      <c r="C724" s="24" t="s">
        <v>97</v>
      </c>
      <c r="D724" s="24" t="s">
        <v>284</v>
      </c>
      <c r="E724" s="151" t="s">
        <v>276</v>
      </c>
      <c r="F724" s="202">
        <f t="shared" si="200"/>
        <v>26546.6</v>
      </c>
    </row>
    <row r="725" spans="1:11" s="7" customFormat="1" ht="11.25" x14ac:dyDescent="0.2">
      <c r="A725" s="11" t="s">
        <v>285</v>
      </c>
      <c r="B725" s="151" t="s">
        <v>279</v>
      </c>
      <c r="C725" s="24" t="s">
        <v>97</v>
      </c>
      <c r="D725" s="24" t="s">
        <v>284</v>
      </c>
      <c r="E725" s="151" t="s">
        <v>286</v>
      </c>
      <c r="F725" s="202">
        <f t="shared" si="200"/>
        <v>26546.6</v>
      </c>
    </row>
    <row r="726" spans="1:11" x14ac:dyDescent="0.2">
      <c r="A726" s="179" t="s">
        <v>287</v>
      </c>
      <c r="B726" s="151" t="s">
        <v>279</v>
      </c>
      <c r="C726" s="24" t="s">
        <v>97</v>
      </c>
      <c r="D726" s="24" t="s">
        <v>284</v>
      </c>
      <c r="E726" s="151" t="s">
        <v>288</v>
      </c>
      <c r="F726" s="202">
        <f>'Пр 5 вед'!G461</f>
        <v>26546.6</v>
      </c>
      <c r="K726" s="3"/>
    </row>
    <row r="727" spans="1:11" x14ac:dyDescent="0.2">
      <c r="A727" s="9" t="s">
        <v>289</v>
      </c>
      <c r="B727" s="31" t="s">
        <v>279</v>
      </c>
      <c r="C727" s="33" t="s">
        <v>213</v>
      </c>
      <c r="D727" s="33"/>
      <c r="E727" s="31"/>
      <c r="F727" s="204">
        <f t="shared" ref="F727:F729" si="201">F728</f>
        <v>869.27968999999996</v>
      </c>
      <c r="K727" s="3"/>
    </row>
    <row r="728" spans="1:11" x14ac:dyDescent="0.2">
      <c r="A728" s="11" t="s">
        <v>271</v>
      </c>
      <c r="B728" s="151" t="s">
        <v>279</v>
      </c>
      <c r="C728" s="24" t="s">
        <v>213</v>
      </c>
      <c r="D728" s="24" t="s">
        <v>282</v>
      </c>
      <c r="E728" s="151" t="s">
        <v>276</v>
      </c>
      <c r="F728" s="202">
        <f t="shared" si="201"/>
        <v>869.27968999999996</v>
      </c>
      <c r="K728" s="3"/>
    </row>
    <row r="729" spans="1:11" x14ac:dyDescent="0.2">
      <c r="A729" s="11" t="s">
        <v>285</v>
      </c>
      <c r="B729" s="151" t="s">
        <v>279</v>
      </c>
      <c r="C729" s="24" t="s">
        <v>213</v>
      </c>
      <c r="D729" s="24" t="s">
        <v>290</v>
      </c>
      <c r="E729" s="151" t="s">
        <v>286</v>
      </c>
      <c r="F729" s="202">
        <f t="shared" si="201"/>
        <v>869.27968999999996</v>
      </c>
      <c r="K729" s="3"/>
    </row>
    <row r="730" spans="1:11" x14ac:dyDescent="0.2">
      <c r="A730" s="179" t="s">
        <v>289</v>
      </c>
      <c r="B730" s="151" t="s">
        <v>279</v>
      </c>
      <c r="C730" s="24" t="s">
        <v>213</v>
      </c>
      <c r="D730" s="24" t="s">
        <v>290</v>
      </c>
      <c r="E730" s="151">
        <v>512</v>
      </c>
      <c r="F730" s="202">
        <f>'Пр 5 вед'!G465</f>
        <v>869.27968999999996</v>
      </c>
      <c r="K730" s="3"/>
    </row>
    <row r="731" spans="1:11" x14ac:dyDescent="0.2">
      <c r="A731" s="9" t="s">
        <v>291</v>
      </c>
      <c r="B731" s="31">
        <v>14</v>
      </c>
      <c r="C731" s="33" t="s">
        <v>151</v>
      </c>
      <c r="D731" s="33"/>
      <c r="E731" s="31"/>
      <c r="F731" s="204">
        <f>F732+F740</f>
        <v>1417.7313100000001</v>
      </c>
      <c r="K731" s="3"/>
    </row>
    <row r="732" spans="1:11" x14ac:dyDescent="0.2">
      <c r="A732" s="11" t="s">
        <v>271</v>
      </c>
      <c r="B732" s="151" t="s">
        <v>279</v>
      </c>
      <c r="C732" s="151" t="s">
        <v>151</v>
      </c>
      <c r="D732" s="24" t="s">
        <v>282</v>
      </c>
      <c r="E732" s="151" t="s">
        <v>147</v>
      </c>
      <c r="F732" s="202">
        <f>+F736+F733</f>
        <v>430.43393000000003</v>
      </c>
      <c r="K732" s="3"/>
    </row>
    <row r="733" spans="1:11" s="230" customFormat="1" ht="22.5" x14ac:dyDescent="0.2">
      <c r="A733" s="39" t="s">
        <v>887</v>
      </c>
      <c r="B733" s="151" t="s">
        <v>279</v>
      </c>
      <c r="C733" s="151" t="s">
        <v>151</v>
      </c>
      <c r="D733" s="343" t="s">
        <v>888</v>
      </c>
      <c r="E733" s="336" t="s">
        <v>147</v>
      </c>
      <c r="F733" s="221">
        <f>F734</f>
        <v>328.125</v>
      </c>
    </row>
    <row r="734" spans="1:11" s="230" customFormat="1" x14ac:dyDescent="0.2">
      <c r="A734" s="21" t="s">
        <v>271</v>
      </c>
      <c r="B734" s="151" t="s">
        <v>279</v>
      </c>
      <c r="C734" s="151" t="s">
        <v>151</v>
      </c>
      <c r="D734" s="343" t="s">
        <v>888</v>
      </c>
      <c r="E734" s="151">
        <v>500</v>
      </c>
      <c r="F734" s="221">
        <f>F735</f>
        <v>328.125</v>
      </c>
    </row>
    <row r="735" spans="1:11" s="230" customFormat="1" x14ac:dyDescent="0.2">
      <c r="A735" s="219" t="s">
        <v>75</v>
      </c>
      <c r="B735" s="151" t="s">
        <v>279</v>
      </c>
      <c r="C735" s="151" t="s">
        <v>151</v>
      </c>
      <c r="D735" s="343" t="s">
        <v>888</v>
      </c>
      <c r="E735" s="336">
        <v>540</v>
      </c>
      <c r="F735" s="221">
        <v>328.125</v>
      </c>
    </row>
    <row r="736" spans="1:11" ht="33" customHeight="1" x14ac:dyDescent="0.2">
      <c r="A736" s="11" t="s">
        <v>292</v>
      </c>
      <c r="B736" s="151" t="s">
        <v>279</v>
      </c>
      <c r="C736" s="151" t="s">
        <v>151</v>
      </c>
      <c r="D736" s="24" t="s">
        <v>293</v>
      </c>
      <c r="E736" s="151" t="s">
        <v>147</v>
      </c>
      <c r="F736" s="202">
        <f t="shared" ref="F736:F737" si="202">+F737</f>
        <v>102.30893</v>
      </c>
      <c r="K736" s="3"/>
    </row>
    <row r="737" spans="1:11" ht="21.75" customHeight="1" x14ac:dyDescent="0.2">
      <c r="A737" s="152" t="s">
        <v>61</v>
      </c>
      <c r="B737" s="151" t="s">
        <v>279</v>
      </c>
      <c r="C737" s="151" t="s">
        <v>151</v>
      </c>
      <c r="D737" s="24" t="s">
        <v>293</v>
      </c>
      <c r="E737" s="151" t="s">
        <v>147</v>
      </c>
      <c r="F737" s="202">
        <f t="shared" si="202"/>
        <v>102.30893</v>
      </c>
      <c r="K737" s="3"/>
    </row>
    <row r="738" spans="1:11" x14ac:dyDescent="0.2">
      <c r="A738" s="11" t="s">
        <v>271</v>
      </c>
      <c r="B738" s="151" t="s">
        <v>279</v>
      </c>
      <c r="C738" s="151" t="s">
        <v>151</v>
      </c>
      <c r="D738" s="24" t="s">
        <v>293</v>
      </c>
      <c r="E738" s="151" t="s">
        <v>276</v>
      </c>
      <c r="F738" s="202">
        <f t="shared" ref="F738" si="203">F739</f>
        <v>102.30893</v>
      </c>
      <c r="K738" s="3"/>
    </row>
    <row r="739" spans="1:11" x14ac:dyDescent="0.2">
      <c r="A739" s="179" t="s">
        <v>75</v>
      </c>
      <c r="B739" s="151" t="s">
        <v>279</v>
      </c>
      <c r="C739" s="151" t="s">
        <v>151</v>
      </c>
      <c r="D739" s="24" t="s">
        <v>293</v>
      </c>
      <c r="E739" s="151">
        <v>540</v>
      </c>
      <c r="F739" s="202">
        <f>'Пр 5 вед'!G474</f>
        <v>102.30893</v>
      </c>
      <c r="K739" s="3"/>
    </row>
    <row r="740" spans="1:11" ht="33.75" customHeight="1" x14ac:dyDescent="0.2">
      <c r="A740" s="11" t="s">
        <v>794</v>
      </c>
      <c r="B740" s="151" t="s">
        <v>279</v>
      </c>
      <c r="C740" s="151" t="s">
        <v>151</v>
      </c>
      <c r="D740" s="24" t="s">
        <v>795</v>
      </c>
      <c r="E740" s="151" t="s">
        <v>147</v>
      </c>
      <c r="F740" s="202">
        <f>F741</f>
        <v>987.29737999999998</v>
      </c>
      <c r="K740" s="3"/>
    </row>
    <row r="741" spans="1:11" x14ac:dyDescent="0.2">
      <c r="A741" s="11" t="s">
        <v>271</v>
      </c>
      <c r="B741" s="151" t="s">
        <v>279</v>
      </c>
      <c r="C741" s="151" t="s">
        <v>151</v>
      </c>
      <c r="D741" s="24" t="s">
        <v>795</v>
      </c>
      <c r="E741" s="151" t="s">
        <v>276</v>
      </c>
      <c r="F741" s="202">
        <f t="shared" ref="F741" si="204">F742</f>
        <v>987.29737999999998</v>
      </c>
      <c r="K741" s="3"/>
    </row>
    <row r="742" spans="1:11" x14ac:dyDescent="0.2">
      <c r="A742" s="179" t="s">
        <v>75</v>
      </c>
      <c r="B742" s="151" t="s">
        <v>279</v>
      </c>
      <c r="C742" s="151" t="s">
        <v>151</v>
      </c>
      <c r="D742" s="24" t="s">
        <v>795</v>
      </c>
      <c r="E742" s="151">
        <v>540</v>
      </c>
      <c r="F742" s="221">
        <f>'Пр 5 вед'!G477</f>
        <v>987.29737999999998</v>
      </c>
      <c r="K742" s="3"/>
    </row>
  </sheetData>
  <mergeCells count="10">
    <mergeCell ref="D10:E10"/>
    <mergeCell ref="A6:D6"/>
    <mergeCell ref="A7:D7"/>
    <mergeCell ref="A8:D8"/>
    <mergeCell ref="A9:C9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797"/>
  <sheetViews>
    <sheetView view="pageBreakPreview" zoomScale="90" zoomScaleNormal="100" zoomScaleSheetLayoutView="90" workbookViewId="0">
      <selection activeCell="A150" sqref="A150"/>
    </sheetView>
  </sheetViews>
  <sheetFormatPr defaultRowHeight="12.75" x14ac:dyDescent="0.2"/>
  <cols>
    <col min="1" max="1" width="52.85546875" style="244" bestFit="1" customWidth="1"/>
    <col min="2" max="2" width="8.7109375" style="228" bestFit="1" customWidth="1"/>
    <col min="3" max="3" width="7.42578125" style="229" bestFit="1" customWidth="1"/>
    <col min="4" max="4" width="7.7109375" style="228" bestFit="1" customWidth="1"/>
    <col min="5" max="5" width="10.85546875" style="228" customWidth="1"/>
    <col min="6" max="6" width="7.5703125" style="229" bestFit="1" customWidth="1"/>
    <col min="7" max="7" width="11.85546875" style="241" bestFit="1" customWidth="1"/>
    <col min="8" max="8" width="14.28515625" style="230" customWidth="1"/>
    <col min="9" max="9" width="13.140625" style="230" customWidth="1"/>
    <col min="10" max="10" width="17" style="230" customWidth="1"/>
    <col min="11" max="11" width="12.5703125" style="230" customWidth="1"/>
    <col min="12" max="12" width="14" style="230" customWidth="1"/>
    <col min="13" max="227" width="9.140625" style="230"/>
    <col min="228" max="228" width="57.140625" style="230" customWidth="1"/>
    <col min="229" max="229" width="4.7109375" style="230" customWidth="1"/>
    <col min="230" max="230" width="5.28515625" style="230" customWidth="1"/>
    <col min="231" max="231" width="3.7109375" style="230" customWidth="1"/>
    <col min="232" max="232" width="13.5703125" style="230" customWidth="1"/>
    <col min="233" max="233" width="7.42578125" style="230" bestFit="1" customWidth="1"/>
    <col min="234" max="234" width="10.28515625" style="230" bestFit="1" customWidth="1"/>
    <col min="235" max="235" width="8.28515625" style="230" customWidth="1"/>
    <col min="236" max="236" width="9.42578125" style="230" bestFit="1" customWidth="1"/>
    <col min="237" max="483" width="9.140625" style="230"/>
    <col min="484" max="484" width="57.140625" style="230" customWidth="1"/>
    <col min="485" max="485" width="4.7109375" style="230" customWidth="1"/>
    <col min="486" max="486" width="5.28515625" style="230" customWidth="1"/>
    <col min="487" max="487" width="3.7109375" style="230" customWidth="1"/>
    <col min="488" max="488" width="13.5703125" style="230" customWidth="1"/>
    <col min="489" max="489" width="7.42578125" style="230" bestFit="1" customWidth="1"/>
    <col min="490" max="490" width="10.28515625" style="230" bestFit="1" customWidth="1"/>
    <col min="491" max="491" width="8.28515625" style="230" customWidth="1"/>
    <col min="492" max="492" width="9.42578125" style="230" bestFit="1" customWidth="1"/>
    <col min="493" max="739" width="9.140625" style="230"/>
    <col min="740" max="740" width="57.140625" style="230" customWidth="1"/>
    <col min="741" max="741" width="4.7109375" style="230" customWidth="1"/>
    <col min="742" max="742" width="5.28515625" style="230" customWidth="1"/>
    <col min="743" max="743" width="3.7109375" style="230" customWidth="1"/>
    <col min="744" max="744" width="13.5703125" style="230" customWidth="1"/>
    <col min="745" max="745" width="7.42578125" style="230" bestFit="1" customWidth="1"/>
    <col min="746" max="746" width="10.28515625" style="230" bestFit="1" customWidth="1"/>
    <col min="747" max="747" width="8.28515625" style="230" customWidth="1"/>
    <col min="748" max="748" width="9.42578125" style="230" bestFit="1" customWidth="1"/>
    <col min="749" max="995" width="9.140625" style="230"/>
    <col min="996" max="996" width="57.140625" style="230" customWidth="1"/>
    <col min="997" max="997" width="4.7109375" style="230" customWidth="1"/>
    <col min="998" max="998" width="5.28515625" style="230" customWidth="1"/>
    <col min="999" max="999" width="3.7109375" style="230" customWidth="1"/>
    <col min="1000" max="1000" width="13.5703125" style="230" customWidth="1"/>
    <col min="1001" max="1001" width="7.42578125" style="230" bestFit="1" customWidth="1"/>
    <col min="1002" max="1002" width="10.28515625" style="230" bestFit="1" customWidth="1"/>
    <col min="1003" max="1003" width="8.28515625" style="230" customWidth="1"/>
    <col min="1004" max="1004" width="9.42578125" style="230" bestFit="1" customWidth="1"/>
    <col min="1005" max="1251" width="9.140625" style="230"/>
    <col min="1252" max="1252" width="57.140625" style="230" customWidth="1"/>
    <col min="1253" max="1253" width="4.7109375" style="230" customWidth="1"/>
    <col min="1254" max="1254" width="5.28515625" style="230" customWidth="1"/>
    <col min="1255" max="1255" width="3.7109375" style="230" customWidth="1"/>
    <col min="1256" max="1256" width="13.5703125" style="230" customWidth="1"/>
    <col min="1257" max="1257" width="7.42578125" style="230" bestFit="1" customWidth="1"/>
    <col min="1258" max="1258" width="10.28515625" style="230" bestFit="1" customWidth="1"/>
    <col min="1259" max="1259" width="8.28515625" style="230" customWidth="1"/>
    <col min="1260" max="1260" width="9.42578125" style="230" bestFit="1" customWidth="1"/>
    <col min="1261" max="1507" width="9.140625" style="230"/>
    <col min="1508" max="1508" width="57.140625" style="230" customWidth="1"/>
    <col min="1509" max="1509" width="4.7109375" style="230" customWidth="1"/>
    <col min="1510" max="1510" width="5.28515625" style="230" customWidth="1"/>
    <col min="1511" max="1511" width="3.7109375" style="230" customWidth="1"/>
    <col min="1512" max="1512" width="13.5703125" style="230" customWidth="1"/>
    <col min="1513" max="1513" width="7.42578125" style="230" bestFit="1" customWidth="1"/>
    <col min="1514" max="1514" width="10.28515625" style="230" bestFit="1" customWidth="1"/>
    <col min="1515" max="1515" width="8.28515625" style="230" customWidth="1"/>
    <col min="1516" max="1516" width="9.42578125" style="230" bestFit="1" customWidth="1"/>
    <col min="1517" max="1763" width="9.140625" style="230"/>
    <col min="1764" max="1764" width="57.140625" style="230" customWidth="1"/>
    <col min="1765" max="1765" width="4.7109375" style="230" customWidth="1"/>
    <col min="1766" max="1766" width="5.28515625" style="230" customWidth="1"/>
    <col min="1767" max="1767" width="3.7109375" style="230" customWidth="1"/>
    <col min="1768" max="1768" width="13.5703125" style="230" customWidth="1"/>
    <col min="1769" max="1769" width="7.42578125" style="230" bestFit="1" customWidth="1"/>
    <col min="1770" max="1770" width="10.28515625" style="230" bestFit="1" customWidth="1"/>
    <col min="1771" max="1771" width="8.28515625" style="230" customWidth="1"/>
    <col min="1772" max="1772" width="9.42578125" style="230" bestFit="1" customWidth="1"/>
    <col min="1773" max="2019" width="9.140625" style="230"/>
    <col min="2020" max="2020" width="57.140625" style="230" customWidth="1"/>
    <col min="2021" max="2021" width="4.7109375" style="230" customWidth="1"/>
    <col min="2022" max="2022" width="5.28515625" style="230" customWidth="1"/>
    <col min="2023" max="2023" width="3.7109375" style="230" customWidth="1"/>
    <col min="2024" max="2024" width="13.5703125" style="230" customWidth="1"/>
    <col min="2025" max="2025" width="7.42578125" style="230" bestFit="1" customWidth="1"/>
    <col min="2026" max="2026" width="10.28515625" style="230" bestFit="1" customWidth="1"/>
    <col min="2027" max="2027" width="8.28515625" style="230" customWidth="1"/>
    <col min="2028" max="2028" width="9.42578125" style="230" bestFit="1" customWidth="1"/>
    <col min="2029" max="2275" width="9.140625" style="230"/>
    <col min="2276" max="2276" width="57.140625" style="230" customWidth="1"/>
    <col min="2277" max="2277" width="4.7109375" style="230" customWidth="1"/>
    <col min="2278" max="2278" width="5.28515625" style="230" customWidth="1"/>
    <col min="2279" max="2279" width="3.7109375" style="230" customWidth="1"/>
    <col min="2280" max="2280" width="13.5703125" style="230" customWidth="1"/>
    <col min="2281" max="2281" width="7.42578125" style="230" bestFit="1" customWidth="1"/>
    <col min="2282" max="2282" width="10.28515625" style="230" bestFit="1" customWidth="1"/>
    <col min="2283" max="2283" width="8.28515625" style="230" customWidth="1"/>
    <col min="2284" max="2284" width="9.42578125" style="230" bestFit="1" customWidth="1"/>
    <col min="2285" max="2531" width="9.140625" style="230"/>
    <col min="2532" max="2532" width="57.140625" style="230" customWidth="1"/>
    <col min="2533" max="2533" width="4.7109375" style="230" customWidth="1"/>
    <col min="2534" max="2534" width="5.28515625" style="230" customWidth="1"/>
    <col min="2535" max="2535" width="3.7109375" style="230" customWidth="1"/>
    <col min="2536" max="2536" width="13.5703125" style="230" customWidth="1"/>
    <col min="2537" max="2537" width="7.42578125" style="230" bestFit="1" customWidth="1"/>
    <col min="2538" max="2538" width="10.28515625" style="230" bestFit="1" customWidth="1"/>
    <col min="2539" max="2539" width="8.28515625" style="230" customWidth="1"/>
    <col min="2540" max="2540" width="9.42578125" style="230" bestFit="1" customWidth="1"/>
    <col min="2541" max="2787" width="9.140625" style="230"/>
    <col min="2788" max="2788" width="57.140625" style="230" customWidth="1"/>
    <col min="2789" max="2789" width="4.7109375" style="230" customWidth="1"/>
    <col min="2790" max="2790" width="5.28515625" style="230" customWidth="1"/>
    <col min="2791" max="2791" width="3.7109375" style="230" customWidth="1"/>
    <col min="2792" max="2792" width="13.5703125" style="230" customWidth="1"/>
    <col min="2793" max="2793" width="7.42578125" style="230" bestFit="1" customWidth="1"/>
    <col min="2794" max="2794" width="10.28515625" style="230" bestFit="1" customWidth="1"/>
    <col min="2795" max="2795" width="8.28515625" style="230" customWidth="1"/>
    <col min="2796" max="2796" width="9.42578125" style="230" bestFit="1" customWidth="1"/>
    <col min="2797" max="3043" width="9.140625" style="230"/>
    <col min="3044" max="3044" width="57.140625" style="230" customWidth="1"/>
    <col min="3045" max="3045" width="4.7109375" style="230" customWidth="1"/>
    <col min="3046" max="3046" width="5.28515625" style="230" customWidth="1"/>
    <col min="3047" max="3047" width="3.7109375" style="230" customWidth="1"/>
    <col min="3048" max="3048" width="13.5703125" style="230" customWidth="1"/>
    <col min="3049" max="3049" width="7.42578125" style="230" bestFit="1" customWidth="1"/>
    <col min="3050" max="3050" width="10.28515625" style="230" bestFit="1" customWidth="1"/>
    <col min="3051" max="3051" width="8.28515625" style="230" customWidth="1"/>
    <col min="3052" max="3052" width="9.42578125" style="230" bestFit="1" customWidth="1"/>
    <col min="3053" max="3299" width="9.140625" style="230"/>
    <col min="3300" max="3300" width="57.140625" style="230" customWidth="1"/>
    <col min="3301" max="3301" width="4.7109375" style="230" customWidth="1"/>
    <col min="3302" max="3302" width="5.28515625" style="230" customWidth="1"/>
    <col min="3303" max="3303" width="3.7109375" style="230" customWidth="1"/>
    <col min="3304" max="3304" width="13.5703125" style="230" customWidth="1"/>
    <col min="3305" max="3305" width="7.42578125" style="230" bestFit="1" customWidth="1"/>
    <col min="3306" max="3306" width="10.28515625" style="230" bestFit="1" customWidth="1"/>
    <col min="3307" max="3307" width="8.28515625" style="230" customWidth="1"/>
    <col min="3308" max="3308" width="9.42578125" style="230" bestFit="1" customWidth="1"/>
    <col min="3309" max="3555" width="9.140625" style="230"/>
    <col min="3556" max="3556" width="57.140625" style="230" customWidth="1"/>
    <col min="3557" max="3557" width="4.7109375" style="230" customWidth="1"/>
    <col min="3558" max="3558" width="5.28515625" style="230" customWidth="1"/>
    <col min="3559" max="3559" width="3.7109375" style="230" customWidth="1"/>
    <col min="3560" max="3560" width="13.5703125" style="230" customWidth="1"/>
    <col min="3561" max="3561" width="7.42578125" style="230" bestFit="1" customWidth="1"/>
    <col min="3562" max="3562" width="10.28515625" style="230" bestFit="1" customWidth="1"/>
    <col min="3563" max="3563" width="8.28515625" style="230" customWidth="1"/>
    <col min="3564" max="3564" width="9.42578125" style="230" bestFit="1" customWidth="1"/>
    <col min="3565" max="3811" width="9.140625" style="230"/>
    <col min="3812" max="3812" width="57.140625" style="230" customWidth="1"/>
    <col min="3813" max="3813" width="4.7109375" style="230" customWidth="1"/>
    <col min="3814" max="3814" width="5.28515625" style="230" customWidth="1"/>
    <col min="3815" max="3815" width="3.7109375" style="230" customWidth="1"/>
    <col min="3816" max="3816" width="13.5703125" style="230" customWidth="1"/>
    <col min="3817" max="3817" width="7.42578125" style="230" bestFit="1" customWidth="1"/>
    <col min="3818" max="3818" width="10.28515625" style="230" bestFit="1" customWidth="1"/>
    <col min="3819" max="3819" width="8.28515625" style="230" customWidth="1"/>
    <col min="3820" max="3820" width="9.42578125" style="230" bestFit="1" customWidth="1"/>
    <col min="3821" max="4067" width="9.140625" style="230"/>
    <col min="4068" max="4068" width="57.140625" style="230" customWidth="1"/>
    <col min="4069" max="4069" width="4.7109375" style="230" customWidth="1"/>
    <col min="4070" max="4070" width="5.28515625" style="230" customWidth="1"/>
    <col min="4071" max="4071" width="3.7109375" style="230" customWidth="1"/>
    <col min="4072" max="4072" width="13.5703125" style="230" customWidth="1"/>
    <col min="4073" max="4073" width="7.42578125" style="230" bestFit="1" customWidth="1"/>
    <col min="4074" max="4074" width="10.28515625" style="230" bestFit="1" customWidth="1"/>
    <col min="4075" max="4075" width="8.28515625" style="230" customWidth="1"/>
    <col min="4076" max="4076" width="9.42578125" style="230" bestFit="1" customWidth="1"/>
    <col min="4077" max="4323" width="9.140625" style="230"/>
    <col min="4324" max="4324" width="57.140625" style="230" customWidth="1"/>
    <col min="4325" max="4325" width="4.7109375" style="230" customWidth="1"/>
    <col min="4326" max="4326" width="5.28515625" style="230" customWidth="1"/>
    <col min="4327" max="4327" width="3.7109375" style="230" customWidth="1"/>
    <col min="4328" max="4328" width="13.5703125" style="230" customWidth="1"/>
    <col min="4329" max="4329" width="7.42578125" style="230" bestFit="1" customWidth="1"/>
    <col min="4330" max="4330" width="10.28515625" style="230" bestFit="1" customWidth="1"/>
    <col min="4331" max="4331" width="8.28515625" style="230" customWidth="1"/>
    <col min="4332" max="4332" width="9.42578125" style="230" bestFit="1" customWidth="1"/>
    <col min="4333" max="4579" width="9.140625" style="230"/>
    <col min="4580" max="4580" width="57.140625" style="230" customWidth="1"/>
    <col min="4581" max="4581" width="4.7109375" style="230" customWidth="1"/>
    <col min="4582" max="4582" width="5.28515625" style="230" customWidth="1"/>
    <col min="4583" max="4583" width="3.7109375" style="230" customWidth="1"/>
    <col min="4584" max="4584" width="13.5703125" style="230" customWidth="1"/>
    <col min="4585" max="4585" width="7.42578125" style="230" bestFit="1" customWidth="1"/>
    <col min="4586" max="4586" width="10.28515625" style="230" bestFit="1" customWidth="1"/>
    <col min="4587" max="4587" width="8.28515625" style="230" customWidth="1"/>
    <col min="4588" max="4588" width="9.42578125" style="230" bestFit="1" customWidth="1"/>
    <col min="4589" max="4835" width="9.140625" style="230"/>
    <col min="4836" max="4836" width="57.140625" style="230" customWidth="1"/>
    <col min="4837" max="4837" width="4.7109375" style="230" customWidth="1"/>
    <col min="4838" max="4838" width="5.28515625" style="230" customWidth="1"/>
    <col min="4839" max="4839" width="3.7109375" style="230" customWidth="1"/>
    <col min="4840" max="4840" width="13.5703125" style="230" customWidth="1"/>
    <col min="4841" max="4841" width="7.42578125" style="230" bestFit="1" customWidth="1"/>
    <col min="4842" max="4842" width="10.28515625" style="230" bestFit="1" customWidth="1"/>
    <col min="4843" max="4843" width="8.28515625" style="230" customWidth="1"/>
    <col min="4844" max="4844" width="9.42578125" style="230" bestFit="1" customWidth="1"/>
    <col min="4845" max="5091" width="9.140625" style="230"/>
    <col min="5092" max="5092" width="57.140625" style="230" customWidth="1"/>
    <col min="5093" max="5093" width="4.7109375" style="230" customWidth="1"/>
    <col min="5094" max="5094" width="5.28515625" style="230" customWidth="1"/>
    <col min="5095" max="5095" width="3.7109375" style="230" customWidth="1"/>
    <col min="5096" max="5096" width="13.5703125" style="230" customWidth="1"/>
    <col min="5097" max="5097" width="7.42578125" style="230" bestFit="1" customWidth="1"/>
    <col min="5098" max="5098" width="10.28515625" style="230" bestFit="1" customWidth="1"/>
    <col min="5099" max="5099" width="8.28515625" style="230" customWidth="1"/>
    <col min="5100" max="5100" width="9.42578125" style="230" bestFit="1" customWidth="1"/>
    <col min="5101" max="5347" width="9.140625" style="230"/>
    <col min="5348" max="5348" width="57.140625" style="230" customWidth="1"/>
    <col min="5349" max="5349" width="4.7109375" style="230" customWidth="1"/>
    <col min="5350" max="5350" width="5.28515625" style="230" customWidth="1"/>
    <col min="5351" max="5351" width="3.7109375" style="230" customWidth="1"/>
    <col min="5352" max="5352" width="13.5703125" style="230" customWidth="1"/>
    <col min="5353" max="5353" width="7.42578125" style="230" bestFit="1" customWidth="1"/>
    <col min="5354" max="5354" width="10.28515625" style="230" bestFit="1" customWidth="1"/>
    <col min="5355" max="5355" width="8.28515625" style="230" customWidth="1"/>
    <col min="5356" max="5356" width="9.42578125" style="230" bestFit="1" customWidth="1"/>
    <col min="5357" max="5603" width="9.140625" style="230"/>
    <col min="5604" max="5604" width="57.140625" style="230" customWidth="1"/>
    <col min="5605" max="5605" width="4.7109375" style="230" customWidth="1"/>
    <col min="5606" max="5606" width="5.28515625" style="230" customWidth="1"/>
    <col min="5607" max="5607" width="3.7109375" style="230" customWidth="1"/>
    <col min="5608" max="5608" width="13.5703125" style="230" customWidth="1"/>
    <col min="5609" max="5609" width="7.42578125" style="230" bestFit="1" customWidth="1"/>
    <col min="5610" max="5610" width="10.28515625" style="230" bestFit="1" customWidth="1"/>
    <col min="5611" max="5611" width="8.28515625" style="230" customWidth="1"/>
    <col min="5612" max="5612" width="9.42578125" style="230" bestFit="1" customWidth="1"/>
    <col min="5613" max="5859" width="9.140625" style="230"/>
    <col min="5860" max="5860" width="57.140625" style="230" customWidth="1"/>
    <col min="5861" max="5861" width="4.7109375" style="230" customWidth="1"/>
    <col min="5862" max="5862" width="5.28515625" style="230" customWidth="1"/>
    <col min="5863" max="5863" width="3.7109375" style="230" customWidth="1"/>
    <col min="5864" max="5864" width="13.5703125" style="230" customWidth="1"/>
    <col min="5865" max="5865" width="7.42578125" style="230" bestFit="1" customWidth="1"/>
    <col min="5866" max="5866" width="10.28515625" style="230" bestFit="1" customWidth="1"/>
    <col min="5867" max="5867" width="8.28515625" style="230" customWidth="1"/>
    <col min="5868" max="5868" width="9.42578125" style="230" bestFit="1" customWidth="1"/>
    <col min="5869" max="6115" width="9.140625" style="230"/>
    <col min="6116" max="6116" width="57.140625" style="230" customWidth="1"/>
    <col min="6117" max="6117" width="4.7109375" style="230" customWidth="1"/>
    <col min="6118" max="6118" width="5.28515625" style="230" customWidth="1"/>
    <col min="6119" max="6119" width="3.7109375" style="230" customWidth="1"/>
    <col min="6120" max="6120" width="13.5703125" style="230" customWidth="1"/>
    <col min="6121" max="6121" width="7.42578125" style="230" bestFit="1" customWidth="1"/>
    <col min="6122" max="6122" width="10.28515625" style="230" bestFit="1" customWidth="1"/>
    <col min="6123" max="6123" width="8.28515625" style="230" customWidth="1"/>
    <col min="6124" max="6124" width="9.42578125" style="230" bestFit="1" customWidth="1"/>
    <col min="6125" max="6371" width="9.140625" style="230"/>
    <col min="6372" max="6372" width="57.140625" style="230" customWidth="1"/>
    <col min="6373" max="6373" width="4.7109375" style="230" customWidth="1"/>
    <col min="6374" max="6374" width="5.28515625" style="230" customWidth="1"/>
    <col min="6375" max="6375" width="3.7109375" style="230" customWidth="1"/>
    <col min="6376" max="6376" width="13.5703125" style="230" customWidth="1"/>
    <col min="6377" max="6377" width="7.42578125" style="230" bestFit="1" customWidth="1"/>
    <col min="6378" max="6378" width="10.28515625" style="230" bestFit="1" customWidth="1"/>
    <col min="6379" max="6379" width="8.28515625" style="230" customWidth="1"/>
    <col min="6380" max="6380" width="9.42578125" style="230" bestFit="1" customWidth="1"/>
    <col min="6381" max="6627" width="9.140625" style="230"/>
    <col min="6628" max="6628" width="57.140625" style="230" customWidth="1"/>
    <col min="6629" max="6629" width="4.7109375" style="230" customWidth="1"/>
    <col min="6630" max="6630" width="5.28515625" style="230" customWidth="1"/>
    <col min="6631" max="6631" width="3.7109375" style="230" customWidth="1"/>
    <col min="6632" max="6632" width="13.5703125" style="230" customWidth="1"/>
    <col min="6633" max="6633" width="7.42578125" style="230" bestFit="1" customWidth="1"/>
    <col min="6634" max="6634" width="10.28515625" style="230" bestFit="1" customWidth="1"/>
    <col min="6635" max="6635" width="8.28515625" style="230" customWidth="1"/>
    <col min="6636" max="6636" width="9.42578125" style="230" bestFit="1" customWidth="1"/>
    <col min="6637" max="6883" width="9.140625" style="230"/>
    <col min="6884" max="6884" width="57.140625" style="230" customWidth="1"/>
    <col min="6885" max="6885" width="4.7109375" style="230" customWidth="1"/>
    <col min="6886" max="6886" width="5.28515625" style="230" customWidth="1"/>
    <col min="6887" max="6887" width="3.7109375" style="230" customWidth="1"/>
    <col min="6888" max="6888" width="13.5703125" style="230" customWidth="1"/>
    <col min="6889" max="6889" width="7.42578125" style="230" bestFit="1" customWidth="1"/>
    <col min="6890" max="6890" width="10.28515625" style="230" bestFit="1" customWidth="1"/>
    <col min="6891" max="6891" width="8.28515625" style="230" customWidth="1"/>
    <col min="6892" max="6892" width="9.42578125" style="230" bestFit="1" customWidth="1"/>
    <col min="6893" max="7139" width="9.140625" style="230"/>
    <col min="7140" max="7140" width="57.140625" style="230" customWidth="1"/>
    <col min="7141" max="7141" width="4.7109375" style="230" customWidth="1"/>
    <col min="7142" max="7142" width="5.28515625" style="230" customWidth="1"/>
    <col min="7143" max="7143" width="3.7109375" style="230" customWidth="1"/>
    <col min="7144" max="7144" width="13.5703125" style="230" customWidth="1"/>
    <col min="7145" max="7145" width="7.42578125" style="230" bestFit="1" customWidth="1"/>
    <col min="7146" max="7146" width="10.28515625" style="230" bestFit="1" customWidth="1"/>
    <col min="7147" max="7147" width="8.28515625" style="230" customWidth="1"/>
    <col min="7148" max="7148" width="9.42578125" style="230" bestFit="1" customWidth="1"/>
    <col min="7149" max="7395" width="9.140625" style="230"/>
    <col min="7396" max="7396" width="57.140625" style="230" customWidth="1"/>
    <col min="7397" max="7397" width="4.7109375" style="230" customWidth="1"/>
    <col min="7398" max="7398" width="5.28515625" style="230" customWidth="1"/>
    <col min="7399" max="7399" width="3.7109375" style="230" customWidth="1"/>
    <col min="7400" max="7400" width="13.5703125" style="230" customWidth="1"/>
    <col min="7401" max="7401" width="7.42578125" style="230" bestFit="1" customWidth="1"/>
    <col min="7402" max="7402" width="10.28515625" style="230" bestFit="1" customWidth="1"/>
    <col min="7403" max="7403" width="8.28515625" style="230" customWidth="1"/>
    <col min="7404" max="7404" width="9.42578125" style="230" bestFit="1" customWidth="1"/>
    <col min="7405" max="7651" width="9.140625" style="230"/>
    <col min="7652" max="7652" width="57.140625" style="230" customWidth="1"/>
    <col min="7653" max="7653" width="4.7109375" style="230" customWidth="1"/>
    <col min="7654" max="7654" width="5.28515625" style="230" customWidth="1"/>
    <col min="7655" max="7655" width="3.7109375" style="230" customWidth="1"/>
    <col min="7656" max="7656" width="13.5703125" style="230" customWidth="1"/>
    <col min="7657" max="7657" width="7.42578125" style="230" bestFit="1" customWidth="1"/>
    <col min="7658" max="7658" width="10.28515625" style="230" bestFit="1" customWidth="1"/>
    <col min="7659" max="7659" width="8.28515625" style="230" customWidth="1"/>
    <col min="7660" max="7660" width="9.42578125" style="230" bestFit="1" customWidth="1"/>
    <col min="7661" max="7907" width="9.140625" style="230"/>
    <col min="7908" max="7908" width="57.140625" style="230" customWidth="1"/>
    <col min="7909" max="7909" width="4.7109375" style="230" customWidth="1"/>
    <col min="7910" max="7910" width="5.28515625" style="230" customWidth="1"/>
    <col min="7911" max="7911" width="3.7109375" style="230" customWidth="1"/>
    <col min="7912" max="7912" width="13.5703125" style="230" customWidth="1"/>
    <col min="7913" max="7913" width="7.42578125" style="230" bestFit="1" customWidth="1"/>
    <col min="7914" max="7914" width="10.28515625" style="230" bestFit="1" customWidth="1"/>
    <col min="7915" max="7915" width="8.28515625" style="230" customWidth="1"/>
    <col min="7916" max="7916" width="9.42578125" style="230" bestFit="1" customWidth="1"/>
    <col min="7917" max="8163" width="9.140625" style="230"/>
    <col min="8164" max="8164" width="57.140625" style="230" customWidth="1"/>
    <col min="8165" max="8165" width="4.7109375" style="230" customWidth="1"/>
    <col min="8166" max="8166" width="5.28515625" style="230" customWidth="1"/>
    <col min="8167" max="8167" width="3.7109375" style="230" customWidth="1"/>
    <col min="8168" max="8168" width="13.5703125" style="230" customWidth="1"/>
    <col min="8169" max="8169" width="7.42578125" style="230" bestFit="1" customWidth="1"/>
    <col min="8170" max="8170" width="10.28515625" style="230" bestFit="1" customWidth="1"/>
    <col min="8171" max="8171" width="8.28515625" style="230" customWidth="1"/>
    <col min="8172" max="8172" width="9.42578125" style="230" bestFit="1" customWidth="1"/>
    <col min="8173" max="8419" width="9.140625" style="230"/>
    <col min="8420" max="8420" width="57.140625" style="230" customWidth="1"/>
    <col min="8421" max="8421" width="4.7109375" style="230" customWidth="1"/>
    <col min="8422" max="8422" width="5.28515625" style="230" customWidth="1"/>
    <col min="8423" max="8423" width="3.7109375" style="230" customWidth="1"/>
    <col min="8424" max="8424" width="13.5703125" style="230" customWidth="1"/>
    <col min="8425" max="8425" width="7.42578125" style="230" bestFit="1" customWidth="1"/>
    <col min="8426" max="8426" width="10.28515625" style="230" bestFit="1" customWidth="1"/>
    <col min="8427" max="8427" width="8.28515625" style="230" customWidth="1"/>
    <col min="8428" max="8428" width="9.42578125" style="230" bestFit="1" customWidth="1"/>
    <col min="8429" max="8675" width="9.140625" style="230"/>
    <col min="8676" max="8676" width="57.140625" style="230" customWidth="1"/>
    <col min="8677" max="8677" width="4.7109375" style="230" customWidth="1"/>
    <col min="8678" max="8678" width="5.28515625" style="230" customWidth="1"/>
    <col min="8679" max="8679" width="3.7109375" style="230" customWidth="1"/>
    <col min="8680" max="8680" width="13.5703125" style="230" customWidth="1"/>
    <col min="8681" max="8681" width="7.42578125" style="230" bestFit="1" customWidth="1"/>
    <col min="8682" max="8682" width="10.28515625" style="230" bestFit="1" customWidth="1"/>
    <col min="8683" max="8683" width="8.28515625" style="230" customWidth="1"/>
    <col min="8684" max="8684" width="9.42578125" style="230" bestFit="1" customWidth="1"/>
    <col min="8685" max="8931" width="9.140625" style="230"/>
    <col min="8932" max="8932" width="57.140625" style="230" customWidth="1"/>
    <col min="8933" max="8933" width="4.7109375" style="230" customWidth="1"/>
    <col min="8934" max="8934" width="5.28515625" style="230" customWidth="1"/>
    <col min="8935" max="8935" width="3.7109375" style="230" customWidth="1"/>
    <col min="8936" max="8936" width="13.5703125" style="230" customWidth="1"/>
    <col min="8937" max="8937" width="7.42578125" style="230" bestFit="1" customWidth="1"/>
    <col min="8938" max="8938" width="10.28515625" style="230" bestFit="1" customWidth="1"/>
    <col min="8939" max="8939" width="8.28515625" style="230" customWidth="1"/>
    <col min="8940" max="8940" width="9.42578125" style="230" bestFit="1" customWidth="1"/>
    <col min="8941" max="9187" width="9.140625" style="230"/>
    <col min="9188" max="9188" width="57.140625" style="230" customWidth="1"/>
    <col min="9189" max="9189" width="4.7109375" style="230" customWidth="1"/>
    <col min="9190" max="9190" width="5.28515625" style="230" customWidth="1"/>
    <col min="9191" max="9191" width="3.7109375" style="230" customWidth="1"/>
    <col min="9192" max="9192" width="13.5703125" style="230" customWidth="1"/>
    <col min="9193" max="9193" width="7.42578125" style="230" bestFit="1" customWidth="1"/>
    <col min="9194" max="9194" width="10.28515625" style="230" bestFit="1" customWidth="1"/>
    <col min="9195" max="9195" width="8.28515625" style="230" customWidth="1"/>
    <col min="9196" max="9196" width="9.42578125" style="230" bestFit="1" customWidth="1"/>
    <col min="9197" max="9443" width="9.140625" style="230"/>
    <col min="9444" max="9444" width="57.140625" style="230" customWidth="1"/>
    <col min="9445" max="9445" width="4.7109375" style="230" customWidth="1"/>
    <col min="9446" max="9446" width="5.28515625" style="230" customWidth="1"/>
    <col min="9447" max="9447" width="3.7109375" style="230" customWidth="1"/>
    <col min="9448" max="9448" width="13.5703125" style="230" customWidth="1"/>
    <col min="9449" max="9449" width="7.42578125" style="230" bestFit="1" customWidth="1"/>
    <col min="9450" max="9450" width="10.28515625" style="230" bestFit="1" customWidth="1"/>
    <col min="9451" max="9451" width="8.28515625" style="230" customWidth="1"/>
    <col min="9452" max="9452" width="9.42578125" style="230" bestFit="1" customWidth="1"/>
    <col min="9453" max="9699" width="9.140625" style="230"/>
    <col min="9700" max="9700" width="57.140625" style="230" customWidth="1"/>
    <col min="9701" max="9701" width="4.7109375" style="230" customWidth="1"/>
    <col min="9702" max="9702" width="5.28515625" style="230" customWidth="1"/>
    <col min="9703" max="9703" width="3.7109375" style="230" customWidth="1"/>
    <col min="9704" max="9704" width="13.5703125" style="230" customWidth="1"/>
    <col min="9705" max="9705" width="7.42578125" style="230" bestFit="1" customWidth="1"/>
    <col min="9706" max="9706" width="10.28515625" style="230" bestFit="1" customWidth="1"/>
    <col min="9707" max="9707" width="8.28515625" style="230" customWidth="1"/>
    <col min="9708" max="9708" width="9.42578125" style="230" bestFit="1" customWidth="1"/>
    <col min="9709" max="9955" width="9.140625" style="230"/>
    <col min="9956" max="9956" width="57.140625" style="230" customWidth="1"/>
    <col min="9957" max="9957" width="4.7109375" style="230" customWidth="1"/>
    <col min="9958" max="9958" width="5.28515625" style="230" customWidth="1"/>
    <col min="9959" max="9959" width="3.7109375" style="230" customWidth="1"/>
    <col min="9960" max="9960" width="13.5703125" style="230" customWidth="1"/>
    <col min="9961" max="9961" width="7.42578125" style="230" bestFit="1" customWidth="1"/>
    <col min="9962" max="9962" width="10.28515625" style="230" bestFit="1" customWidth="1"/>
    <col min="9963" max="9963" width="8.28515625" style="230" customWidth="1"/>
    <col min="9964" max="9964" width="9.42578125" style="230" bestFit="1" customWidth="1"/>
    <col min="9965" max="10211" width="9.140625" style="230"/>
    <col min="10212" max="10212" width="57.140625" style="230" customWidth="1"/>
    <col min="10213" max="10213" width="4.7109375" style="230" customWidth="1"/>
    <col min="10214" max="10214" width="5.28515625" style="230" customWidth="1"/>
    <col min="10215" max="10215" width="3.7109375" style="230" customWidth="1"/>
    <col min="10216" max="10216" width="13.5703125" style="230" customWidth="1"/>
    <col min="10217" max="10217" width="7.42578125" style="230" bestFit="1" customWidth="1"/>
    <col min="10218" max="10218" width="10.28515625" style="230" bestFit="1" customWidth="1"/>
    <col min="10219" max="10219" width="8.28515625" style="230" customWidth="1"/>
    <col min="10220" max="10220" width="9.42578125" style="230" bestFit="1" customWidth="1"/>
    <col min="10221" max="10467" width="9.140625" style="230"/>
    <col min="10468" max="10468" width="57.140625" style="230" customWidth="1"/>
    <col min="10469" max="10469" width="4.7109375" style="230" customWidth="1"/>
    <col min="10470" max="10470" width="5.28515625" style="230" customWidth="1"/>
    <col min="10471" max="10471" width="3.7109375" style="230" customWidth="1"/>
    <col min="10472" max="10472" width="13.5703125" style="230" customWidth="1"/>
    <col min="10473" max="10473" width="7.42578125" style="230" bestFit="1" customWidth="1"/>
    <col min="10474" max="10474" width="10.28515625" style="230" bestFit="1" customWidth="1"/>
    <col min="10475" max="10475" width="8.28515625" style="230" customWidth="1"/>
    <col min="10476" max="10476" width="9.42578125" style="230" bestFit="1" customWidth="1"/>
    <col min="10477" max="10723" width="9.140625" style="230"/>
    <col min="10724" max="10724" width="57.140625" style="230" customWidth="1"/>
    <col min="10725" max="10725" width="4.7109375" style="230" customWidth="1"/>
    <col min="10726" max="10726" width="5.28515625" style="230" customWidth="1"/>
    <col min="10727" max="10727" width="3.7109375" style="230" customWidth="1"/>
    <col min="10728" max="10728" width="13.5703125" style="230" customWidth="1"/>
    <col min="10729" max="10729" width="7.42578125" style="230" bestFit="1" customWidth="1"/>
    <col min="10730" max="10730" width="10.28515625" style="230" bestFit="1" customWidth="1"/>
    <col min="10731" max="10731" width="8.28515625" style="230" customWidth="1"/>
    <col min="10732" max="10732" width="9.42578125" style="230" bestFit="1" customWidth="1"/>
    <col min="10733" max="10979" width="9.140625" style="230"/>
    <col min="10980" max="10980" width="57.140625" style="230" customWidth="1"/>
    <col min="10981" max="10981" width="4.7109375" style="230" customWidth="1"/>
    <col min="10982" max="10982" width="5.28515625" style="230" customWidth="1"/>
    <col min="10983" max="10983" width="3.7109375" style="230" customWidth="1"/>
    <col min="10984" max="10984" width="13.5703125" style="230" customWidth="1"/>
    <col min="10985" max="10985" width="7.42578125" style="230" bestFit="1" customWidth="1"/>
    <col min="10986" max="10986" width="10.28515625" style="230" bestFit="1" customWidth="1"/>
    <col min="10987" max="10987" width="8.28515625" style="230" customWidth="1"/>
    <col min="10988" max="10988" width="9.42578125" style="230" bestFit="1" customWidth="1"/>
    <col min="10989" max="11235" width="9.140625" style="230"/>
    <col min="11236" max="11236" width="57.140625" style="230" customWidth="1"/>
    <col min="11237" max="11237" width="4.7109375" style="230" customWidth="1"/>
    <col min="11238" max="11238" width="5.28515625" style="230" customWidth="1"/>
    <col min="11239" max="11239" width="3.7109375" style="230" customWidth="1"/>
    <col min="11240" max="11240" width="13.5703125" style="230" customWidth="1"/>
    <col min="11241" max="11241" width="7.42578125" style="230" bestFit="1" customWidth="1"/>
    <col min="11242" max="11242" width="10.28515625" style="230" bestFit="1" customWidth="1"/>
    <col min="11243" max="11243" width="8.28515625" style="230" customWidth="1"/>
    <col min="11244" max="11244" width="9.42578125" style="230" bestFit="1" customWidth="1"/>
    <col min="11245" max="11491" width="9.140625" style="230"/>
    <col min="11492" max="11492" width="57.140625" style="230" customWidth="1"/>
    <col min="11493" max="11493" width="4.7109375" style="230" customWidth="1"/>
    <col min="11494" max="11494" width="5.28515625" style="230" customWidth="1"/>
    <col min="11495" max="11495" width="3.7109375" style="230" customWidth="1"/>
    <col min="11496" max="11496" width="13.5703125" style="230" customWidth="1"/>
    <col min="11497" max="11497" width="7.42578125" style="230" bestFit="1" customWidth="1"/>
    <col min="11498" max="11498" width="10.28515625" style="230" bestFit="1" customWidth="1"/>
    <col min="11499" max="11499" width="8.28515625" style="230" customWidth="1"/>
    <col min="11500" max="11500" width="9.42578125" style="230" bestFit="1" customWidth="1"/>
    <col min="11501" max="11747" width="9.140625" style="230"/>
    <col min="11748" max="11748" width="57.140625" style="230" customWidth="1"/>
    <col min="11749" max="11749" width="4.7109375" style="230" customWidth="1"/>
    <col min="11750" max="11750" width="5.28515625" style="230" customWidth="1"/>
    <col min="11751" max="11751" width="3.7109375" style="230" customWidth="1"/>
    <col min="11752" max="11752" width="13.5703125" style="230" customWidth="1"/>
    <col min="11753" max="11753" width="7.42578125" style="230" bestFit="1" customWidth="1"/>
    <col min="11754" max="11754" width="10.28515625" style="230" bestFit="1" customWidth="1"/>
    <col min="11755" max="11755" width="8.28515625" style="230" customWidth="1"/>
    <col min="11756" max="11756" width="9.42578125" style="230" bestFit="1" customWidth="1"/>
    <col min="11757" max="12003" width="9.140625" style="230"/>
    <col min="12004" max="12004" width="57.140625" style="230" customWidth="1"/>
    <col min="12005" max="12005" width="4.7109375" style="230" customWidth="1"/>
    <col min="12006" max="12006" width="5.28515625" style="230" customWidth="1"/>
    <col min="12007" max="12007" width="3.7109375" style="230" customWidth="1"/>
    <col min="12008" max="12008" width="13.5703125" style="230" customWidth="1"/>
    <col min="12009" max="12009" width="7.42578125" style="230" bestFit="1" customWidth="1"/>
    <col min="12010" max="12010" width="10.28515625" style="230" bestFit="1" customWidth="1"/>
    <col min="12011" max="12011" width="8.28515625" style="230" customWidth="1"/>
    <col min="12012" max="12012" width="9.42578125" style="230" bestFit="1" customWidth="1"/>
    <col min="12013" max="12259" width="9.140625" style="230"/>
    <col min="12260" max="12260" width="57.140625" style="230" customWidth="1"/>
    <col min="12261" max="12261" width="4.7109375" style="230" customWidth="1"/>
    <col min="12262" max="12262" width="5.28515625" style="230" customWidth="1"/>
    <col min="12263" max="12263" width="3.7109375" style="230" customWidth="1"/>
    <col min="12264" max="12264" width="13.5703125" style="230" customWidth="1"/>
    <col min="12265" max="12265" width="7.42578125" style="230" bestFit="1" customWidth="1"/>
    <col min="12266" max="12266" width="10.28515625" style="230" bestFit="1" customWidth="1"/>
    <col min="12267" max="12267" width="8.28515625" style="230" customWidth="1"/>
    <col min="12268" max="12268" width="9.42578125" style="230" bestFit="1" customWidth="1"/>
    <col min="12269" max="12515" width="9.140625" style="230"/>
    <col min="12516" max="12516" width="57.140625" style="230" customWidth="1"/>
    <col min="12517" max="12517" width="4.7109375" style="230" customWidth="1"/>
    <col min="12518" max="12518" width="5.28515625" style="230" customWidth="1"/>
    <col min="12519" max="12519" width="3.7109375" style="230" customWidth="1"/>
    <col min="12520" max="12520" width="13.5703125" style="230" customWidth="1"/>
    <col min="12521" max="12521" width="7.42578125" style="230" bestFit="1" customWidth="1"/>
    <col min="12522" max="12522" width="10.28515625" style="230" bestFit="1" customWidth="1"/>
    <col min="12523" max="12523" width="8.28515625" style="230" customWidth="1"/>
    <col min="12524" max="12524" width="9.42578125" style="230" bestFit="1" customWidth="1"/>
    <col min="12525" max="12771" width="9.140625" style="230"/>
    <col min="12772" max="12772" width="57.140625" style="230" customWidth="1"/>
    <col min="12773" max="12773" width="4.7109375" style="230" customWidth="1"/>
    <col min="12774" max="12774" width="5.28515625" style="230" customWidth="1"/>
    <col min="12775" max="12775" width="3.7109375" style="230" customWidth="1"/>
    <col min="12776" max="12776" width="13.5703125" style="230" customWidth="1"/>
    <col min="12777" max="12777" width="7.42578125" style="230" bestFit="1" customWidth="1"/>
    <col min="12778" max="12778" width="10.28515625" style="230" bestFit="1" customWidth="1"/>
    <col min="12779" max="12779" width="8.28515625" style="230" customWidth="1"/>
    <col min="12780" max="12780" width="9.42578125" style="230" bestFit="1" customWidth="1"/>
    <col min="12781" max="13027" width="9.140625" style="230"/>
    <col min="13028" max="13028" width="57.140625" style="230" customWidth="1"/>
    <col min="13029" max="13029" width="4.7109375" style="230" customWidth="1"/>
    <col min="13030" max="13030" width="5.28515625" style="230" customWidth="1"/>
    <col min="13031" max="13031" width="3.7109375" style="230" customWidth="1"/>
    <col min="13032" max="13032" width="13.5703125" style="230" customWidth="1"/>
    <col min="13033" max="13033" width="7.42578125" style="230" bestFit="1" customWidth="1"/>
    <col min="13034" max="13034" width="10.28515625" style="230" bestFit="1" customWidth="1"/>
    <col min="13035" max="13035" width="8.28515625" style="230" customWidth="1"/>
    <col min="13036" max="13036" width="9.42578125" style="230" bestFit="1" customWidth="1"/>
    <col min="13037" max="13283" width="9.140625" style="230"/>
    <col min="13284" max="13284" width="57.140625" style="230" customWidth="1"/>
    <col min="13285" max="13285" width="4.7109375" style="230" customWidth="1"/>
    <col min="13286" max="13286" width="5.28515625" style="230" customWidth="1"/>
    <col min="13287" max="13287" width="3.7109375" style="230" customWidth="1"/>
    <col min="13288" max="13288" width="13.5703125" style="230" customWidth="1"/>
    <col min="13289" max="13289" width="7.42578125" style="230" bestFit="1" customWidth="1"/>
    <col min="13290" max="13290" width="10.28515625" style="230" bestFit="1" customWidth="1"/>
    <col min="13291" max="13291" width="8.28515625" style="230" customWidth="1"/>
    <col min="13292" max="13292" width="9.42578125" style="230" bestFit="1" customWidth="1"/>
    <col min="13293" max="13539" width="9.140625" style="230"/>
    <col min="13540" max="13540" width="57.140625" style="230" customWidth="1"/>
    <col min="13541" max="13541" width="4.7109375" style="230" customWidth="1"/>
    <col min="13542" max="13542" width="5.28515625" style="230" customWidth="1"/>
    <col min="13543" max="13543" width="3.7109375" style="230" customWidth="1"/>
    <col min="13544" max="13544" width="13.5703125" style="230" customWidth="1"/>
    <col min="13545" max="13545" width="7.42578125" style="230" bestFit="1" customWidth="1"/>
    <col min="13546" max="13546" width="10.28515625" style="230" bestFit="1" customWidth="1"/>
    <col min="13547" max="13547" width="8.28515625" style="230" customWidth="1"/>
    <col min="13548" max="13548" width="9.42578125" style="230" bestFit="1" customWidth="1"/>
    <col min="13549" max="13795" width="9.140625" style="230"/>
    <col min="13796" max="13796" width="57.140625" style="230" customWidth="1"/>
    <col min="13797" max="13797" width="4.7109375" style="230" customWidth="1"/>
    <col min="13798" max="13798" width="5.28515625" style="230" customWidth="1"/>
    <col min="13799" max="13799" width="3.7109375" style="230" customWidth="1"/>
    <col min="13800" max="13800" width="13.5703125" style="230" customWidth="1"/>
    <col min="13801" max="13801" width="7.42578125" style="230" bestFit="1" customWidth="1"/>
    <col min="13802" max="13802" width="10.28515625" style="230" bestFit="1" customWidth="1"/>
    <col min="13803" max="13803" width="8.28515625" style="230" customWidth="1"/>
    <col min="13804" max="13804" width="9.42578125" style="230" bestFit="1" customWidth="1"/>
    <col min="13805" max="14051" width="9.140625" style="230"/>
    <col min="14052" max="14052" width="57.140625" style="230" customWidth="1"/>
    <col min="14053" max="14053" width="4.7109375" style="230" customWidth="1"/>
    <col min="14054" max="14054" width="5.28515625" style="230" customWidth="1"/>
    <col min="14055" max="14055" width="3.7109375" style="230" customWidth="1"/>
    <col min="14056" max="14056" width="13.5703125" style="230" customWidth="1"/>
    <col min="14057" max="14057" width="7.42578125" style="230" bestFit="1" customWidth="1"/>
    <col min="14058" max="14058" width="10.28515625" style="230" bestFit="1" customWidth="1"/>
    <col min="14059" max="14059" width="8.28515625" style="230" customWidth="1"/>
    <col min="14060" max="14060" width="9.42578125" style="230" bestFit="1" customWidth="1"/>
    <col min="14061" max="14307" width="9.140625" style="230"/>
    <col min="14308" max="14308" width="57.140625" style="230" customWidth="1"/>
    <col min="14309" max="14309" width="4.7109375" style="230" customWidth="1"/>
    <col min="14310" max="14310" width="5.28515625" style="230" customWidth="1"/>
    <col min="14311" max="14311" width="3.7109375" style="230" customWidth="1"/>
    <col min="14312" max="14312" width="13.5703125" style="230" customWidth="1"/>
    <col min="14313" max="14313" width="7.42578125" style="230" bestFit="1" customWidth="1"/>
    <col min="14314" max="14314" width="10.28515625" style="230" bestFit="1" customWidth="1"/>
    <col min="14315" max="14315" width="8.28515625" style="230" customWidth="1"/>
    <col min="14316" max="14316" width="9.42578125" style="230" bestFit="1" customWidth="1"/>
    <col min="14317" max="14563" width="9.140625" style="230"/>
    <col min="14564" max="14564" width="57.140625" style="230" customWidth="1"/>
    <col min="14565" max="14565" width="4.7109375" style="230" customWidth="1"/>
    <col min="14566" max="14566" width="5.28515625" style="230" customWidth="1"/>
    <col min="14567" max="14567" width="3.7109375" style="230" customWidth="1"/>
    <col min="14568" max="14568" width="13.5703125" style="230" customWidth="1"/>
    <col min="14569" max="14569" width="7.42578125" style="230" bestFit="1" customWidth="1"/>
    <col min="14570" max="14570" width="10.28515625" style="230" bestFit="1" customWidth="1"/>
    <col min="14571" max="14571" width="8.28515625" style="230" customWidth="1"/>
    <col min="14572" max="14572" width="9.42578125" style="230" bestFit="1" customWidth="1"/>
    <col min="14573" max="14819" width="9.140625" style="230"/>
    <col min="14820" max="14820" width="57.140625" style="230" customWidth="1"/>
    <col min="14821" max="14821" width="4.7109375" style="230" customWidth="1"/>
    <col min="14822" max="14822" width="5.28515625" style="230" customWidth="1"/>
    <col min="14823" max="14823" width="3.7109375" style="230" customWidth="1"/>
    <col min="14824" max="14824" width="13.5703125" style="230" customWidth="1"/>
    <col min="14825" max="14825" width="7.42578125" style="230" bestFit="1" customWidth="1"/>
    <col min="14826" max="14826" width="10.28515625" style="230" bestFit="1" customWidth="1"/>
    <col min="14827" max="14827" width="8.28515625" style="230" customWidth="1"/>
    <col min="14828" max="14828" width="9.42578125" style="230" bestFit="1" customWidth="1"/>
    <col min="14829" max="15075" width="9.140625" style="230"/>
    <col min="15076" max="15076" width="57.140625" style="230" customWidth="1"/>
    <col min="15077" max="15077" width="4.7109375" style="230" customWidth="1"/>
    <col min="15078" max="15078" width="5.28515625" style="230" customWidth="1"/>
    <col min="15079" max="15079" width="3.7109375" style="230" customWidth="1"/>
    <col min="15080" max="15080" width="13.5703125" style="230" customWidth="1"/>
    <col min="15081" max="15081" width="7.42578125" style="230" bestFit="1" customWidth="1"/>
    <col min="15082" max="15082" width="10.28515625" style="230" bestFit="1" customWidth="1"/>
    <col min="15083" max="15083" width="8.28515625" style="230" customWidth="1"/>
    <col min="15084" max="15084" width="9.42578125" style="230" bestFit="1" customWidth="1"/>
    <col min="15085" max="15331" width="9.140625" style="230"/>
    <col min="15332" max="15332" width="57.140625" style="230" customWidth="1"/>
    <col min="15333" max="15333" width="4.7109375" style="230" customWidth="1"/>
    <col min="15334" max="15334" width="5.28515625" style="230" customWidth="1"/>
    <col min="15335" max="15335" width="3.7109375" style="230" customWidth="1"/>
    <col min="15336" max="15336" width="13.5703125" style="230" customWidth="1"/>
    <col min="15337" max="15337" width="7.42578125" style="230" bestFit="1" customWidth="1"/>
    <col min="15338" max="15338" width="10.28515625" style="230" bestFit="1" customWidth="1"/>
    <col min="15339" max="15339" width="8.28515625" style="230" customWidth="1"/>
    <col min="15340" max="15340" width="9.42578125" style="230" bestFit="1" customWidth="1"/>
    <col min="15341" max="15587" width="9.140625" style="230"/>
    <col min="15588" max="15588" width="57.140625" style="230" customWidth="1"/>
    <col min="15589" max="15589" width="4.7109375" style="230" customWidth="1"/>
    <col min="15590" max="15590" width="5.28515625" style="230" customWidth="1"/>
    <col min="15591" max="15591" width="3.7109375" style="230" customWidth="1"/>
    <col min="15592" max="15592" width="13.5703125" style="230" customWidth="1"/>
    <col min="15593" max="15593" width="7.42578125" style="230" bestFit="1" customWidth="1"/>
    <col min="15594" max="15594" width="10.28515625" style="230" bestFit="1" customWidth="1"/>
    <col min="15595" max="15595" width="8.28515625" style="230" customWidth="1"/>
    <col min="15596" max="15596" width="9.42578125" style="230" bestFit="1" customWidth="1"/>
    <col min="15597" max="15843" width="9.140625" style="230"/>
    <col min="15844" max="15844" width="57.140625" style="230" customWidth="1"/>
    <col min="15845" max="15845" width="4.7109375" style="230" customWidth="1"/>
    <col min="15846" max="15846" width="5.28515625" style="230" customWidth="1"/>
    <col min="15847" max="15847" width="3.7109375" style="230" customWidth="1"/>
    <col min="15848" max="15848" width="13.5703125" style="230" customWidth="1"/>
    <col min="15849" max="15849" width="7.42578125" style="230" bestFit="1" customWidth="1"/>
    <col min="15850" max="15850" width="10.28515625" style="230" bestFit="1" customWidth="1"/>
    <col min="15851" max="15851" width="8.28515625" style="230" customWidth="1"/>
    <col min="15852" max="15852" width="9.42578125" style="230" bestFit="1" customWidth="1"/>
    <col min="15853" max="16099" width="9.140625" style="230"/>
    <col min="16100" max="16100" width="57.140625" style="230" customWidth="1"/>
    <col min="16101" max="16101" width="4.7109375" style="230" customWidth="1"/>
    <col min="16102" max="16102" width="5.28515625" style="230" customWidth="1"/>
    <col min="16103" max="16103" width="3.7109375" style="230" customWidth="1"/>
    <col min="16104" max="16104" width="13.5703125" style="230" customWidth="1"/>
    <col min="16105" max="16105" width="7.42578125" style="230" bestFit="1" customWidth="1"/>
    <col min="16106" max="16106" width="10.28515625" style="230" bestFit="1" customWidth="1"/>
    <col min="16107" max="16107" width="8.28515625" style="230" customWidth="1"/>
    <col min="16108" max="16108" width="9.42578125" style="230" bestFit="1" customWidth="1"/>
    <col min="16109" max="16384" width="9.140625" style="230"/>
  </cols>
  <sheetData>
    <row r="1" spans="1:12" x14ac:dyDescent="0.2">
      <c r="B1" s="426" t="s">
        <v>783</v>
      </c>
      <c r="C1" s="426"/>
      <c r="D1" s="426"/>
      <c r="E1" s="426"/>
      <c r="F1" s="426"/>
      <c r="G1" s="426"/>
    </row>
    <row r="2" spans="1:12" x14ac:dyDescent="0.2">
      <c r="B2" s="426" t="s">
        <v>671</v>
      </c>
      <c r="C2" s="426"/>
      <c r="D2" s="426"/>
      <c r="E2" s="426"/>
      <c r="F2" s="426"/>
      <c r="G2" s="426"/>
    </row>
    <row r="3" spans="1:12" x14ac:dyDescent="0.2">
      <c r="B3" s="426" t="s">
        <v>83</v>
      </c>
      <c r="C3" s="426"/>
      <c r="D3" s="426"/>
      <c r="E3" s="426"/>
      <c r="F3" s="426"/>
      <c r="G3" s="426"/>
    </row>
    <row r="4" spans="1:12" x14ac:dyDescent="0.2">
      <c r="B4" s="426" t="s">
        <v>84</v>
      </c>
      <c r="C4" s="426"/>
      <c r="D4" s="426"/>
      <c r="E4" s="426"/>
      <c r="F4" s="426"/>
      <c r="G4" s="426"/>
    </row>
    <row r="5" spans="1:12" x14ac:dyDescent="0.2">
      <c r="B5" s="426" t="s">
        <v>815</v>
      </c>
      <c r="C5" s="426"/>
      <c r="D5" s="426"/>
      <c r="E5" s="426"/>
      <c r="F5" s="426"/>
      <c r="G5" s="426"/>
    </row>
    <row r="6" spans="1:12" x14ac:dyDescent="0.2">
      <c r="B6" s="426" t="s">
        <v>796</v>
      </c>
      <c r="C6" s="426"/>
      <c r="D6" s="426"/>
      <c r="E6" s="426"/>
      <c r="F6" s="426"/>
      <c r="G6" s="426"/>
    </row>
    <row r="7" spans="1:12" x14ac:dyDescent="0.2">
      <c r="B7" s="426" t="s">
        <v>84</v>
      </c>
      <c r="C7" s="426"/>
      <c r="D7" s="426"/>
      <c r="E7" s="426"/>
      <c r="F7" s="426"/>
      <c r="G7" s="426"/>
    </row>
    <row r="8" spans="1:12" x14ac:dyDescent="0.2">
      <c r="B8" s="426" t="s">
        <v>814</v>
      </c>
      <c r="C8" s="426"/>
      <c r="D8" s="426"/>
      <c r="E8" s="426"/>
      <c r="F8" s="426"/>
      <c r="G8" s="426"/>
    </row>
    <row r="9" spans="1:12" x14ac:dyDescent="0.2">
      <c r="B9" s="427"/>
      <c r="C9" s="427"/>
      <c r="D9" s="427"/>
      <c r="E9" s="427"/>
      <c r="F9" s="427"/>
      <c r="G9" s="427"/>
    </row>
    <row r="10" spans="1:12" x14ac:dyDescent="0.2">
      <c r="C10" s="224"/>
      <c r="D10" s="226"/>
      <c r="E10" s="226"/>
      <c r="F10" s="224"/>
      <c r="G10" s="225"/>
    </row>
    <row r="11" spans="1:12" x14ac:dyDescent="0.2">
      <c r="A11" s="425" t="s">
        <v>813</v>
      </c>
      <c r="B11" s="425"/>
      <c r="C11" s="425"/>
      <c r="D11" s="425"/>
      <c r="E11" s="425"/>
      <c r="F11" s="425"/>
      <c r="G11" s="425"/>
    </row>
    <row r="12" spans="1:12" x14ac:dyDescent="0.2">
      <c r="A12" s="245"/>
      <c r="G12" s="225" t="s">
        <v>85</v>
      </c>
    </row>
    <row r="13" spans="1:12" ht="21" x14ac:dyDescent="0.2">
      <c r="A13" s="31" t="s">
        <v>86</v>
      </c>
      <c r="B13" s="33" t="s">
        <v>87</v>
      </c>
      <c r="C13" s="31" t="s">
        <v>88</v>
      </c>
      <c r="D13" s="33" t="s">
        <v>89</v>
      </c>
      <c r="E13" s="33" t="s">
        <v>90</v>
      </c>
      <c r="F13" s="31" t="s">
        <v>91</v>
      </c>
      <c r="G13" s="204" t="s">
        <v>754</v>
      </c>
    </row>
    <row r="14" spans="1:12" x14ac:dyDescent="0.2">
      <c r="A14" s="31" t="s">
        <v>92</v>
      </c>
      <c r="B14" s="33"/>
      <c r="C14" s="269"/>
      <c r="D14" s="33"/>
      <c r="E14" s="33"/>
      <c r="F14" s="269"/>
      <c r="G14" s="173">
        <f>G15+G98+G189+G362+G422+G478+G738+G764</f>
        <v>823625.83</v>
      </c>
      <c r="H14" s="231">
        <v>823625.83</v>
      </c>
      <c r="I14" s="232">
        <f>H14-G14</f>
        <v>0</v>
      </c>
      <c r="J14" s="231"/>
      <c r="K14" s="231"/>
      <c r="L14" s="233"/>
    </row>
    <row r="15" spans="1:12" ht="42" x14ac:dyDescent="0.2">
      <c r="A15" s="251" t="s">
        <v>824</v>
      </c>
      <c r="B15" s="252" t="s">
        <v>93</v>
      </c>
      <c r="C15" s="268"/>
      <c r="D15" s="252"/>
      <c r="E15" s="252"/>
      <c r="F15" s="268"/>
      <c r="G15" s="253">
        <f>G16+G33+G90</f>
        <v>91520.297210000004</v>
      </c>
      <c r="H15" s="230">
        <v>91520.297210000004</v>
      </c>
      <c r="I15" s="233">
        <f>H15-G15</f>
        <v>0</v>
      </c>
    </row>
    <row r="16" spans="1:12" x14ac:dyDescent="0.2">
      <c r="A16" s="32" t="s">
        <v>819</v>
      </c>
      <c r="B16" s="33" t="s">
        <v>93</v>
      </c>
      <c r="C16" s="33" t="s">
        <v>202</v>
      </c>
      <c r="D16" s="33"/>
      <c r="E16" s="33"/>
      <c r="F16" s="269"/>
      <c r="G16" s="173">
        <f t="shared" ref="G16" si="0">G17</f>
        <v>20625.224259999999</v>
      </c>
    </row>
    <row r="17" spans="1:10" x14ac:dyDescent="0.2">
      <c r="A17" s="266" t="s">
        <v>334</v>
      </c>
      <c r="B17" s="243" t="s">
        <v>93</v>
      </c>
      <c r="C17" s="242" t="s">
        <v>202</v>
      </c>
      <c r="D17" s="243" t="s">
        <v>151</v>
      </c>
      <c r="E17" s="243"/>
      <c r="F17" s="242"/>
      <c r="G17" s="257">
        <f>G18</f>
        <v>20625.224259999999</v>
      </c>
      <c r="J17" s="233"/>
    </row>
    <row r="18" spans="1:10" x14ac:dyDescent="0.2">
      <c r="A18" s="21" t="s">
        <v>897</v>
      </c>
      <c r="B18" s="24" t="s">
        <v>93</v>
      </c>
      <c r="C18" s="151" t="s">
        <v>202</v>
      </c>
      <c r="D18" s="24" t="s">
        <v>151</v>
      </c>
      <c r="E18" s="24" t="s">
        <v>98</v>
      </c>
      <c r="F18" s="151" t="s">
        <v>28</v>
      </c>
      <c r="G18" s="221">
        <f>G19+G28</f>
        <v>20625.224259999999</v>
      </c>
    </row>
    <row r="19" spans="1:10" x14ac:dyDescent="0.2">
      <c r="A19" s="21" t="s">
        <v>629</v>
      </c>
      <c r="B19" s="24" t="s">
        <v>93</v>
      </c>
      <c r="C19" s="151" t="s">
        <v>202</v>
      </c>
      <c r="D19" s="24" t="s">
        <v>151</v>
      </c>
      <c r="E19" s="24" t="s">
        <v>630</v>
      </c>
      <c r="F19" s="151" t="s">
        <v>147</v>
      </c>
      <c r="G19" s="221">
        <f>G20+G24</f>
        <v>20533.224259999999</v>
      </c>
    </row>
    <row r="20" spans="1:10" ht="22.5" x14ac:dyDescent="0.2">
      <c r="A20" s="39" t="s">
        <v>632</v>
      </c>
      <c r="B20" s="24" t="s">
        <v>93</v>
      </c>
      <c r="C20" s="151" t="s">
        <v>202</v>
      </c>
      <c r="D20" s="24" t="s">
        <v>151</v>
      </c>
      <c r="E20" s="24" t="s">
        <v>631</v>
      </c>
      <c r="F20" s="151" t="s">
        <v>147</v>
      </c>
      <c r="G20" s="221">
        <f t="shared" ref="G20:G22" si="1">G21</f>
        <v>20533.224259999999</v>
      </c>
    </row>
    <row r="21" spans="1:10" ht="22.5" x14ac:dyDescent="0.2">
      <c r="A21" s="21" t="s">
        <v>101</v>
      </c>
      <c r="B21" s="24" t="s">
        <v>93</v>
      </c>
      <c r="C21" s="151" t="s">
        <v>202</v>
      </c>
      <c r="D21" s="24" t="s">
        <v>151</v>
      </c>
      <c r="E21" s="24" t="s">
        <v>631</v>
      </c>
      <c r="F21" s="151">
        <v>600</v>
      </c>
      <c r="G21" s="221">
        <f t="shared" si="1"/>
        <v>20533.224259999999</v>
      </c>
    </row>
    <row r="22" spans="1:10" x14ac:dyDescent="0.2">
      <c r="A22" s="21" t="s">
        <v>103</v>
      </c>
      <c r="B22" s="24" t="s">
        <v>93</v>
      </c>
      <c r="C22" s="151" t="s">
        <v>202</v>
      </c>
      <c r="D22" s="24" t="s">
        <v>151</v>
      </c>
      <c r="E22" s="24" t="s">
        <v>631</v>
      </c>
      <c r="F22" s="151">
        <v>610</v>
      </c>
      <c r="G22" s="221">
        <f t="shared" si="1"/>
        <v>20533.224259999999</v>
      </c>
    </row>
    <row r="23" spans="1:10" ht="33.75" x14ac:dyDescent="0.2">
      <c r="A23" s="21" t="s">
        <v>105</v>
      </c>
      <c r="B23" s="24" t="s">
        <v>93</v>
      </c>
      <c r="C23" s="151" t="s">
        <v>202</v>
      </c>
      <c r="D23" s="24" t="s">
        <v>151</v>
      </c>
      <c r="E23" s="24" t="s">
        <v>631</v>
      </c>
      <c r="F23" s="151">
        <v>611</v>
      </c>
      <c r="G23" s="221">
        <v>20533.224259999999</v>
      </c>
    </row>
    <row r="24" spans="1:10" ht="22.5" hidden="1" x14ac:dyDescent="0.2">
      <c r="A24" s="21" t="s">
        <v>821</v>
      </c>
      <c r="B24" s="24" t="s">
        <v>93</v>
      </c>
      <c r="C24" s="151" t="s">
        <v>202</v>
      </c>
      <c r="D24" s="24" t="s">
        <v>151</v>
      </c>
      <c r="E24" s="24" t="s">
        <v>820</v>
      </c>
      <c r="F24" s="151"/>
      <c r="G24" s="221">
        <f>G25</f>
        <v>0</v>
      </c>
    </row>
    <row r="25" spans="1:10" ht="22.5" hidden="1" x14ac:dyDescent="0.2">
      <c r="A25" s="21" t="s">
        <v>101</v>
      </c>
      <c r="B25" s="24" t="s">
        <v>93</v>
      </c>
      <c r="C25" s="151" t="s">
        <v>202</v>
      </c>
      <c r="D25" s="24" t="s">
        <v>151</v>
      </c>
      <c r="E25" s="24" t="s">
        <v>820</v>
      </c>
      <c r="F25" s="151">
        <v>611</v>
      </c>
      <c r="G25" s="221">
        <f>G26</f>
        <v>0</v>
      </c>
    </row>
    <row r="26" spans="1:10" hidden="1" x14ac:dyDescent="0.2">
      <c r="A26" s="21" t="s">
        <v>103</v>
      </c>
      <c r="B26" s="24" t="s">
        <v>93</v>
      </c>
      <c r="C26" s="151" t="s">
        <v>202</v>
      </c>
      <c r="D26" s="24" t="s">
        <v>151</v>
      </c>
      <c r="E26" s="24" t="s">
        <v>820</v>
      </c>
      <c r="F26" s="151">
        <v>610</v>
      </c>
      <c r="G26" s="221">
        <f>G27</f>
        <v>0</v>
      </c>
    </row>
    <row r="27" spans="1:10" ht="33.75" hidden="1" x14ac:dyDescent="0.2">
      <c r="A27" s="21" t="s">
        <v>105</v>
      </c>
      <c r="B27" s="24" t="s">
        <v>93</v>
      </c>
      <c r="C27" s="151" t="s">
        <v>202</v>
      </c>
      <c r="D27" s="24" t="s">
        <v>151</v>
      </c>
      <c r="E27" s="24" t="s">
        <v>820</v>
      </c>
      <c r="F27" s="151">
        <v>611</v>
      </c>
      <c r="G27" s="221">
        <v>0</v>
      </c>
    </row>
    <row r="28" spans="1:10" ht="45" x14ac:dyDescent="0.2">
      <c r="A28" s="21" t="s">
        <v>677</v>
      </c>
      <c r="B28" s="24" t="s">
        <v>93</v>
      </c>
      <c r="C28" s="151" t="s">
        <v>202</v>
      </c>
      <c r="D28" s="24" t="s">
        <v>151</v>
      </c>
      <c r="E28" s="24" t="s">
        <v>433</v>
      </c>
      <c r="F28" s="151"/>
      <c r="G28" s="221">
        <f t="shared" ref="G28:G29" si="2">G29</f>
        <v>92</v>
      </c>
    </row>
    <row r="29" spans="1:10" ht="33.75" x14ac:dyDescent="0.2">
      <c r="A29" s="21" t="s">
        <v>412</v>
      </c>
      <c r="B29" s="24" t="s">
        <v>93</v>
      </c>
      <c r="C29" s="151" t="s">
        <v>202</v>
      </c>
      <c r="D29" s="24" t="s">
        <v>151</v>
      </c>
      <c r="E29" s="24" t="s">
        <v>678</v>
      </c>
      <c r="F29" s="151"/>
      <c r="G29" s="221">
        <f t="shared" si="2"/>
        <v>92</v>
      </c>
    </row>
    <row r="30" spans="1:10" ht="22.5" x14ac:dyDescent="0.2">
      <c r="A30" s="21" t="s">
        <v>101</v>
      </c>
      <c r="B30" s="24" t="s">
        <v>93</v>
      </c>
      <c r="C30" s="151" t="s">
        <v>202</v>
      </c>
      <c r="D30" s="24" t="s">
        <v>151</v>
      </c>
      <c r="E30" s="24" t="s">
        <v>678</v>
      </c>
      <c r="F30" s="151">
        <v>600</v>
      </c>
      <c r="G30" s="221">
        <f t="shared" ref="G30" si="3">G32</f>
        <v>92</v>
      </c>
    </row>
    <row r="31" spans="1:10" x14ac:dyDescent="0.2">
      <c r="A31" s="21" t="s">
        <v>103</v>
      </c>
      <c r="B31" s="24" t="s">
        <v>93</v>
      </c>
      <c r="C31" s="151" t="s">
        <v>202</v>
      </c>
      <c r="D31" s="24" t="s">
        <v>151</v>
      </c>
      <c r="E31" s="24" t="s">
        <v>678</v>
      </c>
      <c r="F31" s="151">
        <v>610</v>
      </c>
      <c r="G31" s="221">
        <f t="shared" ref="G31" si="4">G32</f>
        <v>92</v>
      </c>
    </row>
    <row r="32" spans="1:10" ht="33.75" x14ac:dyDescent="0.2">
      <c r="A32" s="21" t="s">
        <v>105</v>
      </c>
      <c r="B32" s="24" t="s">
        <v>93</v>
      </c>
      <c r="C32" s="151" t="s">
        <v>202</v>
      </c>
      <c r="D32" s="24" t="s">
        <v>151</v>
      </c>
      <c r="E32" s="24" t="s">
        <v>678</v>
      </c>
      <c r="F32" s="151">
        <v>611</v>
      </c>
      <c r="G32" s="221">
        <v>92</v>
      </c>
    </row>
    <row r="33" spans="1:10" x14ac:dyDescent="0.2">
      <c r="A33" s="265" t="s">
        <v>818</v>
      </c>
      <c r="B33" s="33" t="s">
        <v>93</v>
      </c>
      <c r="C33" s="33" t="s">
        <v>95</v>
      </c>
      <c r="D33" s="33"/>
      <c r="E33" s="33"/>
      <c r="F33" s="269"/>
      <c r="G33" s="173">
        <f>G34+G63</f>
        <v>70833.072950000002</v>
      </c>
    </row>
    <row r="34" spans="1:10" x14ac:dyDescent="0.2">
      <c r="A34" s="256" t="s">
        <v>96</v>
      </c>
      <c r="B34" s="243" t="s">
        <v>93</v>
      </c>
      <c r="C34" s="243" t="s">
        <v>95</v>
      </c>
      <c r="D34" s="243" t="s">
        <v>97</v>
      </c>
      <c r="E34" s="243"/>
      <c r="F34" s="242"/>
      <c r="G34" s="257">
        <f>G35</f>
        <v>44546.118549999999</v>
      </c>
    </row>
    <row r="35" spans="1:10" x14ac:dyDescent="0.2">
      <c r="A35" s="21" t="s">
        <v>897</v>
      </c>
      <c r="B35" s="24" t="s">
        <v>93</v>
      </c>
      <c r="C35" s="24" t="s">
        <v>95</v>
      </c>
      <c r="D35" s="24" t="s">
        <v>97</v>
      </c>
      <c r="E35" s="24" t="s">
        <v>98</v>
      </c>
      <c r="F35" s="151"/>
      <c r="G35" s="221">
        <f>G36+G45+G50+G58</f>
        <v>44546.118549999999</v>
      </c>
    </row>
    <row r="36" spans="1:10" x14ac:dyDescent="0.2">
      <c r="A36" s="21" t="s">
        <v>99</v>
      </c>
      <c r="B36" s="24" t="s">
        <v>93</v>
      </c>
      <c r="C36" s="24" t="s">
        <v>95</v>
      </c>
      <c r="D36" s="24" t="s">
        <v>97</v>
      </c>
      <c r="E36" s="24" t="s">
        <v>100</v>
      </c>
      <c r="F36" s="151"/>
      <c r="G36" s="221">
        <f>G37+G41</f>
        <v>14271.269</v>
      </c>
      <c r="J36" s="233"/>
    </row>
    <row r="37" spans="1:10" ht="33.75" x14ac:dyDescent="0.2">
      <c r="A37" s="39" t="s">
        <v>428</v>
      </c>
      <c r="B37" s="24" t="s">
        <v>93</v>
      </c>
      <c r="C37" s="24" t="s">
        <v>95</v>
      </c>
      <c r="D37" s="24" t="s">
        <v>97</v>
      </c>
      <c r="E37" s="24" t="s">
        <v>473</v>
      </c>
      <c r="F37" s="151"/>
      <c r="G37" s="221">
        <f>G38</f>
        <v>14074.394</v>
      </c>
    </row>
    <row r="38" spans="1:10" ht="22.5" x14ac:dyDescent="0.2">
      <c r="A38" s="21" t="s">
        <v>101</v>
      </c>
      <c r="B38" s="24" t="s">
        <v>93</v>
      </c>
      <c r="C38" s="151" t="s">
        <v>95</v>
      </c>
      <c r="D38" s="24" t="s">
        <v>97</v>
      </c>
      <c r="E38" s="24" t="s">
        <v>473</v>
      </c>
      <c r="F38" s="151" t="s">
        <v>102</v>
      </c>
      <c r="G38" s="221">
        <f t="shared" ref="G38:G39" si="5">G39</f>
        <v>14074.394</v>
      </c>
    </row>
    <row r="39" spans="1:10" x14ac:dyDescent="0.2">
      <c r="A39" s="21" t="s">
        <v>103</v>
      </c>
      <c r="B39" s="24" t="s">
        <v>93</v>
      </c>
      <c r="C39" s="151" t="s">
        <v>95</v>
      </c>
      <c r="D39" s="24" t="s">
        <v>97</v>
      </c>
      <c r="E39" s="24" t="s">
        <v>473</v>
      </c>
      <c r="F39" s="151" t="s">
        <v>104</v>
      </c>
      <c r="G39" s="221">
        <f t="shared" si="5"/>
        <v>14074.394</v>
      </c>
    </row>
    <row r="40" spans="1:10" ht="33.75" x14ac:dyDescent="0.2">
      <c r="A40" s="21" t="s">
        <v>105</v>
      </c>
      <c r="B40" s="24" t="s">
        <v>93</v>
      </c>
      <c r="C40" s="151" t="s">
        <v>95</v>
      </c>
      <c r="D40" s="24" t="s">
        <v>97</v>
      </c>
      <c r="E40" s="24" t="s">
        <v>473</v>
      </c>
      <c r="F40" s="151" t="s">
        <v>106</v>
      </c>
      <c r="G40" s="221">
        <v>14074.394</v>
      </c>
    </row>
    <row r="41" spans="1:10" ht="22.5" x14ac:dyDescent="0.2">
      <c r="A41" s="21" t="s">
        <v>823</v>
      </c>
      <c r="B41" s="24" t="s">
        <v>93</v>
      </c>
      <c r="C41" s="24" t="s">
        <v>95</v>
      </c>
      <c r="D41" s="24" t="s">
        <v>97</v>
      </c>
      <c r="E41" s="24" t="s">
        <v>822</v>
      </c>
      <c r="F41" s="151"/>
      <c r="G41" s="221">
        <f>G42</f>
        <v>196.875</v>
      </c>
    </row>
    <row r="42" spans="1:10" ht="22.5" x14ac:dyDescent="0.2">
      <c r="A42" s="21" t="s">
        <v>101</v>
      </c>
      <c r="B42" s="24" t="s">
        <v>93</v>
      </c>
      <c r="C42" s="24" t="s">
        <v>95</v>
      </c>
      <c r="D42" s="24" t="s">
        <v>97</v>
      </c>
      <c r="E42" s="24" t="s">
        <v>822</v>
      </c>
      <c r="F42" s="151" t="s">
        <v>102</v>
      </c>
      <c r="G42" s="221">
        <f>G43</f>
        <v>196.875</v>
      </c>
    </row>
    <row r="43" spans="1:10" x14ac:dyDescent="0.2">
      <c r="A43" s="21" t="s">
        <v>103</v>
      </c>
      <c r="B43" s="24" t="s">
        <v>93</v>
      </c>
      <c r="C43" s="24" t="s">
        <v>95</v>
      </c>
      <c r="D43" s="24" t="s">
        <v>97</v>
      </c>
      <c r="E43" s="24" t="s">
        <v>822</v>
      </c>
      <c r="F43" s="151" t="s">
        <v>104</v>
      </c>
      <c r="G43" s="221">
        <f>G44</f>
        <v>196.875</v>
      </c>
    </row>
    <row r="44" spans="1:10" ht="33.75" x14ac:dyDescent="0.2">
      <c r="A44" s="21" t="s">
        <v>105</v>
      </c>
      <c r="B44" s="24" t="s">
        <v>93</v>
      </c>
      <c r="C44" s="24" t="s">
        <v>95</v>
      </c>
      <c r="D44" s="24" t="s">
        <v>97</v>
      </c>
      <c r="E44" s="24" t="s">
        <v>822</v>
      </c>
      <c r="F44" s="151">
        <v>611</v>
      </c>
      <c r="G44" s="221">
        <v>196.875</v>
      </c>
    </row>
    <row r="45" spans="1:10" ht="22.5" x14ac:dyDescent="0.2">
      <c r="A45" s="21" t="s">
        <v>107</v>
      </c>
      <c r="B45" s="24" t="s">
        <v>93</v>
      </c>
      <c r="C45" s="24" t="s">
        <v>95</v>
      </c>
      <c r="D45" s="24" t="s">
        <v>97</v>
      </c>
      <c r="E45" s="24" t="s">
        <v>108</v>
      </c>
      <c r="F45" s="151"/>
      <c r="G45" s="221">
        <f>G46</f>
        <v>29510.849549999999</v>
      </c>
    </row>
    <row r="46" spans="1:10" ht="33.75" x14ac:dyDescent="0.2">
      <c r="A46" s="39" t="s">
        <v>429</v>
      </c>
      <c r="B46" s="24" t="s">
        <v>93</v>
      </c>
      <c r="C46" s="24" t="s">
        <v>95</v>
      </c>
      <c r="D46" s="24" t="s">
        <v>97</v>
      </c>
      <c r="E46" s="24" t="s">
        <v>109</v>
      </c>
      <c r="F46" s="151"/>
      <c r="G46" s="221">
        <f>+G47</f>
        <v>29510.849549999999</v>
      </c>
    </row>
    <row r="47" spans="1:10" ht="22.5" x14ac:dyDescent="0.2">
      <c r="A47" s="21" t="s">
        <v>101</v>
      </c>
      <c r="B47" s="24" t="s">
        <v>93</v>
      </c>
      <c r="C47" s="151" t="s">
        <v>95</v>
      </c>
      <c r="D47" s="24" t="s">
        <v>97</v>
      </c>
      <c r="E47" s="24" t="s">
        <v>109</v>
      </c>
      <c r="F47" s="151" t="s">
        <v>102</v>
      </c>
      <c r="G47" s="221">
        <f t="shared" ref="G47:G48" si="6">G48</f>
        <v>29510.849549999999</v>
      </c>
    </row>
    <row r="48" spans="1:10" x14ac:dyDescent="0.2">
      <c r="A48" s="21" t="s">
        <v>103</v>
      </c>
      <c r="B48" s="24" t="s">
        <v>93</v>
      </c>
      <c r="C48" s="151" t="s">
        <v>95</v>
      </c>
      <c r="D48" s="24" t="s">
        <v>97</v>
      </c>
      <c r="E48" s="24" t="s">
        <v>109</v>
      </c>
      <c r="F48" s="151" t="s">
        <v>104</v>
      </c>
      <c r="G48" s="221">
        <f t="shared" si="6"/>
        <v>29510.849549999999</v>
      </c>
    </row>
    <row r="49" spans="1:7" ht="33.75" x14ac:dyDescent="0.2">
      <c r="A49" s="21" t="s">
        <v>105</v>
      </c>
      <c r="B49" s="24" t="s">
        <v>93</v>
      </c>
      <c r="C49" s="151" t="s">
        <v>95</v>
      </c>
      <c r="D49" s="24" t="s">
        <v>97</v>
      </c>
      <c r="E49" s="24" t="s">
        <v>109</v>
      </c>
      <c r="F49" s="151" t="s">
        <v>106</v>
      </c>
      <c r="G49" s="221">
        <v>29510.849549999999</v>
      </c>
    </row>
    <row r="50" spans="1:7" ht="22.5" x14ac:dyDescent="0.2">
      <c r="A50" s="21" t="s">
        <v>115</v>
      </c>
      <c r="B50" s="24" t="s">
        <v>93</v>
      </c>
      <c r="C50" s="24" t="s">
        <v>95</v>
      </c>
      <c r="D50" s="24" t="s">
        <v>97</v>
      </c>
      <c r="E50" s="24" t="s">
        <v>116</v>
      </c>
      <c r="F50" s="151"/>
      <c r="G50" s="221">
        <f>G51</f>
        <v>570</v>
      </c>
    </row>
    <row r="51" spans="1:7" ht="22.5" x14ac:dyDescent="0.2">
      <c r="A51" s="21" t="s">
        <v>117</v>
      </c>
      <c r="B51" s="24" t="s">
        <v>93</v>
      </c>
      <c r="C51" s="24" t="s">
        <v>95</v>
      </c>
      <c r="D51" s="24" t="s">
        <v>97</v>
      </c>
      <c r="E51" s="24" t="s">
        <v>118</v>
      </c>
      <c r="F51" s="151"/>
      <c r="G51" s="221">
        <f>G52+G55</f>
        <v>570</v>
      </c>
    </row>
    <row r="52" spans="1:7" ht="45" x14ac:dyDescent="0.2">
      <c r="A52" s="21" t="s">
        <v>110</v>
      </c>
      <c r="B52" s="24" t="s">
        <v>93</v>
      </c>
      <c r="C52" s="24" t="s">
        <v>95</v>
      </c>
      <c r="D52" s="24" t="s">
        <v>97</v>
      </c>
      <c r="E52" s="24" t="s">
        <v>118</v>
      </c>
      <c r="F52" s="151">
        <v>100</v>
      </c>
      <c r="G52" s="221">
        <f>G53</f>
        <v>25</v>
      </c>
    </row>
    <row r="53" spans="1:7" x14ac:dyDescent="0.2">
      <c r="A53" s="21" t="s">
        <v>112</v>
      </c>
      <c r="B53" s="24" t="s">
        <v>93</v>
      </c>
      <c r="C53" s="24" t="s">
        <v>95</v>
      </c>
      <c r="D53" s="24" t="s">
        <v>97</v>
      </c>
      <c r="E53" s="24" t="s">
        <v>118</v>
      </c>
      <c r="F53" s="151">
        <v>110</v>
      </c>
      <c r="G53" s="221">
        <f>G54</f>
        <v>25</v>
      </c>
    </row>
    <row r="54" spans="1:7" ht="22.5" x14ac:dyDescent="0.2">
      <c r="A54" s="21" t="s">
        <v>397</v>
      </c>
      <c r="B54" s="24" t="s">
        <v>93</v>
      </c>
      <c r="C54" s="24" t="s">
        <v>95</v>
      </c>
      <c r="D54" s="24" t="s">
        <v>97</v>
      </c>
      <c r="E54" s="24" t="s">
        <v>118</v>
      </c>
      <c r="F54" s="151">
        <v>112</v>
      </c>
      <c r="G54" s="221">
        <v>25</v>
      </c>
    </row>
    <row r="55" spans="1:7" ht="22.5" x14ac:dyDescent="0.2">
      <c r="A55" s="21" t="s">
        <v>404</v>
      </c>
      <c r="B55" s="24" t="s">
        <v>93</v>
      </c>
      <c r="C55" s="24" t="s">
        <v>95</v>
      </c>
      <c r="D55" s="24" t="s">
        <v>97</v>
      </c>
      <c r="E55" s="24" t="s">
        <v>118</v>
      </c>
      <c r="F55" s="151" t="s">
        <v>119</v>
      </c>
      <c r="G55" s="221">
        <f t="shared" ref="G55:G56" si="7">G56</f>
        <v>545</v>
      </c>
    </row>
    <row r="56" spans="1:7" ht="22.5" x14ac:dyDescent="0.2">
      <c r="A56" s="21" t="s">
        <v>120</v>
      </c>
      <c r="B56" s="24" t="s">
        <v>93</v>
      </c>
      <c r="C56" s="24" t="s">
        <v>95</v>
      </c>
      <c r="D56" s="24" t="s">
        <v>97</v>
      </c>
      <c r="E56" s="24" t="s">
        <v>118</v>
      </c>
      <c r="F56" s="151" t="s">
        <v>121</v>
      </c>
      <c r="G56" s="221">
        <f t="shared" si="7"/>
        <v>545</v>
      </c>
    </row>
    <row r="57" spans="1:7" x14ac:dyDescent="0.2">
      <c r="A57" s="219" t="s">
        <v>422</v>
      </c>
      <c r="B57" s="24" t="s">
        <v>93</v>
      </c>
      <c r="C57" s="24" t="s">
        <v>95</v>
      </c>
      <c r="D57" s="24" t="s">
        <v>97</v>
      </c>
      <c r="E57" s="24" t="s">
        <v>118</v>
      </c>
      <c r="F57" s="151" t="s">
        <v>123</v>
      </c>
      <c r="G57" s="221">
        <v>545</v>
      </c>
    </row>
    <row r="58" spans="1:7" ht="33.75" x14ac:dyDescent="0.2">
      <c r="A58" s="39" t="s">
        <v>432</v>
      </c>
      <c r="B58" s="24" t="s">
        <v>93</v>
      </c>
      <c r="C58" s="24" t="s">
        <v>95</v>
      </c>
      <c r="D58" s="24" t="s">
        <v>97</v>
      </c>
      <c r="E58" s="40" t="s">
        <v>433</v>
      </c>
      <c r="F58" s="151"/>
      <c r="G58" s="221">
        <f>G59</f>
        <v>194</v>
      </c>
    </row>
    <row r="59" spans="1:7" x14ac:dyDescent="0.2">
      <c r="A59" s="219" t="s">
        <v>125</v>
      </c>
      <c r="B59" s="24" t="s">
        <v>93</v>
      </c>
      <c r="C59" s="24" t="s">
        <v>95</v>
      </c>
      <c r="D59" s="24" t="s">
        <v>97</v>
      </c>
      <c r="E59" s="24" t="s">
        <v>434</v>
      </c>
      <c r="F59" s="151"/>
      <c r="G59" s="221">
        <f t="shared" ref="G59:G61" si="8">G60</f>
        <v>194</v>
      </c>
    </row>
    <row r="60" spans="1:7" ht="22.5" x14ac:dyDescent="0.2">
      <c r="A60" s="21" t="s">
        <v>101</v>
      </c>
      <c r="B60" s="24" t="s">
        <v>93</v>
      </c>
      <c r="C60" s="24" t="s">
        <v>95</v>
      </c>
      <c r="D60" s="24" t="s">
        <v>97</v>
      </c>
      <c r="E60" s="24" t="s">
        <v>434</v>
      </c>
      <c r="F60" s="151">
        <v>600</v>
      </c>
      <c r="G60" s="221">
        <f t="shared" si="8"/>
        <v>194</v>
      </c>
    </row>
    <row r="61" spans="1:7" x14ac:dyDescent="0.2">
      <c r="A61" s="21" t="s">
        <v>103</v>
      </c>
      <c r="B61" s="24" t="s">
        <v>93</v>
      </c>
      <c r="C61" s="24" t="s">
        <v>95</v>
      </c>
      <c r="D61" s="24" t="s">
        <v>97</v>
      </c>
      <c r="E61" s="24" t="s">
        <v>434</v>
      </c>
      <c r="F61" s="151">
        <v>610</v>
      </c>
      <c r="G61" s="221">
        <f t="shared" si="8"/>
        <v>194</v>
      </c>
    </row>
    <row r="62" spans="1:7" ht="33.75" x14ac:dyDescent="0.2">
      <c r="A62" s="21" t="s">
        <v>105</v>
      </c>
      <c r="B62" s="24" t="s">
        <v>93</v>
      </c>
      <c r="C62" s="24" t="s">
        <v>95</v>
      </c>
      <c r="D62" s="24" t="s">
        <v>97</v>
      </c>
      <c r="E62" s="24" t="s">
        <v>434</v>
      </c>
      <c r="F62" s="151">
        <v>611</v>
      </c>
      <c r="G62" s="221">
        <v>194</v>
      </c>
    </row>
    <row r="63" spans="1:7" x14ac:dyDescent="0.2">
      <c r="A63" s="256" t="s">
        <v>126</v>
      </c>
      <c r="B63" s="243" t="s">
        <v>93</v>
      </c>
      <c r="C63" s="242" t="s">
        <v>95</v>
      </c>
      <c r="D63" s="243" t="s">
        <v>127</v>
      </c>
      <c r="E63" s="243"/>
      <c r="F63" s="242"/>
      <c r="G63" s="257">
        <f>G64+G86</f>
        <v>26286.954399999999</v>
      </c>
    </row>
    <row r="64" spans="1:7" ht="22.5" x14ac:dyDescent="0.2">
      <c r="A64" s="21" t="s">
        <v>115</v>
      </c>
      <c r="B64" s="24" t="s">
        <v>93</v>
      </c>
      <c r="C64" s="24" t="s">
        <v>95</v>
      </c>
      <c r="D64" s="24" t="s">
        <v>127</v>
      </c>
      <c r="E64" s="24" t="s">
        <v>116</v>
      </c>
      <c r="F64" s="151"/>
      <c r="G64" s="221">
        <f>G65+G70</f>
        <v>23847.060399999998</v>
      </c>
    </row>
    <row r="65" spans="1:10" ht="22.5" x14ac:dyDescent="0.2">
      <c r="A65" s="21" t="s">
        <v>128</v>
      </c>
      <c r="B65" s="24" t="s">
        <v>93</v>
      </c>
      <c r="C65" s="151" t="s">
        <v>95</v>
      </c>
      <c r="D65" s="24" t="s">
        <v>127</v>
      </c>
      <c r="E65" s="24" t="s">
        <v>129</v>
      </c>
      <c r="F65" s="151"/>
      <c r="G65" s="221">
        <f t="shared" ref="G65:G66" si="9">G66</f>
        <v>958.3</v>
      </c>
      <c r="J65" s="233"/>
    </row>
    <row r="66" spans="1:10" ht="45" x14ac:dyDescent="0.2">
      <c r="A66" s="21" t="s">
        <v>110</v>
      </c>
      <c r="B66" s="24" t="s">
        <v>93</v>
      </c>
      <c r="C66" s="151" t="s">
        <v>95</v>
      </c>
      <c r="D66" s="24" t="s">
        <v>127</v>
      </c>
      <c r="E66" s="24" t="s">
        <v>130</v>
      </c>
      <c r="F66" s="151">
        <v>100</v>
      </c>
      <c r="G66" s="221">
        <f t="shared" si="9"/>
        <v>958.3</v>
      </c>
    </row>
    <row r="67" spans="1:10" ht="22.5" x14ac:dyDescent="0.2">
      <c r="A67" s="21" t="s">
        <v>131</v>
      </c>
      <c r="B67" s="24" t="s">
        <v>93</v>
      </c>
      <c r="C67" s="151" t="s">
        <v>95</v>
      </c>
      <c r="D67" s="24" t="s">
        <v>127</v>
      </c>
      <c r="E67" s="24" t="s">
        <v>130</v>
      </c>
      <c r="F67" s="151">
        <v>120</v>
      </c>
      <c r="G67" s="221">
        <f t="shared" ref="G67" si="10">G68+G69</f>
        <v>958.3</v>
      </c>
    </row>
    <row r="68" spans="1:10" x14ac:dyDescent="0.2">
      <c r="A68" s="39" t="s">
        <v>132</v>
      </c>
      <c r="B68" s="24" t="s">
        <v>93</v>
      </c>
      <c r="C68" s="151" t="s">
        <v>95</v>
      </c>
      <c r="D68" s="24" t="s">
        <v>127</v>
      </c>
      <c r="E68" s="24" t="s">
        <v>130</v>
      </c>
      <c r="F68" s="151">
        <v>121</v>
      </c>
      <c r="G68" s="221">
        <v>736</v>
      </c>
    </row>
    <row r="69" spans="1:10" ht="33.75" x14ac:dyDescent="0.2">
      <c r="A69" s="39" t="s">
        <v>133</v>
      </c>
      <c r="B69" s="24" t="s">
        <v>93</v>
      </c>
      <c r="C69" s="151" t="s">
        <v>95</v>
      </c>
      <c r="D69" s="24" t="s">
        <v>127</v>
      </c>
      <c r="E69" s="24" t="s">
        <v>130</v>
      </c>
      <c r="F69" s="151">
        <v>129</v>
      </c>
      <c r="G69" s="221">
        <v>222.3</v>
      </c>
    </row>
    <row r="70" spans="1:10" ht="22.5" x14ac:dyDescent="0.2">
      <c r="A70" s="21" t="s">
        <v>117</v>
      </c>
      <c r="B70" s="24" t="s">
        <v>93</v>
      </c>
      <c r="C70" s="151" t="s">
        <v>95</v>
      </c>
      <c r="D70" s="24" t="s">
        <v>127</v>
      </c>
      <c r="E70" s="24" t="s">
        <v>140</v>
      </c>
      <c r="F70" s="151"/>
      <c r="G70" s="221">
        <f t="shared" ref="G70" si="11">G71+G75+G81</f>
        <v>22888.760399999999</v>
      </c>
      <c r="J70" s="233"/>
    </row>
    <row r="71" spans="1:10" ht="45" x14ac:dyDescent="0.2">
      <c r="A71" s="21" t="s">
        <v>110</v>
      </c>
      <c r="B71" s="24" t="s">
        <v>93</v>
      </c>
      <c r="C71" s="151" t="s">
        <v>95</v>
      </c>
      <c r="D71" s="24" t="s">
        <v>127</v>
      </c>
      <c r="E71" s="24" t="s">
        <v>141</v>
      </c>
      <c r="F71" s="151">
        <v>100</v>
      </c>
      <c r="G71" s="221">
        <f t="shared" ref="G71" si="12">G72</f>
        <v>22202.2</v>
      </c>
    </row>
    <row r="72" spans="1:10" x14ac:dyDescent="0.2">
      <c r="A72" s="21" t="s">
        <v>112</v>
      </c>
      <c r="B72" s="24" t="s">
        <v>93</v>
      </c>
      <c r="C72" s="151" t="s">
        <v>95</v>
      </c>
      <c r="D72" s="24" t="s">
        <v>127</v>
      </c>
      <c r="E72" s="24" t="s">
        <v>141</v>
      </c>
      <c r="F72" s="151">
        <v>110</v>
      </c>
      <c r="G72" s="221">
        <f t="shared" ref="G72" si="13">G73+G74</f>
        <v>22202.2</v>
      </c>
    </row>
    <row r="73" spans="1:10" x14ac:dyDescent="0.2">
      <c r="A73" s="21" t="s">
        <v>113</v>
      </c>
      <c r="B73" s="24" t="s">
        <v>93</v>
      </c>
      <c r="C73" s="151" t="s">
        <v>95</v>
      </c>
      <c r="D73" s="24" t="s">
        <v>127</v>
      </c>
      <c r="E73" s="24" t="s">
        <v>141</v>
      </c>
      <c r="F73" s="151">
        <v>111</v>
      </c>
      <c r="G73" s="221">
        <v>17052.400000000001</v>
      </c>
    </row>
    <row r="74" spans="1:10" ht="22.5" x14ac:dyDescent="0.2">
      <c r="A74" s="39" t="s">
        <v>114</v>
      </c>
      <c r="B74" s="24" t="s">
        <v>93</v>
      </c>
      <c r="C74" s="151" t="s">
        <v>95</v>
      </c>
      <c r="D74" s="24" t="s">
        <v>127</v>
      </c>
      <c r="E74" s="24" t="s">
        <v>141</v>
      </c>
      <c r="F74" s="151">
        <v>119</v>
      </c>
      <c r="G74" s="221">
        <v>5149.8</v>
      </c>
    </row>
    <row r="75" spans="1:10" ht="22.5" x14ac:dyDescent="0.2">
      <c r="A75" s="21" t="s">
        <v>404</v>
      </c>
      <c r="B75" s="24" t="s">
        <v>93</v>
      </c>
      <c r="C75" s="151" t="s">
        <v>95</v>
      </c>
      <c r="D75" s="24" t="s">
        <v>127</v>
      </c>
      <c r="E75" s="24" t="s">
        <v>142</v>
      </c>
      <c r="F75" s="151" t="s">
        <v>119</v>
      </c>
      <c r="G75" s="221">
        <f t="shared" ref="G75" si="14">SUM(G76)</f>
        <v>636.22939999999994</v>
      </c>
    </row>
    <row r="76" spans="1:10" ht="22.5" x14ac:dyDescent="0.2">
      <c r="A76" s="21" t="s">
        <v>120</v>
      </c>
      <c r="B76" s="24" t="s">
        <v>93</v>
      </c>
      <c r="C76" s="151" t="s">
        <v>95</v>
      </c>
      <c r="D76" s="24" t="s">
        <v>127</v>
      </c>
      <c r="E76" s="24" t="s">
        <v>142</v>
      </c>
      <c r="F76" s="151" t="s">
        <v>121</v>
      </c>
      <c r="G76" s="221">
        <f>G79+G77+G78+G80</f>
        <v>636.22939999999994</v>
      </c>
    </row>
    <row r="77" spans="1:10" ht="22.5" x14ac:dyDescent="0.2">
      <c r="A77" s="219" t="s">
        <v>134</v>
      </c>
      <c r="B77" s="24" t="s">
        <v>93</v>
      </c>
      <c r="C77" s="151" t="s">
        <v>95</v>
      </c>
      <c r="D77" s="24" t="s">
        <v>127</v>
      </c>
      <c r="E77" s="24" t="s">
        <v>142</v>
      </c>
      <c r="F77" s="151">
        <v>242</v>
      </c>
      <c r="G77" s="221">
        <v>215</v>
      </c>
    </row>
    <row r="78" spans="1:10" ht="22.5" x14ac:dyDescent="0.2">
      <c r="A78" s="219" t="s">
        <v>672</v>
      </c>
      <c r="B78" s="24" t="s">
        <v>93</v>
      </c>
      <c r="C78" s="151" t="s">
        <v>95</v>
      </c>
      <c r="D78" s="24" t="s">
        <v>127</v>
      </c>
      <c r="E78" s="24" t="s">
        <v>142</v>
      </c>
      <c r="F78" s="151">
        <v>243</v>
      </c>
      <c r="G78" s="221"/>
    </row>
    <row r="79" spans="1:10" x14ac:dyDescent="0.2">
      <c r="A79" s="219" t="s">
        <v>422</v>
      </c>
      <c r="B79" s="24" t="s">
        <v>93</v>
      </c>
      <c r="C79" s="151" t="s">
        <v>95</v>
      </c>
      <c r="D79" s="24" t="s">
        <v>127</v>
      </c>
      <c r="E79" s="24" t="s">
        <v>142</v>
      </c>
      <c r="F79" s="151" t="s">
        <v>123</v>
      </c>
      <c r="G79" s="221">
        <v>387.30939999999998</v>
      </c>
    </row>
    <row r="80" spans="1:10" x14ac:dyDescent="0.2">
      <c r="A80" s="219" t="s">
        <v>759</v>
      </c>
      <c r="B80" s="24" t="s">
        <v>93</v>
      </c>
      <c r="C80" s="151" t="s">
        <v>95</v>
      </c>
      <c r="D80" s="24" t="s">
        <v>127</v>
      </c>
      <c r="E80" s="24" t="s">
        <v>142</v>
      </c>
      <c r="F80" s="151">
        <v>247</v>
      </c>
      <c r="G80" s="221">
        <v>33.92</v>
      </c>
    </row>
    <row r="81" spans="1:7" x14ac:dyDescent="0.2">
      <c r="A81" s="219" t="s">
        <v>135</v>
      </c>
      <c r="B81" s="24" t="s">
        <v>93</v>
      </c>
      <c r="C81" s="151" t="s">
        <v>95</v>
      </c>
      <c r="D81" s="24" t="s">
        <v>127</v>
      </c>
      <c r="E81" s="24" t="s">
        <v>142</v>
      </c>
      <c r="F81" s="151" t="s">
        <v>195</v>
      </c>
      <c r="G81" s="221">
        <f t="shared" ref="G81" si="15">G82</f>
        <v>50.331000000000003</v>
      </c>
    </row>
    <row r="82" spans="1:7" x14ac:dyDescent="0.2">
      <c r="A82" s="219" t="s">
        <v>136</v>
      </c>
      <c r="B82" s="24" t="s">
        <v>93</v>
      </c>
      <c r="C82" s="151" t="s">
        <v>95</v>
      </c>
      <c r="D82" s="24" t="s">
        <v>127</v>
      </c>
      <c r="E82" s="24" t="s">
        <v>142</v>
      </c>
      <c r="F82" s="151" t="s">
        <v>137</v>
      </c>
      <c r="G82" s="221">
        <f t="shared" ref="G82" si="16">G83+G85+G84</f>
        <v>50.331000000000003</v>
      </c>
    </row>
    <row r="83" spans="1:7" x14ac:dyDescent="0.2">
      <c r="A83" s="246" t="s">
        <v>138</v>
      </c>
      <c r="B83" s="24" t="s">
        <v>93</v>
      </c>
      <c r="C83" s="151" t="s">
        <v>95</v>
      </c>
      <c r="D83" s="24" t="s">
        <v>127</v>
      </c>
      <c r="E83" s="24" t="s">
        <v>142</v>
      </c>
      <c r="F83" s="151" t="s">
        <v>139</v>
      </c>
      <c r="G83" s="221"/>
    </row>
    <row r="84" spans="1:7" x14ac:dyDescent="0.2">
      <c r="A84" s="219" t="s">
        <v>196</v>
      </c>
      <c r="B84" s="24" t="s">
        <v>93</v>
      </c>
      <c r="C84" s="151" t="s">
        <v>95</v>
      </c>
      <c r="D84" s="24" t="s">
        <v>127</v>
      </c>
      <c r="E84" s="24" t="s">
        <v>142</v>
      </c>
      <c r="F84" s="151">
        <v>852</v>
      </c>
      <c r="G84" s="221"/>
    </row>
    <row r="85" spans="1:7" x14ac:dyDescent="0.2">
      <c r="A85" s="219" t="s">
        <v>396</v>
      </c>
      <c r="B85" s="24" t="s">
        <v>93</v>
      </c>
      <c r="C85" s="151" t="s">
        <v>95</v>
      </c>
      <c r="D85" s="24" t="s">
        <v>127</v>
      </c>
      <c r="E85" s="24" t="s">
        <v>142</v>
      </c>
      <c r="F85" s="151">
        <v>853</v>
      </c>
      <c r="G85" s="221">
        <v>50.331000000000003</v>
      </c>
    </row>
    <row r="86" spans="1:7" ht="33.75" x14ac:dyDescent="0.2">
      <c r="A86" s="21" t="s">
        <v>680</v>
      </c>
      <c r="B86" s="24" t="s">
        <v>93</v>
      </c>
      <c r="C86" s="151" t="s">
        <v>95</v>
      </c>
      <c r="D86" s="24" t="s">
        <v>127</v>
      </c>
      <c r="E86" s="24" t="s">
        <v>779</v>
      </c>
      <c r="F86" s="151"/>
      <c r="G86" s="221">
        <f>G87</f>
        <v>2439.8939999999998</v>
      </c>
    </row>
    <row r="87" spans="1:7" ht="22.5" x14ac:dyDescent="0.2">
      <c r="A87" s="21" t="s">
        <v>101</v>
      </c>
      <c r="B87" s="24" t="s">
        <v>93</v>
      </c>
      <c r="C87" s="151" t="s">
        <v>95</v>
      </c>
      <c r="D87" s="24" t="s">
        <v>127</v>
      </c>
      <c r="E87" s="24" t="s">
        <v>779</v>
      </c>
      <c r="F87" s="151">
        <v>600</v>
      </c>
      <c r="G87" s="221">
        <f t="shared" ref="G87:G88" si="17">G88</f>
        <v>2439.8939999999998</v>
      </c>
    </row>
    <row r="88" spans="1:7" x14ac:dyDescent="0.2">
      <c r="A88" s="21" t="s">
        <v>103</v>
      </c>
      <c r="B88" s="24" t="s">
        <v>93</v>
      </c>
      <c r="C88" s="151" t="s">
        <v>95</v>
      </c>
      <c r="D88" s="24" t="s">
        <v>127</v>
      </c>
      <c r="E88" s="24" t="s">
        <v>779</v>
      </c>
      <c r="F88" s="151">
        <v>610</v>
      </c>
      <c r="G88" s="221">
        <f t="shared" si="17"/>
        <v>2439.8939999999998</v>
      </c>
    </row>
    <row r="89" spans="1:7" ht="33.75" x14ac:dyDescent="0.2">
      <c r="A89" s="21" t="s">
        <v>105</v>
      </c>
      <c r="B89" s="24" t="s">
        <v>93</v>
      </c>
      <c r="C89" s="151" t="s">
        <v>95</v>
      </c>
      <c r="D89" s="24" t="s">
        <v>127</v>
      </c>
      <c r="E89" s="24" t="s">
        <v>779</v>
      </c>
      <c r="F89" s="151">
        <v>611</v>
      </c>
      <c r="G89" s="221">
        <v>2439.8939999999998</v>
      </c>
    </row>
    <row r="90" spans="1:7" x14ac:dyDescent="0.2">
      <c r="A90" s="32" t="s">
        <v>351</v>
      </c>
      <c r="B90" s="33" t="s">
        <v>93</v>
      </c>
      <c r="C90" s="31">
        <v>12</v>
      </c>
      <c r="D90" s="33"/>
      <c r="E90" s="33"/>
      <c r="F90" s="31"/>
      <c r="G90" s="173">
        <f t="shared" ref="G90:G94" si="18">G91</f>
        <v>62</v>
      </c>
    </row>
    <row r="91" spans="1:7" x14ac:dyDescent="0.2">
      <c r="A91" s="256" t="s">
        <v>352</v>
      </c>
      <c r="B91" s="243" t="s">
        <v>93</v>
      </c>
      <c r="C91" s="242">
        <v>12</v>
      </c>
      <c r="D91" s="243" t="s">
        <v>213</v>
      </c>
      <c r="E91" s="243"/>
      <c r="F91" s="242"/>
      <c r="G91" s="257">
        <f t="shared" si="18"/>
        <v>62</v>
      </c>
    </row>
    <row r="92" spans="1:7" x14ac:dyDescent="0.2">
      <c r="A92" s="21" t="s">
        <v>435</v>
      </c>
      <c r="B92" s="24" t="s">
        <v>93</v>
      </c>
      <c r="C92" s="151">
        <v>12</v>
      </c>
      <c r="D92" s="24" t="s">
        <v>213</v>
      </c>
      <c r="E92" s="24" t="s">
        <v>439</v>
      </c>
      <c r="F92" s="151"/>
      <c r="G92" s="221">
        <f>G93</f>
        <v>62</v>
      </c>
    </row>
    <row r="93" spans="1:7" x14ac:dyDescent="0.2">
      <c r="A93" s="21" t="s">
        <v>627</v>
      </c>
      <c r="B93" s="24" t="s">
        <v>93</v>
      </c>
      <c r="C93" s="151">
        <v>12</v>
      </c>
      <c r="D93" s="24" t="s">
        <v>213</v>
      </c>
      <c r="E93" s="24" t="s">
        <v>439</v>
      </c>
      <c r="F93" s="151"/>
      <c r="G93" s="221">
        <f>G94</f>
        <v>62</v>
      </c>
    </row>
    <row r="94" spans="1:7" ht="22.5" x14ac:dyDescent="0.2">
      <c r="A94" s="21" t="s">
        <v>404</v>
      </c>
      <c r="B94" s="24" t="s">
        <v>93</v>
      </c>
      <c r="C94" s="151">
        <v>12</v>
      </c>
      <c r="D94" s="24" t="s">
        <v>213</v>
      </c>
      <c r="E94" s="343" t="s">
        <v>439</v>
      </c>
      <c r="F94" s="151">
        <v>200</v>
      </c>
      <c r="G94" s="221">
        <f t="shared" si="18"/>
        <v>62</v>
      </c>
    </row>
    <row r="95" spans="1:7" ht="22.5" x14ac:dyDescent="0.2">
      <c r="A95" s="21" t="s">
        <v>120</v>
      </c>
      <c r="B95" s="24" t="s">
        <v>93</v>
      </c>
      <c r="C95" s="151">
        <v>12</v>
      </c>
      <c r="D95" s="24" t="s">
        <v>213</v>
      </c>
      <c r="E95" s="343" t="s">
        <v>439</v>
      </c>
      <c r="F95" s="151">
        <v>240</v>
      </c>
      <c r="G95" s="221">
        <f>G97+G96</f>
        <v>62</v>
      </c>
    </row>
    <row r="96" spans="1:7" ht="22.5" x14ac:dyDescent="0.2">
      <c r="A96" s="219" t="s">
        <v>134</v>
      </c>
      <c r="B96" s="24" t="s">
        <v>93</v>
      </c>
      <c r="C96" s="151">
        <v>12</v>
      </c>
      <c r="D96" s="24" t="s">
        <v>213</v>
      </c>
      <c r="E96" s="343" t="s">
        <v>439</v>
      </c>
      <c r="F96" s="151">
        <v>242</v>
      </c>
      <c r="G96" s="221">
        <v>6</v>
      </c>
    </row>
    <row r="97" spans="1:9" x14ac:dyDescent="0.2">
      <c r="A97" s="219" t="s">
        <v>422</v>
      </c>
      <c r="B97" s="24" t="s">
        <v>93</v>
      </c>
      <c r="C97" s="151">
        <v>12</v>
      </c>
      <c r="D97" s="24" t="s">
        <v>213</v>
      </c>
      <c r="E97" s="343" t="s">
        <v>439</v>
      </c>
      <c r="F97" s="151">
        <v>244</v>
      </c>
      <c r="G97" s="221">
        <v>56</v>
      </c>
    </row>
    <row r="98" spans="1:9" ht="31.5" x14ac:dyDescent="0.2">
      <c r="A98" s="251" t="s">
        <v>825</v>
      </c>
      <c r="B98" s="252" t="s">
        <v>144</v>
      </c>
      <c r="C98" s="255" t="s">
        <v>145</v>
      </c>
      <c r="D98" s="252" t="s">
        <v>145</v>
      </c>
      <c r="E98" s="252" t="s">
        <v>146</v>
      </c>
      <c r="F98" s="255" t="s">
        <v>147</v>
      </c>
      <c r="G98" s="253">
        <f>G108+G99</f>
        <v>51784</v>
      </c>
      <c r="H98" s="230">
        <f>20084+1295+30405</f>
        <v>51784</v>
      </c>
      <c r="I98" s="233">
        <f>H98-G98</f>
        <v>0</v>
      </c>
    </row>
    <row r="99" spans="1:9" x14ac:dyDescent="0.2">
      <c r="A99" s="256" t="s">
        <v>217</v>
      </c>
      <c r="B99" s="243" t="s">
        <v>144</v>
      </c>
      <c r="C99" s="242" t="s">
        <v>202</v>
      </c>
      <c r="D99" s="243" t="s">
        <v>218</v>
      </c>
      <c r="E99" s="243"/>
      <c r="F99" s="242"/>
      <c r="G99" s="257">
        <f>G100</f>
        <v>1295.0000000000002</v>
      </c>
    </row>
    <row r="100" spans="1:9" ht="33.75" x14ac:dyDescent="0.2">
      <c r="A100" s="219" t="s">
        <v>900</v>
      </c>
      <c r="B100" s="335" t="s">
        <v>144</v>
      </c>
      <c r="C100" s="151" t="s">
        <v>202</v>
      </c>
      <c r="D100" s="335" t="s">
        <v>218</v>
      </c>
      <c r="E100" s="335" t="s">
        <v>882</v>
      </c>
      <c r="F100" s="151"/>
      <c r="G100" s="221">
        <f>G101+G105</f>
        <v>1295.0000000000002</v>
      </c>
    </row>
    <row r="101" spans="1:9" ht="45" x14ac:dyDescent="0.2">
      <c r="A101" s="21" t="s">
        <v>110</v>
      </c>
      <c r="B101" s="335" t="s">
        <v>144</v>
      </c>
      <c r="C101" s="151" t="s">
        <v>202</v>
      </c>
      <c r="D101" s="335" t="s">
        <v>218</v>
      </c>
      <c r="E101" s="335" t="s">
        <v>882</v>
      </c>
      <c r="F101" s="151">
        <v>100</v>
      </c>
      <c r="G101" s="221">
        <f>G102</f>
        <v>1273.3600000000001</v>
      </c>
    </row>
    <row r="102" spans="1:9" x14ac:dyDescent="0.2">
      <c r="A102" s="21" t="s">
        <v>112</v>
      </c>
      <c r="B102" s="335" t="s">
        <v>144</v>
      </c>
      <c r="C102" s="151" t="s">
        <v>202</v>
      </c>
      <c r="D102" s="335" t="s">
        <v>218</v>
      </c>
      <c r="E102" s="335" t="s">
        <v>882</v>
      </c>
      <c r="F102" s="151">
        <v>110</v>
      </c>
      <c r="G102" s="221">
        <f>G103+G104</f>
        <v>1273.3600000000001</v>
      </c>
    </row>
    <row r="103" spans="1:9" x14ac:dyDescent="0.2">
      <c r="A103" s="21" t="s">
        <v>113</v>
      </c>
      <c r="B103" s="335" t="s">
        <v>144</v>
      </c>
      <c r="C103" s="151" t="s">
        <v>202</v>
      </c>
      <c r="D103" s="335" t="s">
        <v>218</v>
      </c>
      <c r="E103" s="335" t="s">
        <v>882</v>
      </c>
      <c r="F103" s="151">
        <v>111</v>
      </c>
      <c r="G103" s="221">
        <v>978</v>
      </c>
    </row>
    <row r="104" spans="1:9" ht="22.5" x14ac:dyDescent="0.2">
      <c r="A104" s="39" t="s">
        <v>114</v>
      </c>
      <c r="B104" s="335" t="s">
        <v>144</v>
      </c>
      <c r="C104" s="151" t="s">
        <v>202</v>
      </c>
      <c r="D104" s="335" t="s">
        <v>218</v>
      </c>
      <c r="E104" s="335" t="s">
        <v>882</v>
      </c>
      <c r="F104" s="151">
        <v>119</v>
      </c>
      <c r="G104" s="221">
        <v>295.36</v>
      </c>
    </row>
    <row r="105" spans="1:9" ht="22.5" x14ac:dyDescent="0.2">
      <c r="A105" s="21" t="s">
        <v>404</v>
      </c>
      <c r="B105" s="335" t="s">
        <v>144</v>
      </c>
      <c r="C105" s="151" t="s">
        <v>202</v>
      </c>
      <c r="D105" s="335" t="s">
        <v>218</v>
      </c>
      <c r="E105" s="335" t="s">
        <v>882</v>
      </c>
      <c r="F105" s="151">
        <v>200</v>
      </c>
      <c r="G105" s="221">
        <f>G106</f>
        <v>21.64</v>
      </c>
    </row>
    <row r="106" spans="1:9" ht="22.5" x14ac:dyDescent="0.2">
      <c r="A106" s="21" t="s">
        <v>120</v>
      </c>
      <c r="B106" s="335" t="s">
        <v>144</v>
      </c>
      <c r="C106" s="151" t="s">
        <v>202</v>
      </c>
      <c r="D106" s="335" t="s">
        <v>218</v>
      </c>
      <c r="E106" s="335" t="s">
        <v>882</v>
      </c>
      <c r="F106" s="151">
        <v>240</v>
      </c>
      <c r="G106" s="221">
        <f>G107</f>
        <v>21.64</v>
      </c>
    </row>
    <row r="107" spans="1:9" x14ac:dyDescent="0.2">
      <c r="A107" s="219" t="s">
        <v>422</v>
      </c>
      <c r="B107" s="335" t="s">
        <v>144</v>
      </c>
      <c r="C107" s="151" t="s">
        <v>202</v>
      </c>
      <c r="D107" s="335" t="s">
        <v>218</v>
      </c>
      <c r="E107" s="335" t="s">
        <v>882</v>
      </c>
      <c r="F107" s="151">
        <v>244</v>
      </c>
      <c r="G107" s="221">
        <v>21.64</v>
      </c>
    </row>
    <row r="108" spans="1:9" x14ac:dyDescent="0.2">
      <c r="A108" s="32" t="s">
        <v>148</v>
      </c>
      <c r="B108" s="33" t="s">
        <v>144</v>
      </c>
      <c r="C108" s="31" t="s">
        <v>149</v>
      </c>
      <c r="D108" s="33" t="s">
        <v>145</v>
      </c>
      <c r="E108" s="33" t="s">
        <v>146</v>
      </c>
      <c r="F108" s="31" t="s">
        <v>147</v>
      </c>
      <c r="G108" s="173">
        <f>G109+G154+G159</f>
        <v>50489</v>
      </c>
      <c r="H108" s="233">
        <f>G108-G153</f>
        <v>20084</v>
      </c>
    </row>
    <row r="109" spans="1:9" x14ac:dyDescent="0.2">
      <c r="A109" s="256" t="s">
        <v>150</v>
      </c>
      <c r="B109" s="243" t="s">
        <v>144</v>
      </c>
      <c r="C109" s="242" t="s">
        <v>149</v>
      </c>
      <c r="D109" s="243" t="s">
        <v>151</v>
      </c>
      <c r="E109" s="243"/>
      <c r="F109" s="242"/>
      <c r="G109" s="257">
        <f>G110+G150</f>
        <v>45108</v>
      </c>
    </row>
    <row r="110" spans="1:9" ht="22.5" x14ac:dyDescent="0.2">
      <c r="A110" s="21" t="s">
        <v>899</v>
      </c>
      <c r="B110" s="24" t="s">
        <v>144</v>
      </c>
      <c r="C110" s="151">
        <v>10</v>
      </c>
      <c r="D110" s="24" t="s">
        <v>151</v>
      </c>
      <c r="E110" s="24" t="s">
        <v>152</v>
      </c>
      <c r="F110" s="151"/>
      <c r="G110" s="221">
        <f>G111+G128</f>
        <v>14703</v>
      </c>
    </row>
    <row r="111" spans="1:9" ht="22.5" x14ac:dyDescent="0.2">
      <c r="A111" s="21" t="s">
        <v>153</v>
      </c>
      <c r="B111" s="40" t="s">
        <v>144</v>
      </c>
      <c r="C111" s="40" t="s">
        <v>149</v>
      </c>
      <c r="D111" s="40" t="s">
        <v>151</v>
      </c>
      <c r="E111" s="40" t="s">
        <v>154</v>
      </c>
      <c r="F111" s="227"/>
      <c r="G111" s="250">
        <f>G112+G117+G123</f>
        <v>4573</v>
      </c>
    </row>
    <row r="112" spans="1:9" s="234" customFormat="1" ht="22.5" x14ac:dyDescent="0.2">
      <c r="A112" s="21" t="s">
        <v>155</v>
      </c>
      <c r="B112" s="40" t="s">
        <v>144</v>
      </c>
      <c r="C112" s="40" t="s">
        <v>149</v>
      </c>
      <c r="D112" s="40" t="s">
        <v>151</v>
      </c>
      <c r="E112" s="40" t="s">
        <v>156</v>
      </c>
      <c r="F112" s="227"/>
      <c r="G112" s="250">
        <f t="shared" ref="G112:G115" si="19">G113</f>
        <v>143</v>
      </c>
    </row>
    <row r="113" spans="1:7" s="234" customFormat="1" ht="11.25" x14ac:dyDescent="0.2">
      <c r="A113" s="246" t="s">
        <v>157</v>
      </c>
      <c r="B113" s="40" t="s">
        <v>144</v>
      </c>
      <c r="C113" s="40" t="s">
        <v>149</v>
      </c>
      <c r="D113" s="40" t="s">
        <v>151</v>
      </c>
      <c r="E113" s="40" t="s">
        <v>158</v>
      </c>
      <c r="F113" s="227"/>
      <c r="G113" s="250">
        <f t="shared" si="19"/>
        <v>143</v>
      </c>
    </row>
    <row r="114" spans="1:7" s="234" customFormat="1" ht="11.25" x14ac:dyDescent="0.2">
      <c r="A114" s="246" t="s">
        <v>159</v>
      </c>
      <c r="B114" s="40" t="s">
        <v>144</v>
      </c>
      <c r="C114" s="40" t="s">
        <v>149</v>
      </c>
      <c r="D114" s="40" t="s">
        <v>151</v>
      </c>
      <c r="E114" s="40" t="s">
        <v>158</v>
      </c>
      <c r="F114" s="40" t="s">
        <v>160</v>
      </c>
      <c r="G114" s="250">
        <f t="shared" si="19"/>
        <v>143</v>
      </c>
    </row>
    <row r="115" spans="1:7" s="234" customFormat="1" ht="11.25" x14ac:dyDescent="0.2">
      <c r="A115" s="246" t="s">
        <v>161</v>
      </c>
      <c r="B115" s="40" t="s">
        <v>144</v>
      </c>
      <c r="C115" s="40" t="s">
        <v>149</v>
      </c>
      <c r="D115" s="40" t="s">
        <v>151</v>
      </c>
      <c r="E115" s="40" t="s">
        <v>158</v>
      </c>
      <c r="F115" s="227">
        <v>310</v>
      </c>
      <c r="G115" s="250">
        <f t="shared" si="19"/>
        <v>143</v>
      </c>
    </row>
    <row r="116" spans="1:7" s="234" customFormat="1" ht="33.75" x14ac:dyDescent="0.2">
      <c r="A116" s="219" t="s">
        <v>401</v>
      </c>
      <c r="B116" s="40" t="s">
        <v>144</v>
      </c>
      <c r="C116" s="40" t="s">
        <v>149</v>
      </c>
      <c r="D116" s="40" t="s">
        <v>151</v>
      </c>
      <c r="E116" s="40" t="s">
        <v>158</v>
      </c>
      <c r="F116" s="227">
        <v>313</v>
      </c>
      <c r="G116" s="250">
        <v>143</v>
      </c>
    </row>
    <row r="117" spans="1:7" s="234" customFormat="1" ht="22.5" x14ac:dyDescent="0.2">
      <c r="A117" s="21" t="s">
        <v>164</v>
      </c>
      <c r="B117" s="24" t="s">
        <v>144</v>
      </c>
      <c r="C117" s="151">
        <v>10</v>
      </c>
      <c r="D117" s="24" t="s">
        <v>151</v>
      </c>
      <c r="E117" s="24" t="s">
        <v>165</v>
      </c>
      <c r="F117" s="151" t="s">
        <v>147</v>
      </c>
      <c r="G117" s="221">
        <f t="shared" ref="G117" si="20">G118</f>
        <v>4232</v>
      </c>
    </row>
    <row r="118" spans="1:7" s="234" customFormat="1" ht="22.5" x14ac:dyDescent="0.2">
      <c r="A118" s="21" t="s">
        <v>66</v>
      </c>
      <c r="B118" s="24" t="s">
        <v>144</v>
      </c>
      <c r="C118" s="151" t="s">
        <v>149</v>
      </c>
      <c r="D118" s="24" t="s">
        <v>151</v>
      </c>
      <c r="E118" s="24" t="s">
        <v>166</v>
      </c>
      <c r="F118" s="151"/>
      <c r="G118" s="221">
        <f>G119</f>
        <v>4232</v>
      </c>
    </row>
    <row r="119" spans="1:7" s="234" customFormat="1" ht="11.25" x14ac:dyDescent="0.2">
      <c r="A119" s="246" t="s">
        <v>159</v>
      </c>
      <c r="B119" s="343" t="s">
        <v>144</v>
      </c>
      <c r="C119" s="151" t="s">
        <v>149</v>
      </c>
      <c r="D119" s="343" t="s">
        <v>151</v>
      </c>
      <c r="E119" s="343" t="s">
        <v>166</v>
      </c>
      <c r="F119" s="151">
        <v>300</v>
      </c>
      <c r="G119" s="221">
        <f>G120</f>
        <v>4232</v>
      </c>
    </row>
    <row r="120" spans="1:7" s="234" customFormat="1" ht="33.75" x14ac:dyDescent="0.2">
      <c r="A120" s="21" t="s">
        <v>401</v>
      </c>
      <c r="B120" s="343" t="s">
        <v>144</v>
      </c>
      <c r="C120" s="151" t="s">
        <v>149</v>
      </c>
      <c r="D120" s="343" t="s">
        <v>151</v>
      </c>
      <c r="E120" s="343" t="s">
        <v>166</v>
      </c>
      <c r="F120" s="151">
        <v>320</v>
      </c>
      <c r="G120" s="221">
        <f>G121+G122</f>
        <v>4232</v>
      </c>
    </row>
    <row r="121" spans="1:7" s="234" customFormat="1" ht="22.5" x14ac:dyDescent="0.2">
      <c r="A121" s="219" t="s">
        <v>480</v>
      </c>
      <c r="B121" s="343" t="s">
        <v>144</v>
      </c>
      <c r="C121" s="151" t="s">
        <v>149</v>
      </c>
      <c r="D121" s="343" t="s">
        <v>151</v>
      </c>
      <c r="E121" s="343" t="s">
        <v>166</v>
      </c>
      <c r="F121" s="151">
        <v>321</v>
      </c>
      <c r="G121" s="221">
        <v>3763</v>
      </c>
    </row>
    <row r="122" spans="1:7" s="234" customFormat="1" ht="22.5" x14ac:dyDescent="0.2">
      <c r="A122" s="21" t="s">
        <v>885</v>
      </c>
      <c r="B122" s="343" t="s">
        <v>144</v>
      </c>
      <c r="C122" s="151" t="s">
        <v>149</v>
      </c>
      <c r="D122" s="343" t="s">
        <v>151</v>
      </c>
      <c r="E122" s="343" t="s">
        <v>166</v>
      </c>
      <c r="F122" s="151">
        <v>323</v>
      </c>
      <c r="G122" s="221">
        <v>469</v>
      </c>
    </row>
    <row r="123" spans="1:7" ht="22.5" x14ac:dyDescent="0.2">
      <c r="A123" s="246" t="s">
        <v>167</v>
      </c>
      <c r="B123" s="40" t="s">
        <v>144</v>
      </c>
      <c r="C123" s="40" t="s">
        <v>149</v>
      </c>
      <c r="D123" s="40" t="s">
        <v>151</v>
      </c>
      <c r="E123" s="40" t="s">
        <v>168</v>
      </c>
      <c r="F123" s="40"/>
      <c r="G123" s="250">
        <f t="shared" ref="G123" si="21">G125</f>
        <v>198</v>
      </c>
    </row>
    <row r="124" spans="1:7" ht="22.5" x14ac:dyDescent="0.2">
      <c r="A124" s="246" t="s">
        <v>902</v>
      </c>
      <c r="B124" s="40" t="s">
        <v>144</v>
      </c>
      <c r="C124" s="40" t="s">
        <v>149</v>
      </c>
      <c r="D124" s="40" t="s">
        <v>151</v>
      </c>
      <c r="E124" s="40" t="s">
        <v>169</v>
      </c>
      <c r="F124" s="40"/>
      <c r="G124" s="250">
        <f t="shared" ref="G124:G126" si="22">G125</f>
        <v>198</v>
      </c>
    </row>
    <row r="125" spans="1:7" x14ac:dyDescent="0.2">
      <c r="A125" s="246" t="s">
        <v>159</v>
      </c>
      <c r="B125" s="40" t="s">
        <v>144</v>
      </c>
      <c r="C125" s="40" t="s">
        <v>149</v>
      </c>
      <c r="D125" s="40" t="s">
        <v>151</v>
      </c>
      <c r="E125" s="40" t="s">
        <v>169</v>
      </c>
      <c r="F125" s="40" t="s">
        <v>160</v>
      </c>
      <c r="G125" s="250">
        <f t="shared" si="22"/>
        <v>198</v>
      </c>
    </row>
    <row r="126" spans="1:7" x14ac:dyDescent="0.2">
      <c r="A126" s="246" t="s">
        <v>161</v>
      </c>
      <c r="B126" s="40" t="s">
        <v>144</v>
      </c>
      <c r="C126" s="40" t="s">
        <v>149</v>
      </c>
      <c r="D126" s="40" t="s">
        <v>151</v>
      </c>
      <c r="E126" s="40" t="s">
        <v>169</v>
      </c>
      <c r="F126" s="227">
        <v>310</v>
      </c>
      <c r="G126" s="250">
        <f t="shared" si="22"/>
        <v>198</v>
      </c>
    </row>
    <row r="127" spans="1:7" ht="22.5" x14ac:dyDescent="0.2">
      <c r="A127" s="219" t="s">
        <v>162</v>
      </c>
      <c r="B127" s="40" t="s">
        <v>144</v>
      </c>
      <c r="C127" s="40" t="s">
        <v>149</v>
      </c>
      <c r="D127" s="40" t="s">
        <v>151</v>
      </c>
      <c r="E127" s="40" t="s">
        <v>169</v>
      </c>
      <c r="F127" s="227">
        <v>313</v>
      </c>
      <c r="G127" s="250">
        <v>198</v>
      </c>
    </row>
    <row r="128" spans="1:7" ht="33.75" x14ac:dyDescent="0.2">
      <c r="A128" s="21" t="s">
        <v>170</v>
      </c>
      <c r="B128" s="24" t="s">
        <v>144</v>
      </c>
      <c r="C128" s="151">
        <v>10</v>
      </c>
      <c r="D128" s="24" t="s">
        <v>151</v>
      </c>
      <c r="E128" s="24" t="s">
        <v>171</v>
      </c>
      <c r="F128" s="151"/>
      <c r="G128" s="221">
        <f t="shared" ref="G128" si="23">G129+G137+G142</f>
        <v>10130</v>
      </c>
    </row>
    <row r="129" spans="1:7" s="234" customFormat="1" ht="22.5" x14ac:dyDescent="0.2">
      <c r="A129" s="246" t="s">
        <v>172</v>
      </c>
      <c r="B129" s="40" t="s">
        <v>144</v>
      </c>
      <c r="C129" s="40" t="s">
        <v>149</v>
      </c>
      <c r="D129" s="40" t="s">
        <v>151</v>
      </c>
      <c r="E129" s="40" t="s">
        <v>173</v>
      </c>
      <c r="F129" s="40"/>
      <c r="G129" s="250">
        <f t="shared" ref="G129" si="24">G130</f>
        <v>5252</v>
      </c>
    </row>
    <row r="130" spans="1:7" s="234" customFormat="1" ht="22.5" x14ac:dyDescent="0.2">
      <c r="A130" s="246" t="s">
        <v>71</v>
      </c>
      <c r="B130" s="40" t="s">
        <v>144</v>
      </c>
      <c r="C130" s="40" t="s">
        <v>149</v>
      </c>
      <c r="D130" s="40" t="s">
        <v>151</v>
      </c>
      <c r="E130" s="40" t="s">
        <v>174</v>
      </c>
      <c r="F130" s="40"/>
      <c r="G130" s="250">
        <f t="shared" ref="G130" si="25">G131+G134</f>
        <v>5252</v>
      </c>
    </row>
    <row r="131" spans="1:7" s="234" customFormat="1" ht="22.5" x14ac:dyDescent="0.2">
      <c r="A131" s="21" t="s">
        <v>404</v>
      </c>
      <c r="B131" s="24" t="s">
        <v>144</v>
      </c>
      <c r="C131" s="151" t="s">
        <v>149</v>
      </c>
      <c r="D131" s="24" t="s">
        <v>151</v>
      </c>
      <c r="E131" s="40" t="s">
        <v>174</v>
      </c>
      <c r="F131" s="151" t="s">
        <v>119</v>
      </c>
      <c r="G131" s="221">
        <f t="shared" ref="G131" si="26">SUM(G132)</f>
        <v>65</v>
      </c>
    </row>
    <row r="132" spans="1:7" s="234" customFormat="1" ht="22.5" x14ac:dyDescent="0.2">
      <c r="A132" s="21" t="s">
        <v>120</v>
      </c>
      <c r="B132" s="24" t="s">
        <v>144</v>
      </c>
      <c r="C132" s="151" t="s">
        <v>149</v>
      </c>
      <c r="D132" s="24" t="s">
        <v>151</v>
      </c>
      <c r="E132" s="40" t="s">
        <v>174</v>
      </c>
      <c r="F132" s="151" t="s">
        <v>121</v>
      </c>
      <c r="G132" s="221">
        <f t="shared" ref="G132" si="27">G133</f>
        <v>65</v>
      </c>
    </row>
    <row r="133" spans="1:7" s="234" customFormat="1" ht="11.25" x14ac:dyDescent="0.2">
      <c r="A133" s="219" t="s">
        <v>422</v>
      </c>
      <c r="B133" s="24" t="s">
        <v>144</v>
      </c>
      <c r="C133" s="151" t="s">
        <v>149</v>
      </c>
      <c r="D133" s="24" t="s">
        <v>151</v>
      </c>
      <c r="E133" s="40" t="s">
        <v>174</v>
      </c>
      <c r="F133" s="151" t="s">
        <v>123</v>
      </c>
      <c r="G133" s="221">
        <v>65</v>
      </c>
    </row>
    <row r="134" spans="1:7" x14ac:dyDescent="0.2">
      <c r="A134" s="246" t="s">
        <v>159</v>
      </c>
      <c r="B134" s="40" t="s">
        <v>144</v>
      </c>
      <c r="C134" s="40" t="s">
        <v>149</v>
      </c>
      <c r="D134" s="40" t="s">
        <v>151</v>
      </c>
      <c r="E134" s="40" t="s">
        <v>174</v>
      </c>
      <c r="F134" s="40" t="s">
        <v>160</v>
      </c>
      <c r="G134" s="250">
        <f t="shared" ref="G134:G135" si="28">G135</f>
        <v>5187</v>
      </c>
    </row>
    <row r="135" spans="1:7" s="234" customFormat="1" ht="11.25" x14ac:dyDescent="0.2">
      <c r="A135" s="246" t="s">
        <v>161</v>
      </c>
      <c r="B135" s="40" t="s">
        <v>144</v>
      </c>
      <c r="C135" s="40" t="s">
        <v>149</v>
      </c>
      <c r="D135" s="40" t="s">
        <v>151</v>
      </c>
      <c r="E135" s="40" t="s">
        <v>174</v>
      </c>
      <c r="F135" s="227">
        <v>310</v>
      </c>
      <c r="G135" s="250">
        <f t="shared" si="28"/>
        <v>5187</v>
      </c>
    </row>
    <row r="136" spans="1:7" s="234" customFormat="1" ht="22.5" x14ac:dyDescent="0.2">
      <c r="A136" s="219" t="s">
        <v>162</v>
      </c>
      <c r="B136" s="40" t="s">
        <v>144</v>
      </c>
      <c r="C136" s="40" t="s">
        <v>149</v>
      </c>
      <c r="D136" s="40" t="s">
        <v>151</v>
      </c>
      <c r="E136" s="40" t="s">
        <v>174</v>
      </c>
      <c r="F136" s="227">
        <v>313</v>
      </c>
      <c r="G136" s="250">
        <v>5187</v>
      </c>
    </row>
    <row r="137" spans="1:7" ht="33.75" x14ac:dyDescent="0.2">
      <c r="A137" s="246" t="s">
        <v>175</v>
      </c>
      <c r="B137" s="40" t="s">
        <v>144</v>
      </c>
      <c r="C137" s="40" t="s">
        <v>149</v>
      </c>
      <c r="D137" s="40" t="s">
        <v>151</v>
      </c>
      <c r="E137" s="40" t="s">
        <v>176</v>
      </c>
      <c r="F137" s="40"/>
      <c r="G137" s="250">
        <f t="shared" ref="G137:G140" si="29">G138</f>
        <v>28</v>
      </c>
    </row>
    <row r="138" spans="1:7" ht="33.75" x14ac:dyDescent="0.2">
      <c r="A138" s="246" t="s">
        <v>64</v>
      </c>
      <c r="B138" s="40" t="s">
        <v>144</v>
      </c>
      <c r="C138" s="40" t="s">
        <v>149</v>
      </c>
      <c r="D138" s="40" t="s">
        <v>151</v>
      </c>
      <c r="E138" s="40" t="s">
        <v>177</v>
      </c>
      <c r="F138" s="40"/>
      <c r="G138" s="250">
        <f t="shared" si="29"/>
        <v>28</v>
      </c>
    </row>
    <row r="139" spans="1:7" x14ac:dyDescent="0.2">
      <c r="A139" s="246" t="s">
        <v>159</v>
      </c>
      <c r="B139" s="40" t="s">
        <v>144</v>
      </c>
      <c r="C139" s="40" t="s">
        <v>149</v>
      </c>
      <c r="D139" s="40" t="s">
        <v>151</v>
      </c>
      <c r="E139" s="40" t="s">
        <v>177</v>
      </c>
      <c r="F139" s="40" t="s">
        <v>160</v>
      </c>
      <c r="G139" s="250">
        <f t="shared" si="29"/>
        <v>28</v>
      </c>
    </row>
    <row r="140" spans="1:7" s="234" customFormat="1" ht="11.25" x14ac:dyDescent="0.2">
      <c r="A140" s="246" t="s">
        <v>161</v>
      </c>
      <c r="B140" s="40" t="s">
        <v>144</v>
      </c>
      <c r="C140" s="40" t="s">
        <v>149</v>
      </c>
      <c r="D140" s="40" t="s">
        <v>151</v>
      </c>
      <c r="E140" s="40" t="s">
        <v>177</v>
      </c>
      <c r="F140" s="227">
        <v>310</v>
      </c>
      <c r="G140" s="250">
        <f t="shared" si="29"/>
        <v>28</v>
      </c>
    </row>
    <row r="141" spans="1:7" s="234" customFormat="1" ht="22.5" x14ac:dyDescent="0.2">
      <c r="A141" s="219" t="s">
        <v>162</v>
      </c>
      <c r="B141" s="40" t="s">
        <v>144</v>
      </c>
      <c r="C141" s="40" t="s">
        <v>149</v>
      </c>
      <c r="D141" s="40" t="s">
        <v>151</v>
      </c>
      <c r="E141" s="40" t="s">
        <v>177</v>
      </c>
      <c r="F141" s="227">
        <v>313</v>
      </c>
      <c r="G141" s="250">
        <v>28</v>
      </c>
    </row>
    <row r="142" spans="1:7" s="234" customFormat="1" ht="22.5" x14ac:dyDescent="0.2">
      <c r="A142" s="21" t="s">
        <v>178</v>
      </c>
      <c r="B142" s="40" t="s">
        <v>144</v>
      </c>
      <c r="C142" s="40" t="s">
        <v>149</v>
      </c>
      <c r="D142" s="40" t="s">
        <v>151</v>
      </c>
      <c r="E142" s="40" t="s">
        <v>179</v>
      </c>
      <c r="F142" s="227"/>
      <c r="G142" s="250">
        <f t="shared" ref="G142" si="30">G143</f>
        <v>4850</v>
      </c>
    </row>
    <row r="143" spans="1:7" s="234" customFormat="1" ht="22.5" x14ac:dyDescent="0.2">
      <c r="A143" s="39" t="s">
        <v>63</v>
      </c>
      <c r="B143" s="40" t="s">
        <v>144</v>
      </c>
      <c r="C143" s="40" t="s">
        <v>149</v>
      </c>
      <c r="D143" s="40" t="s">
        <v>151</v>
      </c>
      <c r="E143" s="24" t="s">
        <v>180</v>
      </c>
      <c r="F143" s="151"/>
      <c r="G143" s="221">
        <f t="shared" ref="G143" si="31">G147+G144</f>
        <v>4850</v>
      </c>
    </row>
    <row r="144" spans="1:7" s="234" customFormat="1" ht="22.5" x14ac:dyDescent="0.2">
      <c r="A144" s="21" t="s">
        <v>404</v>
      </c>
      <c r="B144" s="24" t="s">
        <v>144</v>
      </c>
      <c r="C144" s="151" t="s">
        <v>149</v>
      </c>
      <c r="D144" s="24" t="s">
        <v>151</v>
      </c>
      <c r="E144" s="24" t="s">
        <v>180</v>
      </c>
      <c r="F144" s="151" t="s">
        <v>119</v>
      </c>
      <c r="G144" s="221">
        <f t="shared" ref="G144" si="32">SUM(G145)</f>
        <v>63</v>
      </c>
    </row>
    <row r="145" spans="1:7" s="234" customFormat="1" ht="22.5" x14ac:dyDescent="0.2">
      <c r="A145" s="21" t="s">
        <v>120</v>
      </c>
      <c r="B145" s="24" t="s">
        <v>144</v>
      </c>
      <c r="C145" s="151" t="s">
        <v>149</v>
      </c>
      <c r="D145" s="24" t="s">
        <v>151</v>
      </c>
      <c r="E145" s="24" t="s">
        <v>180</v>
      </c>
      <c r="F145" s="151" t="s">
        <v>121</v>
      </c>
      <c r="G145" s="221">
        <f t="shared" ref="G145" si="33">G146</f>
        <v>63</v>
      </c>
    </row>
    <row r="146" spans="1:7" s="234" customFormat="1" ht="11.25" x14ac:dyDescent="0.2">
      <c r="A146" s="219" t="s">
        <v>422</v>
      </c>
      <c r="B146" s="24" t="s">
        <v>144</v>
      </c>
      <c r="C146" s="151" t="s">
        <v>149</v>
      </c>
      <c r="D146" s="24" t="s">
        <v>151</v>
      </c>
      <c r="E146" s="24" t="s">
        <v>180</v>
      </c>
      <c r="F146" s="151" t="s">
        <v>123</v>
      </c>
      <c r="G146" s="221">
        <v>63</v>
      </c>
    </row>
    <row r="147" spans="1:7" s="234" customFormat="1" ht="11.25" x14ac:dyDescent="0.2">
      <c r="A147" s="246" t="s">
        <v>159</v>
      </c>
      <c r="B147" s="40" t="s">
        <v>144</v>
      </c>
      <c r="C147" s="40" t="s">
        <v>149</v>
      </c>
      <c r="D147" s="40" t="s">
        <v>151</v>
      </c>
      <c r="E147" s="24" t="s">
        <v>180</v>
      </c>
      <c r="F147" s="40" t="s">
        <v>160</v>
      </c>
      <c r="G147" s="250">
        <f t="shared" ref="G147:G148" si="34">G148</f>
        <v>4787</v>
      </c>
    </row>
    <row r="148" spans="1:7" s="234" customFormat="1" ht="33.75" x14ac:dyDescent="0.2">
      <c r="A148" s="21" t="s">
        <v>401</v>
      </c>
      <c r="B148" s="40" t="s">
        <v>144</v>
      </c>
      <c r="C148" s="40" t="s">
        <v>149</v>
      </c>
      <c r="D148" s="40" t="s">
        <v>151</v>
      </c>
      <c r="E148" s="24" t="s">
        <v>180</v>
      </c>
      <c r="F148" s="227">
        <v>320</v>
      </c>
      <c r="G148" s="250">
        <f t="shared" si="34"/>
        <v>4787</v>
      </c>
    </row>
    <row r="149" spans="1:7" s="234" customFormat="1" ht="22.5" x14ac:dyDescent="0.2">
      <c r="A149" s="219" t="s">
        <v>480</v>
      </c>
      <c r="B149" s="40" t="s">
        <v>144</v>
      </c>
      <c r="C149" s="40" t="s">
        <v>149</v>
      </c>
      <c r="D149" s="40" t="s">
        <v>151</v>
      </c>
      <c r="E149" s="24" t="s">
        <v>180</v>
      </c>
      <c r="F149" s="227">
        <v>321</v>
      </c>
      <c r="G149" s="250">
        <v>4787</v>
      </c>
    </row>
    <row r="150" spans="1:7" ht="33.75" x14ac:dyDescent="0.2">
      <c r="A150" s="219" t="s">
        <v>884</v>
      </c>
      <c r="B150" s="338" t="s">
        <v>144</v>
      </c>
      <c r="C150" s="151">
        <v>10</v>
      </c>
      <c r="D150" s="338" t="s">
        <v>151</v>
      </c>
      <c r="E150" s="338" t="s">
        <v>883</v>
      </c>
      <c r="F150" s="151"/>
      <c r="G150" s="221">
        <f>G151</f>
        <v>30405</v>
      </c>
    </row>
    <row r="151" spans="1:7" x14ac:dyDescent="0.2">
      <c r="A151" s="246" t="s">
        <v>159</v>
      </c>
      <c r="B151" s="338" t="s">
        <v>144</v>
      </c>
      <c r="C151" s="151">
        <v>10</v>
      </c>
      <c r="D151" s="338" t="s">
        <v>151</v>
      </c>
      <c r="E151" s="338" t="s">
        <v>883</v>
      </c>
      <c r="F151" s="151">
        <v>300</v>
      </c>
      <c r="G151" s="221">
        <f>G152</f>
        <v>30405</v>
      </c>
    </row>
    <row r="152" spans="1:7" x14ac:dyDescent="0.2">
      <c r="A152" s="246" t="s">
        <v>161</v>
      </c>
      <c r="B152" s="338" t="s">
        <v>144</v>
      </c>
      <c r="C152" s="151">
        <v>10</v>
      </c>
      <c r="D152" s="338" t="s">
        <v>151</v>
      </c>
      <c r="E152" s="338" t="s">
        <v>883</v>
      </c>
      <c r="F152" s="151">
        <v>310</v>
      </c>
      <c r="G152" s="221">
        <f>G153</f>
        <v>30405</v>
      </c>
    </row>
    <row r="153" spans="1:7" ht="22.5" x14ac:dyDescent="0.2">
      <c r="A153" s="219" t="s">
        <v>162</v>
      </c>
      <c r="B153" s="338" t="s">
        <v>144</v>
      </c>
      <c r="C153" s="151">
        <v>10</v>
      </c>
      <c r="D153" s="338" t="s">
        <v>151</v>
      </c>
      <c r="E153" s="338" t="s">
        <v>883</v>
      </c>
      <c r="F153" s="151">
        <v>313</v>
      </c>
      <c r="G153" s="344">
        <v>30405</v>
      </c>
    </row>
    <row r="154" spans="1:7" s="234" customFormat="1" ht="11.25" x14ac:dyDescent="0.2">
      <c r="A154" s="266" t="s">
        <v>229</v>
      </c>
      <c r="B154" s="262" t="s">
        <v>144</v>
      </c>
      <c r="C154" s="262" t="s">
        <v>149</v>
      </c>
      <c r="D154" s="262" t="s">
        <v>127</v>
      </c>
      <c r="E154" s="243"/>
      <c r="F154" s="267"/>
      <c r="G154" s="263">
        <f>G155</f>
        <v>235.6</v>
      </c>
    </row>
    <row r="155" spans="1:7" s="234" customFormat="1" ht="33.75" x14ac:dyDescent="0.2">
      <c r="A155" s="219" t="s">
        <v>645</v>
      </c>
      <c r="B155" s="40" t="s">
        <v>144</v>
      </c>
      <c r="C155" s="40" t="s">
        <v>149</v>
      </c>
      <c r="D155" s="40" t="s">
        <v>127</v>
      </c>
      <c r="E155" s="40" t="s">
        <v>661</v>
      </c>
      <c r="F155" s="227"/>
      <c r="G155" s="250">
        <f t="shared" ref="G155" si="35">G156</f>
        <v>235.6</v>
      </c>
    </row>
    <row r="156" spans="1:7" s="234" customFormat="1" ht="22.5" x14ac:dyDescent="0.2">
      <c r="A156" s="246" t="s">
        <v>159</v>
      </c>
      <c r="B156" s="40" t="s">
        <v>144</v>
      </c>
      <c r="C156" s="40" t="s">
        <v>149</v>
      </c>
      <c r="D156" s="40" t="s">
        <v>127</v>
      </c>
      <c r="E156" s="40" t="s">
        <v>661</v>
      </c>
      <c r="F156" s="40" t="s">
        <v>160</v>
      </c>
      <c r="G156" s="250">
        <f t="shared" ref="G156" si="36">G158</f>
        <v>235.6</v>
      </c>
    </row>
    <row r="157" spans="1:7" s="234" customFormat="1" ht="22.5" x14ac:dyDescent="0.2">
      <c r="A157" s="246" t="s">
        <v>161</v>
      </c>
      <c r="B157" s="40" t="s">
        <v>144</v>
      </c>
      <c r="C157" s="40" t="s">
        <v>149</v>
      </c>
      <c r="D157" s="40" t="s">
        <v>127</v>
      </c>
      <c r="E157" s="40" t="s">
        <v>661</v>
      </c>
      <c r="F157" s="227">
        <v>310</v>
      </c>
      <c r="G157" s="250">
        <f t="shared" ref="G157" si="37">G158</f>
        <v>235.6</v>
      </c>
    </row>
    <row r="158" spans="1:7" s="234" customFormat="1" ht="22.5" x14ac:dyDescent="0.2">
      <c r="A158" s="219" t="s">
        <v>162</v>
      </c>
      <c r="B158" s="40" t="s">
        <v>144</v>
      </c>
      <c r="C158" s="40" t="s">
        <v>149</v>
      </c>
      <c r="D158" s="40" t="s">
        <v>127</v>
      </c>
      <c r="E158" s="40" t="s">
        <v>661</v>
      </c>
      <c r="F158" s="227">
        <v>313</v>
      </c>
      <c r="G158" s="250">
        <v>235.6</v>
      </c>
    </row>
    <row r="159" spans="1:7" s="234" customFormat="1" ht="11.25" x14ac:dyDescent="0.2">
      <c r="A159" s="256" t="s">
        <v>181</v>
      </c>
      <c r="B159" s="243" t="s">
        <v>144</v>
      </c>
      <c r="C159" s="242" t="s">
        <v>149</v>
      </c>
      <c r="D159" s="243" t="s">
        <v>182</v>
      </c>
      <c r="E159" s="243" t="s">
        <v>146</v>
      </c>
      <c r="F159" s="242" t="s">
        <v>147</v>
      </c>
      <c r="G159" s="257">
        <f t="shared" ref="G159" si="38">G160+G168</f>
        <v>5145.3999999999996</v>
      </c>
    </row>
    <row r="160" spans="1:7" s="234" customFormat="1" ht="22.5" x14ac:dyDescent="0.2">
      <c r="A160" s="21" t="s">
        <v>784</v>
      </c>
      <c r="B160" s="24" t="s">
        <v>144</v>
      </c>
      <c r="C160" s="151">
        <v>10</v>
      </c>
      <c r="D160" s="24" t="s">
        <v>182</v>
      </c>
      <c r="E160" s="24" t="s">
        <v>152</v>
      </c>
      <c r="F160" s="151"/>
      <c r="G160" s="221">
        <f t="shared" ref="G160:G164" si="39">G161</f>
        <v>1315</v>
      </c>
    </row>
    <row r="161" spans="1:7" s="234" customFormat="1" ht="22.5" x14ac:dyDescent="0.2">
      <c r="A161" s="21" t="s">
        <v>153</v>
      </c>
      <c r="B161" s="24" t="s">
        <v>144</v>
      </c>
      <c r="C161" s="151" t="s">
        <v>149</v>
      </c>
      <c r="D161" s="24" t="s">
        <v>182</v>
      </c>
      <c r="E161" s="24" t="s">
        <v>154</v>
      </c>
      <c r="F161" s="151"/>
      <c r="G161" s="221">
        <f t="shared" si="39"/>
        <v>1315</v>
      </c>
    </row>
    <row r="162" spans="1:7" s="234" customFormat="1" ht="33.75" x14ac:dyDescent="0.2">
      <c r="A162" s="21" t="s">
        <v>183</v>
      </c>
      <c r="B162" s="24" t="s">
        <v>144</v>
      </c>
      <c r="C162" s="151" t="s">
        <v>149</v>
      </c>
      <c r="D162" s="24" t="s">
        <v>182</v>
      </c>
      <c r="E162" s="24" t="s">
        <v>184</v>
      </c>
      <c r="F162" s="151" t="s">
        <v>147</v>
      </c>
      <c r="G162" s="221">
        <f t="shared" si="39"/>
        <v>1315</v>
      </c>
    </row>
    <row r="163" spans="1:7" s="234" customFormat="1" ht="22.5" x14ac:dyDescent="0.2">
      <c r="A163" s="21" t="s">
        <v>409</v>
      </c>
      <c r="B163" s="24" t="s">
        <v>144</v>
      </c>
      <c r="C163" s="151" t="s">
        <v>149</v>
      </c>
      <c r="D163" s="24" t="s">
        <v>182</v>
      </c>
      <c r="E163" s="24" t="s">
        <v>185</v>
      </c>
      <c r="F163" s="151" t="s">
        <v>147</v>
      </c>
      <c r="G163" s="221">
        <f t="shared" si="39"/>
        <v>1315</v>
      </c>
    </row>
    <row r="164" spans="1:7" s="234" customFormat="1" ht="22.5" x14ac:dyDescent="0.2">
      <c r="A164" s="21" t="s">
        <v>404</v>
      </c>
      <c r="B164" s="24" t="s">
        <v>144</v>
      </c>
      <c r="C164" s="151" t="s">
        <v>149</v>
      </c>
      <c r="D164" s="24" t="s">
        <v>182</v>
      </c>
      <c r="E164" s="24" t="s">
        <v>185</v>
      </c>
      <c r="F164" s="151" t="s">
        <v>119</v>
      </c>
      <c r="G164" s="221">
        <f t="shared" si="39"/>
        <v>1315</v>
      </c>
    </row>
    <row r="165" spans="1:7" ht="22.5" x14ac:dyDescent="0.2">
      <c r="A165" s="21" t="s">
        <v>120</v>
      </c>
      <c r="B165" s="24" t="s">
        <v>144</v>
      </c>
      <c r="C165" s="151" t="s">
        <v>149</v>
      </c>
      <c r="D165" s="24" t="s">
        <v>182</v>
      </c>
      <c r="E165" s="24" t="s">
        <v>185</v>
      </c>
      <c r="F165" s="151" t="s">
        <v>121</v>
      </c>
      <c r="G165" s="221">
        <f t="shared" ref="G165" si="40">G167+G166</f>
        <v>1315</v>
      </c>
    </row>
    <row r="166" spans="1:7" ht="22.5" x14ac:dyDescent="0.2">
      <c r="A166" s="219" t="s">
        <v>134</v>
      </c>
      <c r="B166" s="24" t="s">
        <v>144</v>
      </c>
      <c r="C166" s="151" t="s">
        <v>149</v>
      </c>
      <c r="D166" s="24" t="s">
        <v>182</v>
      </c>
      <c r="E166" s="24" t="s">
        <v>185</v>
      </c>
      <c r="F166" s="151">
        <v>242</v>
      </c>
      <c r="G166" s="221">
        <v>60</v>
      </c>
    </row>
    <row r="167" spans="1:7" x14ac:dyDescent="0.2">
      <c r="A167" s="219" t="s">
        <v>422</v>
      </c>
      <c r="B167" s="24" t="s">
        <v>144</v>
      </c>
      <c r="C167" s="151" t="s">
        <v>149</v>
      </c>
      <c r="D167" s="24" t="s">
        <v>182</v>
      </c>
      <c r="E167" s="24" t="s">
        <v>185</v>
      </c>
      <c r="F167" s="151" t="s">
        <v>123</v>
      </c>
      <c r="G167" s="221">
        <v>1255</v>
      </c>
    </row>
    <row r="168" spans="1:7" x14ac:dyDescent="0.2">
      <c r="A168" s="21" t="s">
        <v>186</v>
      </c>
      <c r="B168" s="24" t="s">
        <v>144</v>
      </c>
      <c r="C168" s="151" t="s">
        <v>149</v>
      </c>
      <c r="D168" s="24" t="s">
        <v>182</v>
      </c>
      <c r="E168" s="24" t="s">
        <v>187</v>
      </c>
      <c r="F168" s="151"/>
      <c r="G168" s="221">
        <f>G169+G185</f>
        <v>3830.4</v>
      </c>
    </row>
    <row r="169" spans="1:7" ht="22.5" x14ac:dyDescent="0.2">
      <c r="A169" s="21" t="s">
        <v>188</v>
      </c>
      <c r="B169" s="24" t="s">
        <v>144</v>
      </c>
      <c r="C169" s="151" t="s">
        <v>149</v>
      </c>
      <c r="D169" s="24" t="s">
        <v>182</v>
      </c>
      <c r="E169" s="24" t="s">
        <v>189</v>
      </c>
      <c r="F169" s="151" t="s">
        <v>147</v>
      </c>
      <c r="G169" s="221">
        <f>G170+G175+G179</f>
        <v>3760.4</v>
      </c>
    </row>
    <row r="170" spans="1:7" ht="22.5" x14ac:dyDescent="0.2">
      <c r="A170" s="39" t="s">
        <v>190</v>
      </c>
      <c r="B170" s="24" t="s">
        <v>144</v>
      </c>
      <c r="C170" s="151">
        <v>10</v>
      </c>
      <c r="D170" s="24" t="s">
        <v>182</v>
      </c>
      <c r="E170" s="24" t="s">
        <v>191</v>
      </c>
      <c r="F170" s="151" t="s">
        <v>147</v>
      </c>
      <c r="G170" s="221">
        <f t="shared" ref="G170:G171" si="41">G171</f>
        <v>3298.5</v>
      </c>
    </row>
    <row r="171" spans="1:7" ht="45" x14ac:dyDescent="0.2">
      <c r="A171" s="21" t="s">
        <v>110</v>
      </c>
      <c r="B171" s="24" t="s">
        <v>144</v>
      </c>
      <c r="C171" s="151">
        <v>10</v>
      </c>
      <c r="D171" s="24" t="s">
        <v>182</v>
      </c>
      <c r="E171" s="24" t="s">
        <v>191</v>
      </c>
      <c r="F171" s="151" t="s">
        <v>111</v>
      </c>
      <c r="G171" s="221">
        <f t="shared" si="41"/>
        <v>3298.5</v>
      </c>
    </row>
    <row r="172" spans="1:7" ht="22.5" x14ac:dyDescent="0.2">
      <c r="A172" s="21" t="s">
        <v>131</v>
      </c>
      <c r="B172" s="24" t="s">
        <v>144</v>
      </c>
      <c r="C172" s="151">
        <v>10</v>
      </c>
      <c r="D172" s="24" t="s">
        <v>182</v>
      </c>
      <c r="E172" s="24" t="s">
        <v>191</v>
      </c>
      <c r="F172" s="151" t="s">
        <v>192</v>
      </c>
      <c r="G172" s="221">
        <f t="shared" ref="G172" si="42">G173+G174</f>
        <v>3298.5</v>
      </c>
    </row>
    <row r="173" spans="1:7" x14ac:dyDescent="0.2">
      <c r="A173" s="39" t="s">
        <v>132</v>
      </c>
      <c r="B173" s="24" t="s">
        <v>144</v>
      </c>
      <c r="C173" s="151">
        <v>10</v>
      </c>
      <c r="D173" s="24" t="s">
        <v>182</v>
      </c>
      <c r="E173" s="24" t="s">
        <v>191</v>
      </c>
      <c r="F173" s="151" t="s">
        <v>193</v>
      </c>
      <c r="G173" s="221">
        <v>2533.4</v>
      </c>
    </row>
    <row r="174" spans="1:7" ht="33.75" x14ac:dyDescent="0.2">
      <c r="A174" s="39" t="s">
        <v>133</v>
      </c>
      <c r="B174" s="24" t="s">
        <v>144</v>
      </c>
      <c r="C174" s="151">
        <v>10</v>
      </c>
      <c r="D174" s="24" t="s">
        <v>182</v>
      </c>
      <c r="E174" s="24" t="s">
        <v>191</v>
      </c>
      <c r="F174" s="151">
        <v>129</v>
      </c>
      <c r="G174" s="221">
        <v>765.1</v>
      </c>
    </row>
    <row r="175" spans="1:7" ht="22.5" x14ac:dyDescent="0.2">
      <c r="A175" s="21" t="s">
        <v>404</v>
      </c>
      <c r="B175" s="24" t="s">
        <v>144</v>
      </c>
      <c r="C175" s="151">
        <v>10</v>
      </c>
      <c r="D175" s="24" t="s">
        <v>182</v>
      </c>
      <c r="E175" s="24" t="s">
        <v>194</v>
      </c>
      <c r="F175" s="151" t="s">
        <v>119</v>
      </c>
      <c r="G175" s="221">
        <f t="shared" ref="G175" si="43">G176</f>
        <v>456.9</v>
      </c>
    </row>
    <row r="176" spans="1:7" ht="22.5" x14ac:dyDescent="0.2">
      <c r="A176" s="21" t="s">
        <v>120</v>
      </c>
      <c r="B176" s="24" t="s">
        <v>144</v>
      </c>
      <c r="C176" s="151">
        <v>10</v>
      </c>
      <c r="D176" s="24" t="s">
        <v>182</v>
      </c>
      <c r="E176" s="24" t="s">
        <v>194</v>
      </c>
      <c r="F176" s="151" t="s">
        <v>121</v>
      </c>
      <c r="G176" s="221">
        <f t="shared" ref="G176" si="44">G178+G177</f>
        <v>456.9</v>
      </c>
    </row>
    <row r="177" spans="1:10" ht="22.5" x14ac:dyDescent="0.2">
      <c r="A177" s="219" t="s">
        <v>134</v>
      </c>
      <c r="B177" s="24" t="s">
        <v>144</v>
      </c>
      <c r="C177" s="151">
        <v>10</v>
      </c>
      <c r="D177" s="24" t="s">
        <v>182</v>
      </c>
      <c r="E177" s="24" t="s">
        <v>194</v>
      </c>
      <c r="F177" s="151">
        <v>242</v>
      </c>
      <c r="G177" s="221">
        <v>276.89999999999998</v>
      </c>
    </row>
    <row r="178" spans="1:10" x14ac:dyDescent="0.2">
      <c r="A178" s="219" t="s">
        <v>422</v>
      </c>
      <c r="B178" s="24" t="s">
        <v>144</v>
      </c>
      <c r="C178" s="151">
        <v>10</v>
      </c>
      <c r="D178" s="24" t="s">
        <v>182</v>
      </c>
      <c r="E178" s="24" t="s">
        <v>194</v>
      </c>
      <c r="F178" s="151" t="s">
        <v>123</v>
      </c>
      <c r="G178" s="221">
        <v>180</v>
      </c>
    </row>
    <row r="179" spans="1:10" x14ac:dyDescent="0.2">
      <c r="A179" s="219" t="s">
        <v>135</v>
      </c>
      <c r="B179" s="24" t="s">
        <v>144</v>
      </c>
      <c r="C179" s="151">
        <v>10</v>
      </c>
      <c r="D179" s="24" t="s">
        <v>182</v>
      </c>
      <c r="E179" s="24" t="s">
        <v>194</v>
      </c>
      <c r="F179" s="151" t="s">
        <v>195</v>
      </c>
      <c r="G179" s="221">
        <f t="shared" ref="G179" si="45">G182</f>
        <v>5</v>
      </c>
    </row>
    <row r="180" spans="1:10" x14ac:dyDescent="0.2">
      <c r="A180" s="219" t="s">
        <v>673</v>
      </c>
      <c r="B180" s="24" t="s">
        <v>144</v>
      </c>
      <c r="C180" s="151">
        <v>10</v>
      </c>
      <c r="D180" s="24" t="s">
        <v>182</v>
      </c>
      <c r="E180" s="24" t="s">
        <v>194</v>
      </c>
      <c r="F180" s="151">
        <v>830</v>
      </c>
      <c r="G180" s="221"/>
    </row>
    <row r="181" spans="1:10" ht="22.5" x14ac:dyDescent="0.2">
      <c r="A181" s="219" t="s">
        <v>674</v>
      </c>
      <c r="B181" s="24" t="s">
        <v>144</v>
      </c>
      <c r="C181" s="151">
        <v>10</v>
      </c>
      <c r="D181" s="24" t="s">
        <v>182</v>
      </c>
      <c r="E181" s="24" t="s">
        <v>194</v>
      </c>
      <c r="F181" s="151">
        <v>831</v>
      </c>
      <c r="G181" s="221"/>
    </row>
    <row r="182" spans="1:10" x14ac:dyDescent="0.2">
      <c r="A182" s="219" t="s">
        <v>136</v>
      </c>
      <c r="B182" s="24" t="s">
        <v>144</v>
      </c>
      <c r="C182" s="151">
        <v>10</v>
      </c>
      <c r="D182" s="24" t="s">
        <v>182</v>
      </c>
      <c r="E182" s="24" t="s">
        <v>194</v>
      </c>
      <c r="F182" s="151" t="s">
        <v>137</v>
      </c>
      <c r="G182" s="221">
        <f t="shared" ref="G182" si="46">G183+G184</f>
        <v>5</v>
      </c>
    </row>
    <row r="183" spans="1:10" x14ac:dyDescent="0.2">
      <c r="A183" s="246" t="s">
        <v>138</v>
      </c>
      <c r="B183" s="24" t="s">
        <v>144</v>
      </c>
      <c r="C183" s="151">
        <v>10</v>
      </c>
      <c r="D183" s="24" t="s">
        <v>182</v>
      </c>
      <c r="E183" s="24" t="s">
        <v>194</v>
      </c>
      <c r="F183" s="151" t="s">
        <v>139</v>
      </c>
      <c r="G183" s="221"/>
    </row>
    <row r="184" spans="1:10" x14ac:dyDescent="0.2">
      <c r="A184" s="219" t="s">
        <v>396</v>
      </c>
      <c r="B184" s="24" t="s">
        <v>144</v>
      </c>
      <c r="C184" s="151">
        <v>10</v>
      </c>
      <c r="D184" s="24" t="s">
        <v>182</v>
      </c>
      <c r="E184" s="24" t="s">
        <v>194</v>
      </c>
      <c r="F184" s="151">
        <v>853</v>
      </c>
      <c r="G184" s="221">
        <v>5</v>
      </c>
    </row>
    <row r="185" spans="1:10" ht="22.5" x14ac:dyDescent="0.2">
      <c r="A185" s="21" t="s">
        <v>197</v>
      </c>
      <c r="B185" s="24" t="s">
        <v>144</v>
      </c>
      <c r="C185" s="151">
        <v>10</v>
      </c>
      <c r="D185" s="24" t="s">
        <v>182</v>
      </c>
      <c r="E185" s="24" t="s">
        <v>198</v>
      </c>
      <c r="F185" s="151"/>
      <c r="G185" s="221">
        <f>G186</f>
        <v>70</v>
      </c>
    </row>
    <row r="186" spans="1:10" ht="22.5" x14ac:dyDescent="0.2">
      <c r="A186" s="21" t="s">
        <v>404</v>
      </c>
      <c r="B186" s="24" t="s">
        <v>144</v>
      </c>
      <c r="C186" s="151">
        <v>10</v>
      </c>
      <c r="D186" s="24" t="s">
        <v>182</v>
      </c>
      <c r="E186" s="24" t="s">
        <v>198</v>
      </c>
      <c r="F186" s="151" t="s">
        <v>119</v>
      </c>
      <c r="G186" s="221">
        <f t="shared" ref="G186:G187" si="47">G187</f>
        <v>70</v>
      </c>
    </row>
    <row r="187" spans="1:10" ht="22.5" x14ac:dyDescent="0.2">
      <c r="A187" s="21" t="s">
        <v>120</v>
      </c>
      <c r="B187" s="24" t="s">
        <v>144</v>
      </c>
      <c r="C187" s="151">
        <v>10</v>
      </c>
      <c r="D187" s="24" t="s">
        <v>182</v>
      </c>
      <c r="E187" s="24" t="s">
        <v>198</v>
      </c>
      <c r="F187" s="151" t="s">
        <v>121</v>
      </c>
      <c r="G187" s="221">
        <f t="shared" si="47"/>
        <v>70</v>
      </c>
    </row>
    <row r="188" spans="1:10" x14ac:dyDescent="0.2">
      <c r="A188" s="219" t="s">
        <v>422</v>
      </c>
      <c r="B188" s="24" t="s">
        <v>144</v>
      </c>
      <c r="C188" s="151">
        <v>10</v>
      </c>
      <c r="D188" s="24" t="s">
        <v>182</v>
      </c>
      <c r="E188" s="24" t="s">
        <v>198</v>
      </c>
      <c r="F188" s="151" t="s">
        <v>123</v>
      </c>
      <c r="G188" s="221">
        <v>70</v>
      </c>
    </row>
    <row r="189" spans="1:10" ht="42" x14ac:dyDescent="0.2">
      <c r="A189" s="251" t="s">
        <v>826</v>
      </c>
      <c r="B189" s="252" t="s">
        <v>200</v>
      </c>
      <c r="C189" s="255" t="s">
        <v>145</v>
      </c>
      <c r="D189" s="252" t="s">
        <v>145</v>
      </c>
      <c r="E189" s="252" t="s">
        <v>146</v>
      </c>
      <c r="F189" s="255" t="s">
        <v>147</v>
      </c>
      <c r="G189" s="253">
        <f>G190+G354</f>
        <v>565897.89916000003</v>
      </c>
      <c r="H189" s="230">
        <v>565897.89916000003</v>
      </c>
      <c r="I189" s="233">
        <f>H189-G189</f>
        <v>0</v>
      </c>
    </row>
    <row r="190" spans="1:10" s="235" customFormat="1" x14ac:dyDescent="0.2">
      <c r="A190" s="32" t="s">
        <v>201</v>
      </c>
      <c r="B190" s="33" t="s">
        <v>200</v>
      </c>
      <c r="C190" s="31" t="s">
        <v>202</v>
      </c>
      <c r="D190" s="33" t="s">
        <v>145</v>
      </c>
      <c r="E190" s="33" t="s">
        <v>146</v>
      </c>
      <c r="F190" s="31" t="s">
        <v>147</v>
      </c>
      <c r="G190" s="173">
        <f>G191+G254+G309+G319+G326</f>
        <v>561405.89916000003</v>
      </c>
    </row>
    <row r="191" spans="1:10" x14ac:dyDescent="0.2">
      <c r="A191" s="256" t="s">
        <v>203</v>
      </c>
      <c r="B191" s="243" t="s">
        <v>200</v>
      </c>
      <c r="C191" s="242" t="s">
        <v>202</v>
      </c>
      <c r="D191" s="243" t="s">
        <v>97</v>
      </c>
      <c r="E191" s="243" t="s">
        <v>146</v>
      </c>
      <c r="F191" s="242" t="s">
        <v>147</v>
      </c>
      <c r="G191" s="257">
        <f>G192+G246</f>
        <v>182402.63386</v>
      </c>
      <c r="I191" s="230">
        <v>182402.63386</v>
      </c>
      <c r="J191" s="233">
        <f>I191-G191</f>
        <v>0</v>
      </c>
    </row>
    <row r="192" spans="1:10" ht="31.5" x14ac:dyDescent="0.2">
      <c r="A192" s="32" t="s">
        <v>904</v>
      </c>
      <c r="B192" s="33" t="s">
        <v>200</v>
      </c>
      <c r="C192" s="31" t="s">
        <v>202</v>
      </c>
      <c r="D192" s="33" t="s">
        <v>97</v>
      </c>
      <c r="E192" s="33" t="s">
        <v>204</v>
      </c>
      <c r="F192" s="31"/>
      <c r="G192" s="173">
        <f>G193</f>
        <v>182021.63386</v>
      </c>
      <c r="H192" s="233">
        <f>G191-G192</f>
        <v>381</v>
      </c>
    </row>
    <row r="193" spans="1:7" x14ac:dyDescent="0.2">
      <c r="A193" s="21" t="s">
        <v>205</v>
      </c>
      <c r="B193" s="324" t="s">
        <v>200</v>
      </c>
      <c r="C193" s="151" t="s">
        <v>202</v>
      </c>
      <c r="D193" s="324" t="s">
        <v>97</v>
      </c>
      <c r="E193" s="324" t="s">
        <v>206</v>
      </c>
      <c r="F193" s="151" t="s">
        <v>147</v>
      </c>
      <c r="G193" s="221">
        <f>G194+G218</f>
        <v>182021.63386</v>
      </c>
    </row>
    <row r="194" spans="1:7" ht="33.75" x14ac:dyDescent="0.2">
      <c r="A194" s="219" t="s">
        <v>426</v>
      </c>
      <c r="B194" s="324" t="s">
        <v>200</v>
      </c>
      <c r="C194" s="151" t="s">
        <v>202</v>
      </c>
      <c r="D194" s="324" t="s">
        <v>97</v>
      </c>
      <c r="E194" s="324" t="s">
        <v>207</v>
      </c>
      <c r="F194" s="151"/>
      <c r="G194" s="221">
        <f>G195+G239+G198+G208</f>
        <v>13436.63386</v>
      </c>
    </row>
    <row r="195" spans="1:7" ht="22.5" x14ac:dyDescent="0.2">
      <c r="A195" s="21" t="s">
        <v>101</v>
      </c>
      <c r="B195" s="324" t="s">
        <v>200</v>
      </c>
      <c r="C195" s="151" t="s">
        <v>202</v>
      </c>
      <c r="D195" s="324" t="s">
        <v>97</v>
      </c>
      <c r="E195" s="324" t="s">
        <v>207</v>
      </c>
      <c r="F195" s="151" t="s">
        <v>102</v>
      </c>
      <c r="G195" s="221">
        <f t="shared" ref="G195:G196" si="48">G196</f>
        <v>9836.9344999999994</v>
      </c>
    </row>
    <row r="196" spans="1:7" x14ac:dyDescent="0.2">
      <c r="A196" s="21" t="s">
        <v>103</v>
      </c>
      <c r="B196" s="324" t="s">
        <v>200</v>
      </c>
      <c r="C196" s="151" t="s">
        <v>202</v>
      </c>
      <c r="D196" s="324" t="s">
        <v>97</v>
      </c>
      <c r="E196" s="324" t="s">
        <v>207</v>
      </c>
      <c r="F196" s="151" t="s">
        <v>104</v>
      </c>
      <c r="G196" s="221">
        <f t="shared" si="48"/>
        <v>9836.9344999999994</v>
      </c>
    </row>
    <row r="197" spans="1:7" ht="33.75" x14ac:dyDescent="0.2">
      <c r="A197" s="21" t="s">
        <v>105</v>
      </c>
      <c r="B197" s="324" t="s">
        <v>200</v>
      </c>
      <c r="C197" s="151" t="s">
        <v>202</v>
      </c>
      <c r="D197" s="324" t="s">
        <v>97</v>
      </c>
      <c r="E197" s="324" t="s">
        <v>207</v>
      </c>
      <c r="F197" s="151" t="s">
        <v>106</v>
      </c>
      <c r="G197" s="221">
        <v>9836.9344999999994</v>
      </c>
    </row>
    <row r="198" spans="1:7" ht="45" x14ac:dyDescent="0.2">
      <c r="A198" s="39" t="s">
        <v>681</v>
      </c>
      <c r="B198" s="324" t="s">
        <v>200</v>
      </c>
      <c r="C198" s="151" t="s">
        <v>202</v>
      </c>
      <c r="D198" s="324" t="s">
        <v>97</v>
      </c>
      <c r="E198" s="324" t="s">
        <v>711</v>
      </c>
      <c r="F198" s="151"/>
      <c r="G198" s="221">
        <f>G199+G204</f>
        <v>1362.3073000000002</v>
      </c>
    </row>
    <row r="199" spans="1:7" ht="22.5" x14ac:dyDescent="0.2">
      <c r="A199" s="21" t="s">
        <v>404</v>
      </c>
      <c r="B199" s="324" t="s">
        <v>200</v>
      </c>
      <c r="C199" s="151" t="s">
        <v>202</v>
      </c>
      <c r="D199" s="324" t="s">
        <v>97</v>
      </c>
      <c r="E199" s="324" t="s">
        <v>711</v>
      </c>
      <c r="F199" s="151" t="s">
        <v>119</v>
      </c>
      <c r="G199" s="221">
        <f t="shared" ref="G199" si="49">G200</f>
        <v>1342.5213000000001</v>
      </c>
    </row>
    <row r="200" spans="1:7" ht="22.5" x14ac:dyDescent="0.2">
      <c r="A200" s="21" t="s">
        <v>120</v>
      </c>
      <c r="B200" s="324" t="s">
        <v>200</v>
      </c>
      <c r="C200" s="151" t="s">
        <v>202</v>
      </c>
      <c r="D200" s="324" t="s">
        <v>97</v>
      </c>
      <c r="E200" s="324" t="s">
        <v>711</v>
      </c>
      <c r="F200" s="151" t="s">
        <v>121</v>
      </c>
      <c r="G200" s="221">
        <f t="shared" ref="G200" si="50">G201+G202+G203</f>
        <v>1342.5213000000001</v>
      </c>
    </row>
    <row r="201" spans="1:7" ht="22.5" x14ac:dyDescent="0.2">
      <c r="A201" s="219" t="s">
        <v>134</v>
      </c>
      <c r="B201" s="324" t="s">
        <v>200</v>
      </c>
      <c r="C201" s="151" t="s">
        <v>202</v>
      </c>
      <c r="D201" s="324" t="s">
        <v>97</v>
      </c>
      <c r="E201" s="324" t="s">
        <v>711</v>
      </c>
      <c r="F201" s="151">
        <v>242</v>
      </c>
      <c r="G201" s="221"/>
    </row>
    <row r="202" spans="1:7" x14ac:dyDescent="0.2">
      <c r="A202" s="219" t="s">
        <v>422</v>
      </c>
      <c r="B202" s="324" t="s">
        <v>200</v>
      </c>
      <c r="C202" s="151" t="s">
        <v>202</v>
      </c>
      <c r="D202" s="324" t="s">
        <v>97</v>
      </c>
      <c r="E202" s="324" t="s">
        <v>711</v>
      </c>
      <c r="F202" s="151" t="s">
        <v>123</v>
      </c>
      <c r="G202" s="221">
        <v>1291.6413</v>
      </c>
    </row>
    <row r="203" spans="1:7" x14ac:dyDescent="0.2">
      <c r="A203" s="219" t="s">
        <v>759</v>
      </c>
      <c r="B203" s="324" t="s">
        <v>200</v>
      </c>
      <c r="C203" s="151" t="s">
        <v>202</v>
      </c>
      <c r="D203" s="324" t="s">
        <v>97</v>
      </c>
      <c r="E203" s="324" t="s">
        <v>711</v>
      </c>
      <c r="F203" s="151">
        <v>247</v>
      </c>
      <c r="G203" s="221">
        <v>50.88</v>
      </c>
    </row>
    <row r="204" spans="1:7" x14ac:dyDescent="0.2">
      <c r="A204" s="219" t="s">
        <v>135</v>
      </c>
      <c r="B204" s="324" t="s">
        <v>200</v>
      </c>
      <c r="C204" s="151" t="s">
        <v>202</v>
      </c>
      <c r="D204" s="324" t="s">
        <v>97</v>
      </c>
      <c r="E204" s="324" t="s">
        <v>711</v>
      </c>
      <c r="F204" s="151" t="s">
        <v>195</v>
      </c>
      <c r="G204" s="221">
        <f t="shared" ref="G204" si="51">G205</f>
        <v>19.786000000000001</v>
      </c>
    </row>
    <row r="205" spans="1:7" x14ac:dyDescent="0.2">
      <c r="A205" s="219" t="s">
        <v>136</v>
      </c>
      <c r="B205" s="324" t="s">
        <v>200</v>
      </c>
      <c r="C205" s="151" t="s">
        <v>202</v>
      </c>
      <c r="D205" s="324" t="s">
        <v>97</v>
      </c>
      <c r="E205" s="324" t="s">
        <v>711</v>
      </c>
      <c r="F205" s="151" t="s">
        <v>137</v>
      </c>
      <c r="G205" s="221">
        <f t="shared" ref="G205" si="52">G206+G207</f>
        <v>19.786000000000001</v>
      </c>
    </row>
    <row r="206" spans="1:7" x14ac:dyDescent="0.2">
      <c r="A206" s="246" t="s">
        <v>138</v>
      </c>
      <c r="B206" s="324" t="s">
        <v>200</v>
      </c>
      <c r="C206" s="151" t="s">
        <v>202</v>
      </c>
      <c r="D206" s="324" t="s">
        <v>97</v>
      </c>
      <c r="E206" s="324" t="s">
        <v>711</v>
      </c>
      <c r="F206" s="151" t="s">
        <v>139</v>
      </c>
      <c r="G206" s="221">
        <v>1.405</v>
      </c>
    </row>
    <row r="207" spans="1:7" x14ac:dyDescent="0.2">
      <c r="A207" s="219" t="s">
        <v>396</v>
      </c>
      <c r="B207" s="324" t="s">
        <v>200</v>
      </c>
      <c r="C207" s="151" t="s">
        <v>202</v>
      </c>
      <c r="D207" s="324" t="s">
        <v>97</v>
      </c>
      <c r="E207" s="324" t="s">
        <v>711</v>
      </c>
      <c r="F207" s="151">
        <v>853</v>
      </c>
      <c r="G207" s="221">
        <v>18.381</v>
      </c>
    </row>
    <row r="208" spans="1:7" ht="45" x14ac:dyDescent="0.2">
      <c r="A208" s="39" t="s">
        <v>682</v>
      </c>
      <c r="B208" s="324" t="s">
        <v>200</v>
      </c>
      <c r="C208" s="151" t="s">
        <v>202</v>
      </c>
      <c r="D208" s="324" t="s">
        <v>97</v>
      </c>
      <c r="E208" s="324" t="s">
        <v>712</v>
      </c>
      <c r="F208" s="151"/>
      <c r="G208" s="221">
        <f>G209+G214</f>
        <v>1517.3920599999999</v>
      </c>
    </row>
    <row r="209" spans="1:7" ht="22.5" x14ac:dyDescent="0.2">
      <c r="A209" s="21" t="s">
        <v>404</v>
      </c>
      <c r="B209" s="324" t="s">
        <v>200</v>
      </c>
      <c r="C209" s="151" t="s">
        <v>202</v>
      </c>
      <c r="D209" s="324" t="s">
        <v>97</v>
      </c>
      <c r="E209" s="324" t="s">
        <v>712</v>
      </c>
      <c r="F209" s="151" t="s">
        <v>119</v>
      </c>
      <c r="G209" s="221">
        <f t="shared" ref="G209" si="53">G210</f>
        <v>1502.17806</v>
      </c>
    </row>
    <row r="210" spans="1:7" ht="22.5" x14ac:dyDescent="0.2">
      <c r="A210" s="21" t="s">
        <v>120</v>
      </c>
      <c r="B210" s="324" t="s">
        <v>200</v>
      </c>
      <c r="C210" s="151" t="s">
        <v>202</v>
      </c>
      <c r="D210" s="324" t="s">
        <v>97</v>
      </c>
      <c r="E210" s="324" t="s">
        <v>712</v>
      </c>
      <c r="F210" s="151" t="s">
        <v>121</v>
      </c>
      <c r="G210" s="221">
        <f>G211+G212+G213</f>
        <v>1502.17806</v>
      </c>
    </row>
    <row r="211" spans="1:7" ht="22.5" x14ac:dyDescent="0.2">
      <c r="A211" s="219" t="s">
        <v>134</v>
      </c>
      <c r="B211" s="324" t="s">
        <v>200</v>
      </c>
      <c r="C211" s="151" t="s">
        <v>202</v>
      </c>
      <c r="D211" s="324" t="s">
        <v>97</v>
      </c>
      <c r="E211" s="324" t="s">
        <v>712</v>
      </c>
      <c r="F211" s="151">
        <v>242</v>
      </c>
      <c r="G211" s="221">
        <v>6</v>
      </c>
    </row>
    <row r="212" spans="1:7" x14ac:dyDescent="0.2">
      <c r="A212" s="219" t="s">
        <v>422</v>
      </c>
      <c r="B212" s="324" t="s">
        <v>200</v>
      </c>
      <c r="C212" s="151" t="s">
        <v>202</v>
      </c>
      <c r="D212" s="324" t="s">
        <v>97</v>
      </c>
      <c r="E212" s="324" t="s">
        <v>712</v>
      </c>
      <c r="F212" s="151" t="s">
        <v>123</v>
      </c>
      <c r="G212" s="221">
        <v>1356.90948</v>
      </c>
    </row>
    <row r="213" spans="1:7" x14ac:dyDescent="0.2">
      <c r="A213" s="219" t="s">
        <v>759</v>
      </c>
      <c r="B213" s="324" t="s">
        <v>200</v>
      </c>
      <c r="C213" s="151" t="s">
        <v>202</v>
      </c>
      <c r="D213" s="324" t="s">
        <v>97</v>
      </c>
      <c r="E213" s="324" t="s">
        <v>712</v>
      </c>
      <c r="F213" s="151">
        <v>247</v>
      </c>
      <c r="G213" s="221">
        <v>139.26857999999999</v>
      </c>
    </row>
    <row r="214" spans="1:7" x14ac:dyDescent="0.2">
      <c r="A214" s="219" t="s">
        <v>135</v>
      </c>
      <c r="B214" s="324" t="s">
        <v>200</v>
      </c>
      <c r="C214" s="151" t="s">
        <v>202</v>
      </c>
      <c r="D214" s="324" t="s">
        <v>97</v>
      </c>
      <c r="E214" s="324" t="s">
        <v>712</v>
      </c>
      <c r="F214" s="151" t="s">
        <v>195</v>
      </c>
      <c r="G214" s="221">
        <f t="shared" ref="G214" si="54">G215</f>
        <v>15.213999999999999</v>
      </c>
    </row>
    <row r="215" spans="1:7" x14ac:dyDescent="0.2">
      <c r="A215" s="219" t="s">
        <v>136</v>
      </c>
      <c r="B215" s="324" t="s">
        <v>200</v>
      </c>
      <c r="C215" s="151" t="s">
        <v>202</v>
      </c>
      <c r="D215" s="324" t="s">
        <v>97</v>
      </c>
      <c r="E215" s="324" t="s">
        <v>712</v>
      </c>
      <c r="F215" s="151" t="s">
        <v>137</v>
      </c>
      <c r="G215" s="221">
        <f t="shared" ref="G215" si="55">G216+G217</f>
        <v>15.213999999999999</v>
      </c>
    </row>
    <row r="216" spans="1:7" x14ac:dyDescent="0.2">
      <c r="A216" s="246" t="s">
        <v>138</v>
      </c>
      <c r="B216" s="324" t="s">
        <v>200</v>
      </c>
      <c r="C216" s="151" t="s">
        <v>202</v>
      </c>
      <c r="D216" s="324" t="s">
        <v>97</v>
      </c>
      <c r="E216" s="324" t="s">
        <v>712</v>
      </c>
      <c r="F216" s="151" t="s">
        <v>139</v>
      </c>
      <c r="G216" s="221">
        <v>1.139</v>
      </c>
    </row>
    <row r="217" spans="1:7" x14ac:dyDescent="0.2">
      <c r="A217" s="219" t="s">
        <v>396</v>
      </c>
      <c r="B217" s="324" t="s">
        <v>200</v>
      </c>
      <c r="C217" s="151" t="s">
        <v>202</v>
      </c>
      <c r="D217" s="324" t="s">
        <v>97</v>
      </c>
      <c r="E217" s="324" t="s">
        <v>712</v>
      </c>
      <c r="F217" s="151">
        <v>853</v>
      </c>
      <c r="G217" s="221">
        <v>14.074999999999999</v>
      </c>
    </row>
    <row r="218" spans="1:7" x14ac:dyDescent="0.2">
      <c r="A218" s="219" t="s">
        <v>407</v>
      </c>
      <c r="B218" s="324" t="s">
        <v>200</v>
      </c>
      <c r="C218" s="151" t="s">
        <v>202</v>
      </c>
      <c r="D218" s="324" t="s">
        <v>97</v>
      </c>
      <c r="E218" s="324" t="s">
        <v>208</v>
      </c>
      <c r="F218" s="151"/>
      <c r="G218" s="221">
        <f>G219+G223+G231</f>
        <v>168585</v>
      </c>
    </row>
    <row r="219" spans="1:7" ht="33.75" x14ac:dyDescent="0.2">
      <c r="A219" s="39" t="s">
        <v>426</v>
      </c>
      <c r="B219" s="324" t="s">
        <v>200</v>
      </c>
      <c r="C219" s="151" t="s">
        <v>202</v>
      </c>
      <c r="D219" s="324" t="s">
        <v>97</v>
      </c>
      <c r="E219" s="324" t="s">
        <v>208</v>
      </c>
      <c r="F219" s="151" t="s">
        <v>147</v>
      </c>
      <c r="G219" s="221">
        <f>G220</f>
        <v>149135.20000000001</v>
      </c>
    </row>
    <row r="220" spans="1:7" ht="22.5" x14ac:dyDescent="0.2">
      <c r="A220" s="21" t="s">
        <v>101</v>
      </c>
      <c r="B220" s="324" t="s">
        <v>200</v>
      </c>
      <c r="C220" s="151" t="s">
        <v>202</v>
      </c>
      <c r="D220" s="324" t="s">
        <v>97</v>
      </c>
      <c r="E220" s="324" t="s">
        <v>208</v>
      </c>
      <c r="F220" s="151" t="s">
        <v>102</v>
      </c>
      <c r="G220" s="221">
        <f t="shared" ref="G220:G221" si="56">G221</f>
        <v>149135.20000000001</v>
      </c>
    </row>
    <row r="221" spans="1:7" x14ac:dyDescent="0.2">
      <c r="A221" s="21" t="s">
        <v>103</v>
      </c>
      <c r="B221" s="324" t="s">
        <v>200</v>
      </c>
      <c r="C221" s="151" t="s">
        <v>202</v>
      </c>
      <c r="D221" s="324" t="s">
        <v>97</v>
      </c>
      <c r="E221" s="324" t="s">
        <v>208</v>
      </c>
      <c r="F221" s="151" t="s">
        <v>104</v>
      </c>
      <c r="G221" s="221">
        <f t="shared" si="56"/>
        <v>149135.20000000001</v>
      </c>
    </row>
    <row r="222" spans="1:7" ht="33.75" x14ac:dyDescent="0.2">
      <c r="A222" s="21" t="s">
        <v>105</v>
      </c>
      <c r="B222" s="324" t="s">
        <v>200</v>
      </c>
      <c r="C222" s="151" t="s">
        <v>202</v>
      </c>
      <c r="D222" s="324" t="s">
        <v>97</v>
      </c>
      <c r="E222" s="324" t="s">
        <v>208</v>
      </c>
      <c r="F222" s="151" t="s">
        <v>106</v>
      </c>
      <c r="G222" s="221">
        <v>149135.20000000001</v>
      </c>
    </row>
    <row r="223" spans="1:7" ht="45" x14ac:dyDescent="0.2">
      <c r="A223" s="39" t="s">
        <v>683</v>
      </c>
      <c r="B223" s="324" t="s">
        <v>200</v>
      </c>
      <c r="C223" s="151" t="s">
        <v>202</v>
      </c>
      <c r="D223" s="324" t="s">
        <v>97</v>
      </c>
      <c r="E223" s="324" t="s">
        <v>713</v>
      </c>
      <c r="F223" s="151"/>
      <c r="G223" s="221">
        <f>G224+G228</f>
        <v>9139</v>
      </c>
    </row>
    <row r="224" spans="1:7" ht="45" x14ac:dyDescent="0.2">
      <c r="A224" s="21" t="s">
        <v>110</v>
      </c>
      <c r="B224" s="324" t="s">
        <v>200</v>
      </c>
      <c r="C224" s="151" t="s">
        <v>202</v>
      </c>
      <c r="D224" s="324" t="s">
        <v>97</v>
      </c>
      <c r="E224" s="324" t="s">
        <v>713</v>
      </c>
      <c r="F224" s="151" t="s">
        <v>111</v>
      </c>
      <c r="G224" s="221">
        <f t="shared" ref="G224" si="57">G225</f>
        <v>9114</v>
      </c>
    </row>
    <row r="225" spans="1:7" x14ac:dyDescent="0.2">
      <c r="A225" s="21" t="s">
        <v>112</v>
      </c>
      <c r="B225" s="324" t="s">
        <v>200</v>
      </c>
      <c r="C225" s="151" t="s">
        <v>202</v>
      </c>
      <c r="D225" s="324" t="s">
        <v>97</v>
      </c>
      <c r="E225" s="324" t="s">
        <v>713</v>
      </c>
      <c r="F225" s="151">
        <v>110</v>
      </c>
      <c r="G225" s="221">
        <f t="shared" ref="G225" si="58">G226+G227</f>
        <v>9114</v>
      </c>
    </row>
    <row r="226" spans="1:7" x14ac:dyDescent="0.2">
      <c r="A226" s="21" t="s">
        <v>113</v>
      </c>
      <c r="B226" s="324" t="s">
        <v>200</v>
      </c>
      <c r="C226" s="151" t="s">
        <v>202</v>
      </c>
      <c r="D226" s="324" t="s">
        <v>97</v>
      </c>
      <c r="E226" s="324" t="s">
        <v>713</v>
      </c>
      <c r="F226" s="151">
        <v>111</v>
      </c>
      <c r="G226" s="221">
        <v>7000</v>
      </c>
    </row>
    <row r="227" spans="1:7" ht="22.5" x14ac:dyDescent="0.2">
      <c r="A227" s="39" t="s">
        <v>114</v>
      </c>
      <c r="B227" s="324" t="s">
        <v>200</v>
      </c>
      <c r="C227" s="151" t="s">
        <v>202</v>
      </c>
      <c r="D227" s="324" t="s">
        <v>97</v>
      </c>
      <c r="E227" s="324" t="s">
        <v>713</v>
      </c>
      <c r="F227" s="151">
        <v>119</v>
      </c>
      <c r="G227" s="221">
        <v>2114</v>
      </c>
    </row>
    <row r="228" spans="1:7" ht="22.5" x14ac:dyDescent="0.2">
      <c r="A228" s="21" t="s">
        <v>404</v>
      </c>
      <c r="B228" s="324" t="s">
        <v>200</v>
      </c>
      <c r="C228" s="151" t="s">
        <v>202</v>
      </c>
      <c r="D228" s="324" t="s">
        <v>97</v>
      </c>
      <c r="E228" s="324" t="s">
        <v>713</v>
      </c>
      <c r="F228" s="151" t="s">
        <v>119</v>
      </c>
      <c r="G228" s="221">
        <f t="shared" ref="G228" si="59">G229</f>
        <v>25</v>
      </c>
    </row>
    <row r="229" spans="1:7" ht="22.5" x14ac:dyDescent="0.2">
      <c r="A229" s="21" t="s">
        <v>120</v>
      </c>
      <c r="B229" s="324" t="s">
        <v>200</v>
      </c>
      <c r="C229" s="151" t="s">
        <v>202</v>
      </c>
      <c r="D229" s="324" t="s">
        <v>97</v>
      </c>
      <c r="E229" s="324" t="s">
        <v>713</v>
      </c>
      <c r="F229" s="151" t="s">
        <v>121</v>
      </c>
      <c r="G229" s="221">
        <f>G230</f>
        <v>25</v>
      </c>
    </row>
    <row r="230" spans="1:7" x14ac:dyDescent="0.2">
      <c r="A230" s="219" t="s">
        <v>422</v>
      </c>
      <c r="B230" s="324" t="s">
        <v>200</v>
      </c>
      <c r="C230" s="151" t="s">
        <v>202</v>
      </c>
      <c r="D230" s="324" t="s">
        <v>97</v>
      </c>
      <c r="E230" s="324" t="s">
        <v>713</v>
      </c>
      <c r="F230" s="151" t="s">
        <v>123</v>
      </c>
      <c r="G230" s="221">
        <v>25</v>
      </c>
    </row>
    <row r="231" spans="1:7" ht="45" x14ac:dyDescent="0.2">
      <c r="A231" s="39" t="s">
        <v>684</v>
      </c>
      <c r="B231" s="324" t="s">
        <v>200</v>
      </c>
      <c r="C231" s="151" t="s">
        <v>202</v>
      </c>
      <c r="D231" s="324" t="s">
        <v>97</v>
      </c>
      <c r="E231" s="324" t="s">
        <v>714</v>
      </c>
      <c r="F231" s="151"/>
      <c r="G231" s="221">
        <f>G232+G236</f>
        <v>10310.799999999999</v>
      </c>
    </row>
    <row r="232" spans="1:7" ht="45" x14ac:dyDescent="0.2">
      <c r="A232" s="21" t="s">
        <v>110</v>
      </c>
      <c r="B232" s="324" t="s">
        <v>200</v>
      </c>
      <c r="C232" s="151" t="s">
        <v>202</v>
      </c>
      <c r="D232" s="324" t="s">
        <v>97</v>
      </c>
      <c r="E232" s="324" t="s">
        <v>714</v>
      </c>
      <c r="F232" s="151" t="s">
        <v>111</v>
      </c>
      <c r="G232" s="221">
        <f t="shared" ref="G232" si="60">G233</f>
        <v>10285.799999999999</v>
      </c>
    </row>
    <row r="233" spans="1:7" x14ac:dyDescent="0.2">
      <c r="A233" s="21" t="s">
        <v>112</v>
      </c>
      <c r="B233" s="324" t="s">
        <v>200</v>
      </c>
      <c r="C233" s="151" t="s">
        <v>202</v>
      </c>
      <c r="D233" s="324" t="s">
        <v>97</v>
      </c>
      <c r="E233" s="324" t="s">
        <v>714</v>
      </c>
      <c r="F233" s="151">
        <v>110</v>
      </c>
      <c r="G233" s="221">
        <f t="shared" ref="G233" si="61">G234+G235</f>
        <v>10285.799999999999</v>
      </c>
    </row>
    <row r="234" spans="1:7" x14ac:dyDescent="0.2">
      <c r="A234" s="21" t="s">
        <v>113</v>
      </c>
      <c r="B234" s="324" t="s">
        <v>200</v>
      </c>
      <c r="C234" s="151" t="s">
        <v>202</v>
      </c>
      <c r="D234" s="324" t="s">
        <v>97</v>
      </c>
      <c r="E234" s="324" t="s">
        <v>714</v>
      </c>
      <c r="F234" s="151">
        <v>111</v>
      </c>
      <c r="G234" s="221">
        <v>7900</v>
      </c>
    </row>
    <row r="235" spans="1:7" ht="22.5" x14ac:dyDescent="0.2">
      <c r="A235" s="39" t="s">
        <v>114</v>
      </c>
      <c r="B235" s="324" t="s">
        <v>200</v>
      </c>
      <c r="C235" s="151" t="s">
        <v>202</v>
      </c>
      <c r="D235" s="324" t="s">
        <v>97</v>
      </c>
      <c r="E235" s="324" t="s">
        <v>714</v>
      </c>
      <c r="F235" s="151">
        <v>119</v>
      </c>
      <c r="G235" s="221">
        <v>2385.8000000000002</v>
      </c>
    </row>
    <row r="236" spans="1:7" ht="22.5" x14ac:dyDescent="0.2">
      <c r="A236" s="21" t="s">
        <v>404</v>
      </c>
      <c r="B236" s="324" t="s">
        <v>200</v>
      </c>
      <c r="C236" s="151" t="s">
        <v>202</v>
      </c>
      <c r="D236" s="324" t="s">
        <v>97</v>
      </c>
      <c r="E236" s="324" t="s">
        <v>714</v>
      </c>
      <c r="F236" s="151" t="s">
        <v>119</v>
      </c>
      <c r="G236" s="221">
        <f t="shared" ref="G236" si="62">G237</f>
        <v>25</v>
      </c>
    </row>
    <row r="237" spans="1:7" ht="22.5" x14ac:dyDescent="0.2">
      <c r="A237" s="21" t="s">
        <v>120</v>
      </c>
      <c r="B237" s="324" t="s">
        <v>200</v>
      </c>
      <c r="C237" s="151" t="s">
        <v>202</v>
      </c>
      <c r="D237" s="324" t="s">
        <v>97</v>
      </c>
      <c r="E237" s="324" t="s">
        <v>714</v>
      </c>
      <c r="F237" s="151" t="s">
        <v>121</v>
      </c>
      <c r="G237" s="221">
        <f t="shared" ref="G237" si="63">+G238</f>
        <v>25</v>
      </c>
    </row>
    <row r="238" spans="1:7" x14ac:dyDescent="0.2">
      <c r="A238" s="219" t="s">
        <v>422</v>
      </c>
      <c r="B238" s="324" t="s">
        <v>200</v>
      </c>
      <c r="C238" s="151" t="s">
        <v>202</v>
      </c>
      <c r="D238" s="324" t="s">
        <v>97</v>
      </c>
      <c r="E238" s="324" t="s">
        <v>714</v>
      </c>
      <c r="F238" s="151" t="s">
        <v>123</v>
      </c>
      <c r="G238" s="221">
        <v>25</v>
      </c>
    </row>
    <row r="239" spans="1:7" ht="22.5" x14ac:dyDescent="0.2">
      <c r="A239" s="21" t="s">
        <v>821</v>
      </c>
      <c r="B239" s="324" t="s">
        <v>200</v>
      </c>
      <c r="C239" s="151" t="s">
        <v>202</v>
      </c>
      <c r="D239" s="324" t="s">
        <v>97</v>
      </c>
      <c r="E239" s="324" t="s">
        <v>830</v>
      </c>
      <c r="F239" s="151"/>
      <c r="G239" s="221">
        <f>G240+G243</f>
        <v>720</v>
      </c>
    </row>
    <row r="240" spans="1:7" ht="22.5" x14ac:dyDescent="0.2">
      <c r="A240" s="21" t="s">
        <v>404</v>
      </c>
      <c r="B240" s="324" t="s">
        <v>200</v>
      </c>
      <c r="C240" s="151" t="s">
        <v>202</v>
      </c>
      <c r="D240" s="324" t="s">
        <v>97</v>
      </c>
      <c r="E240" s="324" t="s">
        <v>830</v>
      </c>
      <c r="F240" s="151">
        <v>200</v>
      </c>
      <c r="G240" s="221">
        <f>G241</f>
        <v>96</v>
      </c>
    </row>
    <row r="241" spans="1:10" ht="22.5" x14ac:dyDescent="0.2">
      <c r="A241" s="21" t="s">
        <v>120</v>
      </c>
      <c r="B241" s="324" t="s">
        <v>200</v>
      </c>
      <c r="C241" s="151" t="s">
        <v>202</v>
      </c>
      <c r="D241" s="324" t="s">
        <v>97</v>
      </c>
      <c r="E241" s="324" t="s">
        <v>830</v>
      </c>
      <c r="F241" s="151">
        <v>240</v>
      </c>
      <c r="G241" s="221">
        <f>G242</f>
        <v>96</v>
      </c>
    </row>
    <row r="242" spans="1:10" x14ac:dyDescent="0.2">
      <c r="A242" s="219" t="s">
        <v>422</v>
      </c>
      <c r="B242" s="324" t="s">
        <v>200</v>
      </c>
      <c r="C242" s="151" t="s">
        <v>202</v>
      </c>
      <c r="D242" s="324" t="s">
        <v>97</v>
      </c>
      <c r="E242" s="324" t="s">
        <v>830</v>
      </c>
      <c r="F242" s="151">
        <v>244</v>
      </c>
      <c r="G242" s="221">
        <v>96</v>
      </c>
    </row>
    <row r="243" spans="1:10" ht="22.5" x14ac:dyDescent="0.2">
      <c r="A243" s="21" t="s">
        <v>101</v>
      </c>
      <c r="B243" s="324" t="s">
        <v>200</v>
      </c>
      <c r="C243" s="151" t="s">
        <v>202</v>
      </c>
      <c r="D243" s="324" t="s">
        <v>97</v>
      </c>
      <c r="E243" s="324" t="s">
        <v>830</v>
      </c>
      <c r="F243" s="151">
        <v>600</v>
      </c>
      <c r="G243" s="221">
        <f>G244</f>
        <v>624</v>
      </c>
    </row>
    <row r="244" spans="1:10" x14ac:dyDescent="0.2">
      <c r="A244" s="21" t="s">
        <v>103</v>
      </c>
      <c r="B244" s="324" t="s">
        <v>200</v>
      </c>
      <c r="C244" s="151" t="s">
        <v>202</v>
      </c>
      <c r="D244" s="324" t="s">
        <v>97</v>
      </c>
      <c r="E244" s="324" t="s">
        <v>830</v>
      </c>
      <c r="F244" s="151">
        <v>610</v>
      </c>
      <c r="G244" s="221">
        <f>G245</f>
        <v>624</v>
      </c>
    </row>
    <row r="245" spans="1:10" ht="33.75" x14ac:dyDescent="0.2">
      <c r="A245" s="21" t="s">
        <v>105</v>
      </c>
      <c r="B245" s="324" t="s">
        <v>200</v>
      </c>
      <c r="C245" s="151" t="s">
        <v>202</v>
      </c>
      <c r="D245" s="324" t="s">
        <v>97</v>
      </c>
      <c r="E245" s="324" t="s">
        <v>830</v>
      </c>
      <c r="F245" s="151">
        <v>611</v>
      </c>
      <c r="G245" s="221">
        <v>624</v>
      </c>
    </row>
    <row r="246" spans="1:10" ht="33.75" x14ac:dyDescent="0.2">
      <c r="A246" s="21" t="s">
        <v>209</v>
      </c>
      <c r="B246" s="324" t="s">
        <v>200</v>
      </c>
      <c r="C246" s="151" t="s">
        <v>202</v>
      </c>
      <c r="D246" s="324" t="s">
        <v>97</v>
      </c>
      <c r="E246" s="324" t="s">
        <v>210</v>
      </c>
      <c r="F246" s="151"/>
      <c r="G246" s="221">
        <f t="shared" ref="G246" si="64">G247</f>
        <v>381</v>
      </c>
    </row>
    <row r="247" spans="1:10" ht="33.75" x14ac:dyDescent="0.2">
      <c r="A247" s="247" t="s">
        <v>412</v>
      </c>
      <c r="B247" s="324" t="s">
        <v>200</v>
      </c>
      <c r="C247" s="151" t="s">
        <v>202</v>
      </c>
      <c r="D247" s="324" t="s">
        <v>97</v>
      </c>
      <c r="E247" s="343" t="s">
        <v>886</v>
      </c>
      <c r="F247" s="151"/>
      <c r="G247" s="221">
        <f t="shared" ref="G247" si="65">G248+G251</f>
        <v>381</v>
      </c>
    </row>
    <row r="248" spans="1:10" ht="45" x14ac:dyDescent="0.2">
      <c r="A248" s="21" t="s">
        <v>110</v>
      </c>
      <c r="B248" s="324" t="s">
        <v>200</v>
      </c>
      <c r="C248" s="151" t="s">
        <v>202</v>
      </c>
      <c r="D248" s="324" t="s">
        <v>97</v>
      </c>
      <c r="E248" s="343" t="s">
        <v>886</v>
      </c>
      <c r="F248" s="151">
        <v>100</v>
      </c>
      <c r="G248" s="221">
        <f t="shared" ref="G248" si="66">G250</f>
        <v>50</v>
      </c>
    </row>
    <row r="249" spans="1:10" x14ac:dyDescent="0.2">
      <c r="A249" s="21" t="s">
        <v>112</v>
      </c>
      <c r="B249" s="324" t="s">
        <v>200</v>
      </c>
      <c r="C249" s="151" t="s">
        <v>202</v>
      </c>
      <c r="D249" s="324" t="s">
        <v>97</v>
      </c>
      <c r="E249" s="343" t="s">
        <v>886</v>
      </c>
      <c r="F249" s="151">
        <v>110</v>
      </c>
      <c r="G249" s="221">
        <f t="shared" ref="G249" si="67">G250</f>
        <v>50</v>
      </c>
    </row>
    <row r="250" spans="1:10" ht="22.5" x14ac:dyDescent="0.2">
      <c r="A250" s="219" t="s">
        <v>397</v>
      </c>
      <c r="B250" s="324" t="s">
        <v>200</v>
      </c>
      <c r="C250" s="151" t="s">
        <v>202</v>
      </c>
      <c r="D250" s="324" t="s">
        <v>97</v>
      </c>
      <c r="E250" s="343" t="s">
        <v>886</v>
      </c>
      <c r="F250" s="151">
        <v>112</v>
      </c>
      <c r="G250" s="221">
        <v>50</v>
      </c>
    </row>
    <row r="251" spans="1:10" ht="22.5" x14ac:dyDescent="0.2">
      <c r="A251" s="21" t="s">
        <v>101</v>
      </c>
      <c r="B251" s="324" t="s">
        <v>200</v>
      </c>
      <c r="C251" s="151" t="s">
        <v>202</v>
      </c>
      <c r="D251" s="324" t="s">
        <v>97</v>
      </c>
      <c r="E251" s="343" t="s">
        <v>886</v>
      </c>
      <c r="F251" s="151">
        <v>600</v>
      </c>
      <c r="G251" s="221">
        <f>G252</f>
        <v>331</v>
      </c>
    </row>
    <row r="252" spans="1:10" x14ac:dyDescent="0.2">
      <c r="A252" s="21" t="s">
        <v>103</v>
      </c>
      <c r="B252" s="324" t="s">
        <v>200</v>
      </c>
      <c r="C252" s="151" t="s">
        <v>202</v>
      </c>
      <c r="D252" s="324" t="s">
        <v>97</v>
      </c>
      <c r="E252" s="343" t="s">
        <v>886</v>
      </c>
      <c r="F252" s="151">
        <v>610</v>
      </c>
      <c r="G252" s="221">
        <f>G253</f>
        <v>331</v>
      </c>
    </row>
    <row r="253" spans="1:10" ht="33.75" x14ac:dyDescent="0.2">
      <c r="A253" s="21" t="s">
        <v>105</v>
      </c>
      <c r="B253" s="324" t="s">
        <v>200</v>
      </c>
      <c r="C253" s="151" t="s">
        <v>202</v>
      </c>
      <c r="D253" s="324" t="s">
        <v>97</v>
      </c>
      <c r="E253" s="343" t="s">
        <v>886</v>
      </c>
      <c r="F253" s="151">
        <v>611</v>
      </c>
      <c r="G253" s="221">
        <v>331</v>
      </c>
    </row>
    <row r="254" spans="1:10" x14ac:dyDescent="0.2">
      <c r="A254" s="256" t="s">
        <v>212</v>
      </c>
      <c r="B254" s="243" t="s">
        <v>200</v>
      </c>
      <c r="C254" s="242" t="s">
        <v>202</v>
      </c>
      <c r="D254" s="243" t="s">
        <v>213</v>
      </c>
      <c r="E254" s="243" t="s">
        <v>146</v>
      </c>
      <c r="F254" s="242" t="s">
        <v>147</v>
      </c>
      <c r="G254" s="257">
        <f>G255+G259+G263+G267+G271+G275+G300+G304</f>
        <v>325817.94452000002</v>
      </c>
      <c r="I254" s="230">
        <v>325817.94452000002</v>
      </c>
      <c r="J254" s="233">
        <f>I254-G254</f>
        <v>0</v>
      </c>
    </row>
    <row r="255" spans="1:10" ht="33.75" x14ac:dyDescent="0.2">
      <c r="A255" s="39" t="s">
        <v>750</v>
      </c>
      <c r="B255" s="324" t="s">
        <v>200</v>
      </c>
      <c r="C255" s="151" t="s">
        <v>202</v>
      </c>
      <c r="D255" s="324" t="s">
        <v>213</v>
      </c>
      <c r="E255" s="324" t="s">
        <v>762</v>
      </c>
      <c r="F255" s="151"/>
      <c r="G255" s="221">
        <f>G256</f>
        <v>1742</v>
      </c>
      <c r="J255" s="233"/>
    </row>
    <row r="256" spans="1:10" ht="22.5" x14ac:dyDescent="0.2">
      <c r="A256" s="21" t="s">
        <v>101</v>
      </c>
      <c r="B256" s="324" t="s">
        <v>200</v>
      </c>
      <c r="C256" s="151" t="s">
        <v>202</v>
      </c>
      <c r="D256" s="324" t="s">
        <v>213</v>
      </c>
      <c r="E256" s="324" t="s">
        <v>762</v>
      </c>
      <c r="F256" s="151" t="s">
        <v>102</v>
      </c>
      <c r="G256" s="221">
        <f>G257</f>
        <v>1742</v>
      </c>
      <c r="J256" s="233"/>
    </row>
    <row r="257" spans="1:10" x14ac:dyDescent="0.2">
      <c r="A257" s="21" t="s">
        <v>103</v>
      </c>
      <c r="B257" s="324" t="s">
        <v>200</v>
      </c>
      <c r="C257" s="151" t="s">
        <v>202</v>
      </c>
      <c r="D257" s="324" t="s">
        <v>213</v>
      </c>
      <c r="E257" s="324" t="s">
        <v>762</v>
      </c>
      <c r="F257" s="151" t="s">
        <v>104</v>
      </c>
      <c r="G257" s="221">
        <f>G258</f>
        <v>1742</v>
      </c>
      <c r="J257" s="233"/>
    </row>
    <row r="258" spans="1:10" x14ac:dyDescent="0.2">
      <c r="A258" s="39" t="s">
        <v>481</v>
      </c>
      <c r="B258" s="324" t="s">
        <v>200</v>
      </c>
      <c r="C258" s="151" t="s">
        <v>202</v>
      </c>
      <c r="D258" s="324" t="s">
        <v>213</v>
      </c>
      <c r="E258" s="324" t="s">
        <v>762</v>
      </c>
      <c r="F258" s="151">
        <v>612</v>
      </c>
      <c r="G258" s="221">
        <v>1742</v>
      </c>
      <c r="J258" s="233"/>
    </row>
    <row r="259" spans="1:10" ht="22.5" x14ac:dyDescent="0.2">
      <c r="A259" s="21" t="s">
        <v>821</v>
      </c>
      <c r="B259" s="324" t="s">
        <v>200</v>
      </c>
      <c r="C259" s="151" t="s">
        <v>202</v>
      </c>
      <c r="D259" s="324" t="s">
        <v>97</v>
      </c>
      <c r="E259" s="324" t="s">
        <v>871</v>
      </c>
      <c r="F259" s="151"/>
      <c r="G259" s="221">
        <f>G260</f>
        <v>581</v>
      </c>
      <c r="J259" s="233"/>
    </row>
    <row r="260" spans="1:10" ht="22.5" x14ac:dyDescent="0.2">
      <c r="A260" s="21" t="s">
        <v>101</v>
      </c>
      <c r="B260" s="324" t="s">
        <v>200</v>
      </c>
      <c r="C260" s="151" t="s">
        <v>202</v>
      </c>
      <c r="D260" s="324" t="s">
        <v>213</v>
      </c>
      <c r="E260" s="324" t="s">
        <v>871</v>
      </c>
      <c r="F260" s="151">
        <v>600</v>
      </c>
      <c r="G260" s="221">
        <f>G261</f>
        <v>581</v>
      </c>
      <c r="J260" s="233"/>
    </row>
    <row r="261" spans="1:10" x14ac:dyDescent="0.2">
      <c r="A261" s="21" t="s">
        <v>103</v>
      </c>
      <c r="B261" s="324" t="s">
        <v>200</v>
      </c>
      <c r="C261" s="151" t="s">
        <v>202</v>
      </c>
      <c r="D261" s="324" t="s">
        <v>213</v>
      </c>
      <c r="E261" s="324" t="s">
        <v>871</v>
      </c>
      <c r="F261" s="151">
        <v>610</v>
      </c>
      <c r="G261" s="221">
        <f>G262</f>
        <v>581</v>
      </c>
      <c r="J261" s="233"/>
    </row>
    <row r="262" spans="1:10" ht="33.75" x14ac:dyDescent="0.2">
      <c r="A262" s="21" t="s">
        <v>105</v>
      </c>
      <c r="B262" s="324" t="s">
        <v>200</v>
      </c>
      <c r="C262" s="151" t="s">
        <v>202</v>
      </c>
      <c r="D262" s="324" t="s">
        <v>213</v>
      </c>
      <c r="E262" s="324" t="s">
        <v>871</v>
      </c>
      <c r="F262" s="151">
        <v>611</v>
      </c>
      <c r="G262" s="221">
        <v>581</v>
      </c>
      <c r="J262" s="233"/>
    </row>
    <row r="263" spans="1:10" ht="56.25" x14ac:dyDescent="0.2">
      <c r="A263" s="21" t="s">
        <v>67</v>
      </c>
      <c r="B263" s="324" t="s">
        <v>200</v>
      </c>
      <c r="C263" s="151" t="s">
        <v>202</v>
      </c>
      <c r="D263" s="324" t="s">
        <v>213</v>
      </c>
      <c r="E263" s="324" t="s">
        <v>475</v>
      </c>
      <c r="F263" s="151" t="s">
        <v>147</v>
      </c>
      <c r="G263" s="221">
        <f>G264</f>
        <v>273318</v>
      </c>
      <c r="J263" s="233"/>
    </row>
    <row r="264" spans="1:10" ht="22.5" x14ac:dyDescent="0.2">
      <c r="A264" s="21" t="s">
        <v>101</v>
      </c>
      <c r="B264" s="324" t="s">
        <v>200</v>
      </c>
      <c r="C264" s="151" t="s">
        <v>202</v>
      </c>
      <c r="D264" s="151" t="s">
        <v>213</v>
      </c>
      <c r="E264" s="324" t="s">
        <v>475</v>
      </c>
      <c r="F264" s="151" t="s">
        <v>102</v>
      </c>
      <c r="G264" s="221">
        <f t="shared" ref="G264:G265" si="68">G265</f>
        <v>273318</v>
      </c>
      <c r="J264" s="233"/>
    </row>
    <row r="265" spans="1:10" x14ac:dyDescent="0.2">
      <c r="A265" s="21" t="s">
        <v>103</v>
      </c>
      <c r="B265" s="324" t="s">
        <v>200</v>
      </c>
      <c r="C265" s="151" t="s">
        <v>202</v>
      </c>
      <c r="D265" s="151" t="s">
        <v>213</v>
      </c>
      <c r="E265" s="324" t="s">
        <v>475</v>
      </c>
      <c r="F265" s="151" t="s">
        <v>104</v>
      </c>
      <c r="G265" s="221">
        <f t="shared" si="68"/>
        <v>273318</v>
      </c>
      <c r="J265" s="233"/>
    </row>
    <row r="266" spans="1:10" ht="33.75" x14ac:dyDescent="0.2">
      <c r="A266" s="21" t="s">
        <v>105</v>
      </c>
      <c r="B266" s="324" t="s">
        <v>200</v>
      </c>
      <c r="C266" s="151" t="s">
        <v>202</v>
      </c>
      <c r="D266" s="151" t="s">
        <v>213</v>
      </c>
      <c r="E266" s="324" t="s">
        <v>475</v>
      </c>
      <c r="F266" s="151" t="s">
        <v>106</v>
      </c>
      <c r="G266" s="221">
        <v>273318</v>
      </c>
      <c r="J266" s="233"/>
    </row>
    <row r="267" spans="1:10" ht="45" x14ac:dyDescent="0.2">
      <c r="A267" s="21" t="s">
        <v>646</v>
      </c>
      <c r="B267" s="324" t="s">
        <v>200</v>
      </c>
      <c r="C267" s="151" t="s">
        <v>202</v>
      </c>
      <c r="D267" s="324" t="s">
        <v>213</v>
      </c>
      <c r="E267" s="324" t="s">
        <v>760</v>
      </c>
      <c r="F267" s="151"/>
      <c r="G267" s="221">
        <f>G268</f>
        <v>15733.4</v>
      </c>
      <c r="J267" s="233"/>
    </row>
    <row r="268" spans="1:10" ht="22.5" x14ac:dyDescent="0.2">
      <c r="A268" s="21" t="s">
        <v>101</v>
      </c>
      <c r="B268" s="324" t="s">
        <v>200</v>
      </c>
      <c r="C268" s="151" t="s">
        <v>202</v>
      </c>
      <c r="D268" s="324" t="s">
        <v>213</v>
      </c>
      <c r="E268" s="324" t="s">
        <v>760</v>
      </c>
      <c r="F268" s="151" t="s">
        <v>102</v>
      </c>
      <c r="G268" s="221">
        <f>G269</f>
        <v>15733.4</v>
      </c>
      <c r="J268" s="233"/>
    </row>
    <row r="269" spans="1:10" ht="22.5" x14ac:dyDescent="0.2">
      <c r="A269" s="21" t="s">
        <v>103</v>
      </c>
      <c r="B269" s="324" t="s">
        <v>200</v>
      </c>
      <c r="C269" s="151" t="s">
        <v>202</v>
      </c>
      <c r="D269" s="324" t="s">
        <v>213</v>
      </c>
      <c r="E269" s="324" t="s">
        <v>760</v>
      </c>
      <c r="F269" s="151" t="s">
        <v>104</v>
      </c>
      <c r="G269" s="221">
        <f>G270</f>
        <v>15733.4</v>
      </c>
      <c r="J269" s="233"/>
    </row>
    <row r="270" spans="1:10" ht="22.5" x14ac:dyDescent="0.2">
      <c r="A270" s="21" t="s">
        <v>481</v>
      </c>
      <c r="B270" s="324" t="s">
        <v>200</v>
      </c>
      <c r="C270" s="151" t="s">
        <v>202</v>
      </c>
      <c r="D270" s="324" t="s">
        <v>213</v>
      </c>
      <c r="E270" s="324" t="s">
        <v>760</v>
      </c>
      <c r="F270" s="151">
        <v>612</v>
      </c>
      <c r="G270" s="221">
        <v>15733.4</v>
      </c>
      <c r="J270" s="233"/>
    </row>
    <row r="271" spans="1:10" ht="33.75" x14ac:dyDescent="0.2">
      <c r="A271" s="21" t="s">
        <v>642</v>
      </c>
      <c r="B271" s="324" t="s">
        <v>200</v>
      </c>
      <c r="C271" s="151" t="s">
        <v>202</v>
      </c>
      <c r="D271" s="324" t="s">
        <v>213</v>
      </c>
      <c r="E271" s="324" t="s">
        <v>761</v>
      </c>
      <c r="F271" s="151"/>
      <c r="G271" s="221">
        <f t="shared" ref="G271" si="69">G272</f>
        <v>9723</v>
      </c>
      <c r="J271" s="233"/>
    </row>
    <row r="272" spans="1:10" ht="22.5" x14ac:dyDescent="0.2">
      <c r="A272" s="21" t="s">
        <v>101</v>
      </c>
      <c r="B272" s="324" t="s">
        <v>200</v>
      </c>
      <c r="C272" s="151" t="s">
        <v>202</v>
      </c>
      <c r="D272" s="324" t="s">
        <v>213</v>
      </c>
      <c r="E272" s="324" t="s">
        <v>761</v>
      </c>
      <c r="F272" s="151" t="s">
        <v>102</v>
      </c>
      <c r="G272" s="221">
        <f>G273</f>
        <v>9723</v>
      </c>
      <c r="J272" s="233"/>
    </row>
    <row r="273" spans="1:10" ht="22.5" x14ac:dyDescent="0.2">
      <c r="A273" s="21" t="s">
        <v>103</v>
      </c>
      <c r="B273" s="324" t="s">
        <v>200</v>
      </c>
      <c r="C273" s="151" t="s">
        <v>202</v>
      </c>
      <c r="D273" s="324" t="s">
        <v>213</v>
      </c>
      <c r="E273" s="324" t="s">
        <v>761</v>
      </c>
      <c r="F273" s="151" t="s">
        <v>104</v>
      </c>
      <c r="G273" s="221">
        <f>G274</f>
        <v>9723</v>
      </c>
      <c r="J273" s="233"/>
    </row>
    <row r="274" spans="1:10" ht="22.5" x14ac:dyDescent="0.2">
      <c r="A274" s="39" t="s">
        <v>481</v>
      </c>
      <c r="B274" s="324" t="s">
        <v>200</v>
      </c>
      <c r="C274" s="151" t="s">
        <v>202</v>
      </c>
      <c r="D274" s="324" t="s">
        <v>213</v>
      </c>
      <c r="E274" s="324" t="s">
        <v>761</v>
      </c>
      <c r="F274" s="151">
        <v>612</v>
      </c>
      <c r="G274" s="221">
        <v>9723</v>
      </c>
      <c r="J274" s="233"/>
    </row>
    <row r="275" spans="1:10" ht="45" x14ac:dyDescent="0.2">
      <c r="A275" s="39" t="s">
        <v>685</v>
      </c>
      <c r="B275" s="24" t="s">
        <v>200</v>
      </c>
      <c r="C275" s="151" t="s">
        <v>202</v>
      </c>
      <c r="D275" s="24" t="s">
        <v>213</v>
      </c>
      <c r="E275" s="24" t="s">
        <v>474</v>
      </c>
      <c r="F275" s="151"/>
      <c r="G275" s="221">
        <f>G276+G280+G284+G288+G292+G296</f>
        <v>21884.214519999998</v>
      </c>
    </row>
    <row r="276" spans="1:10" ht="56.25" x14ac:dyDescent="0.2">
      <c r="A276" s="39" t="s">
        <v>686</v>
      </c>
      <c r="B276" s="24" t="s">
        <v>200</v>
      </c>
      <c r="C276" s="151" t="s">
        <v>202</v>
      </c>
      <c r="D276" s="24" t="s">
        <v>213</v>
      </c>
      <c r="E276" s="24" t="s">
        <v>705</v>
      </c>
      <c r="F276" s="151"/>
      <c r="G276" s="221">
        <f t="shared" ref="G276:G278" si="70">G277</f>
        <v>4824.7954</v>
      </c>
    </row>
    <row r="277" spans="1:10" ht="22.5" x14ac:dyDescent="0.2">
      <c r="A277" s="21" t="s">
        <v>101</v>
      </c>
      <c r="B277" s="24" t="s">
        <v>200</v>
      </c>
      <c r="C277" s="151" t="s">
        <v>202</v>
      </c>
      <c r="D277" s="24" t="s">
        <v>213</v>
      </c>
      <c r="E277" s="24" t="s">
        <v>705</v>
      </c>
      <c r="F277" s="151">
        <v>600</v>
      </c>
      <c r="G277" s="221">
        <f t="shared" si="70"/>
        <v>4824.7954</v>
      </c>
    </row>
    <row r="278" spans="1:10" s="236" customFormat="1" ht="11.25" x14ac:dyDescent="0.2">
      <c r="A278" s="21" t="s">
        <v>103</v>
      </c>
      <c r="B278" s="24" t="s">
        <v>200</v>
      </c>
      <c r="C278" s="151" t="s">
        <v>202</v>
      </c>
      <c r="D278" s="24" t="s">
        <v>213</v>
      </c>
      <c r="E278" s="24" t="s">
        <v>705</v>
      </c>
      <c r="F278" s="151">
        <v>610</v>
      </c>
      <c r="G278" s="221">
        <f t="shared" si="70"/>
        <v>4824.7954</v>
      </c>
    </row>
    <row r="279" spans="1:10" s="236" customFormat="1" ht="33.75" x14ac:dyDescent="0.2">
      <c r="A279" s="21" t="s">
        <v>105</v>
      </c>
      <c r="B279" s="24" t="s">
        <v>200</v>
      </c>
      <c r="C279" s="151" t="s">
        <v>202</v>
      </c>
      <c r="D279" s="24" t="s">
        <v>213</v>
      </c>
      <c r="E279" s="24" t="s">
        <v>705</v>
      </c>
      <c r="F279" s="151">
        <v>611</v>
      </c>
      <c r="G279" s="221">
        <f>2393.11272+2431.68268</f>
        <v>4824.7954</v>
      </c>
    </row>
    <row r="280" spans="1:10" ht="45" x14ac:dyDescent="0.2">
      <c r="A280" s="39" t="s">
        <v>687</v>
      </c>
      <c r="B280" s="24" t="s">
        <v>200</v>
      </c>
      <c r="C280" s="151" t="s">
        <v>202</v>
      </c>
      <c r="D280" s="24" t="s">
        <v>213</v>
      </c>
      <c r="E280" s="24" t="s">
        <v>706</v>
      </c>
      <c r="F280" s="151"/>
      <c r="G280" s="221">
        <f t="shared" ref="G280:G282" si="71">G281</f>
        <v>3419.00288</v>
      </c>
    </row>
    <row r="281" spans="1:10" ht="22.5" x14ac:dyDescent="0.2">
      <c r="A281" s="21" t="s">
        <v>101</v>
      </c>
      <c r="B281" s="24" t="s">
        <v>200</v>
      </c>
      <c r="C281" s="151" t="s">
        <v>202</v>
      </c>
      <c r="D281" s="24" t="s">
        <v>213</v>
      </c>
      <c r="E281" s="24" t="s">
        <v>706</v>
      </c>
      <c r="F281" s="151">
        <v>600</v>
      </c>
      <c r="G281" s="221">
        <f t="shared" si="71"/>
        <v>3419.00288</v>
      </c>
    </row>
    <row r="282" spans="1:10" s="236" customFormat="1" ht="11.25" x14ac:dyDescent="0.2">
      <c r="A282" s="21" t="s">
        <v>103</v>
      </c>
      <c r="B282" s="24" t="s">
        <v>200</v>
      </c>
      <c r="C282" s="151" t="s">
        <v>202</v>
      </c>
      <c r="D282" s="24" t="s">
        <v>213</v>
      </c>
      <c r="E282" s="24" t="s">
        <v>706</v>
      </c>
      <c r="F282" s="151">
        <v>610</v>
      </c>
      <c r="G282" s="221">
        <f t="shared" si="71"/>
        <v>3419.00288</v>
      </c>
    </row>
    <row r="283" spans="1:10" s="236" customFormat="1" ht="33.75" x14ac:dyDescent="0.2">
      <c r="A283" s="21" t="s">
        <v>105</v>
      </c>
      <c r="B283" s="24" t="s">
        <v>200</v>
      </c>
      <c r="C283" s="151" t="s">
        <v>202</v>
      </c>
      <c r="D283" s="24" t="s">
        <v>213</v>
      </c>
      <c r="E283" s="24" t="s">
        <v>706</v>
      </c>
      <c r="F283" s="151">
        <v>611</v>
      </c>
      <c r="G283" s="221">
        <f>1591.24486+1827.75802</f>
        <v>3419.00288</v>
      </c>
    </row>
    <row r="284" spans="1:10" ht="45" x14ac:dyDescent="0.2">
      <c r="A284" s="39" t="s">
        <v>688</v>
      </c>
      <c r="B284" s="24" t="s">
        <v>200</v>
      </c>
      <c r="C284" s="151" t="s">
        <v>202</v>
      </c>
      <c r="D284" s="24" t="s">
        <v>213</v>
      </c>
      <c r="E284" s="24" t="s">
        <v>707</v>
      </c>
      <c r="F284" s="151"/>
      <c r="G284" s="221">
        <f t="shared" ref="G284:G286" si="72">G285</f>
        <v>2864.3917099999999</v>
      </c>
    </row>
    <row r="285" spans="1:10" ht="22.5" x14ac:dyDescent="0.2">
      <c r="A285" s="21" t="s">
        <v>101</v>
      </c>
      <c r="B285" s="24" t="s">
        <v>200</v>
      </c>
      <c r="C285" s="151" t="s">
        <v>202</v>
      </c>
      <c r="D285" s="24" t="s">
        <v>213</v>
      </c>
      <c r="E285" s="24" t="s">
        <v>707</v>
      </c>
      <c r="F285" s="151">
        <v>600</v>
      </c>
      <c r="G285" s="221">
        <f t="shared" si="72"/>
        <v>2864.3917099999999</v>
      </c>
    </row>
    <row r="286" spans="1:10" s="236" customFormat="1" ht="11.25" x14ac:dyDescent="0.2">
      <c r="A286" s="21" t="s">
        <v>103</v>
      </c>
      <c r="B286" s="24" t="s">
        <v>200</v>
      </c>
      <c r="C286" s="151" t="s">
        <v>202</v>
      </c>
      <c r="D286" s="24" t="s">
        <v>213</v>
      </c>
      <c r="E286" s="24" t="s">
        <v>707</v>
      </c>
      <c r="F286" s="151">
        <v>610</v>
      </c>
      <c r="G286" s="221">
        <f t="shared" si="72"/>
        <v>2864.3917099999999</v>
      </c>
    </row>
    <row r="287" spans="1:10" s="236" customFormat="1" ht="33.75" x14ac:dyDescent="0.2">
      <c r="A287" s="21" t="s">
        <v>105</v>
      </c>
      <c r="B287" s="24" t="s">
        <v>200</v>
      </c>
      <c r="C287" s="151" t="s">
        <v>202</v>
      </c>
      <c r="D287" s="24" t="s">
        <v>213</v>
      </c>
      <c r="E287" s="24" t="s">
        <v>707</v>
      </c>
      <c r="F287" s="151">
        <v>611</v>
      </c>
      <c r="G287" s="221">
        <f>1431.98121+1432.4105</f>
        <v>2864.3917099999999</v>
      </c>
    </row>
    <row r="288" spans="1:10" ht="56.25" x14ac:dyDescent="0.2">
      <c r="A288" s="39" t="s">
        <v>689</v>
      </c>
      <c r="B288" s="24" t="s">
        <v>200</v>
      </c>
      <c r="C288" s="151" t="s">
        <v>202</v>
      </c>
      <c r="D288" s="24" t="s">
        <v>213</v>
      </c>
      <c r="E288" s="24" t="s">
        <v>708</v>
      </c>
      <c r="F288" s="151"/>
      <c r="G288" s="221">
        <f t="shared" ref="G288:G290" si="73">G289</f>
        <v>5306.9767400000001</v>
      </c>
    </row>
    <row r="289" spans="1:7" ht="22.5" x14ac:dyDescent="0.2">
      <c r="A289" s="21" t="s">
        <v>101</v>
      </c>
      <c r="B289" s="24" t="s">
        <v>200</v>
      </c>
      <c r="C289" s="151" t="s">
        <v>202</v>
      </c>
      <c r="D289" s="24" t="s">
        <v>213</v>
      </c>
      <c r="E289" s="24" t="s">
        <v>708</v>
      </c>
      <c r="F289" s="151">
        <v>600</v>
      </c>
      <c r="G289" s="221">
        <f t="shared" si="73"/>
        <v>5306.9767400000001</v>
      </c>
    </row>
    <row r="290" spans="1:7" s="236" customFormat="1" ht="11.25" x14ac:dyDescent="0.2">
      <c r="A290" s="21" t="s">
        <v>103</v>
      </c>
      <c r="B290" s="24" t="s">
        <v>200</v>
      </c>
      <c r="C290" s="151" t="s">
        <v>202</v>
      </c>
      <c r="D290" s="24" t="s">
        <v>213</v>
      </c>
      <c r="E290" s="24" t="s">
        <v>708</v>
      </c>
      <c r="F290" s="151">
        <v>610</v>
      </c>
      <c r="G290" s="221">
        <f t="shared" si="73"/>
        <v>5306.9767400000001</v>
      </c>
    </row>
    <row r="291" spans="1:7" s="236" customFormat="1" ht="33.75" x14ac:dyDescent="0.2">
      <c r="A291" s="21" t="s">
        <v>105</v>
      </c>
      <c r="B291" s="24" t="s">
        <v>200</v>
      </c>
      <c r="C291" s="151" t="s">
        <v>202</v>
      </c>
      <c r="D291" s="24" t="s">
        <v>213</v>
      </c>
      <c r="E291" s="24" t="s">
        <v>708</v>
      </c>
      <c r="F291" s="151">
        <v>611</v>
      </c>
      <c r="G291" s="221">
        <f>2398.38172+2908.59502</f>
        <v>5306.9767400000001</v>
      </c>
    </row>
    <row r="292" spans="1:7" ht="45" x14ac:dyDescent="0.2">
      <c r="A292" s="39" t="s">
        <v>690</v>
      </c>
      <c r="B292" s="24" t="s">
        <v>200</v>
      </c>
      <c r="C292" s="151" t="s">
        <v>202</v>
      </c>
      <c r="D292" s="24" t="s">
        <v>213</v>
      </c>
      <c r="E292" s="24" t="s">
        <v>709</v>
      </c>
      <c r="F292" s="151"/>
      <c r="G292" s="221">
        <f t="shared" ref="G292:G294" si="74">G293</f>
        <v>2812.3080399999999</v>
      </c>
    </row>
    <row r="293" spans="1:7" ht="22.5" x14ac:dyDescent="0.2">
      <c r="A293" s="21" t="s">
        <v>101</v>
      </c>
      <c r="B293" s="24" t="s">
        <v>200</v>
      </c>
      <c r="C293" s="151" t="s">
        <v>202</v>
      </c>
      <c r="D293" s="24" t="s">
        <v>213</v>
      </c>
      <c r="E293" s="24" t="s">
        <v>709</v>
      </c>
      <c r="F293" s="151">
        <v>600</v>
      </c>
      <c r="G293" s="221">
        <f t="shared" si="74"/>
        <v>2812.3080399999999</v>
      </c>
    </row>
    <row r="294" spans="1:7" s="236" customFormat="1" ht="11.25" x14ac:dyDescent="0.2">
      <c r="A294" s="21" t="s">
        <v>103</v>
      </c>
      <c r="B294" s="24" t="s">
        <v>200</v>
      </c>
      <c r="C294" s="151" t="s">
        <v>202</v>
      </c>
      <c r="D294" s="24" t="s">
        <v>213</v>
      </c>
      <c r="E294" s="24" t="s">
        <v>709</v>
      </c>
      <c r="F294" s="151">
        <v>610</v>
      </c>
      <c r="G294" s="221">
        <f t="shared" si="74"/>
        <v>2812.3080399999999</v>
      </c>
    </row>
    <row r="295" spans="1:7" s="236" customFormat="1" ht="33.75" x14ac:dyDescent="0.2">
      <c r="A295" s="21" t="s">
        <v>105</v>
      </c>
      <c r="B295" s="24" t="s">
        <v>200</v>
      </c>
      <c r="C295" s="151" t="s">
        <v>202</v>
      </c>
      <c r="D295" s="24" t="s">
        <v>213</v>
      </c>
      <c r="E295" s="24" t="s">
        <v>709</v>
      </c>
      <c r="F295" s="151">
        <v>611</v>
      </c>
      <c r="G295" s="221">
        <f>1345.40551+1466.90253</f>
        <v>2812.3080399999999</v>
      </c>
    </row>
    <row r="296" spans="1:7" ht="56.25" x14ac:dyDescent="0.2">
      <c r="A296" s="39" t="s">
        <v>691</v>
      </c>
      <c r="B296" s="24" t="s">
        <v>200</v>
      </c>
      <c r="C296" s="151" t="s">
        <v>202</v>
      </c>
      <c r="D296" s="24" t="s">
        <v>213</v>
      </c>
      <c r="E296" s="24" t="s">
        <v>710</v>
      </c>
      <c r="F296" s="151"/>
      <c r="G296" s="221">
        <f t="shared" ref="G296:G298" si="75">G297</f>
        <v>2656.7397500000002</v>
      </c>
    </row>
    <row r="297" spans="1:7" ht="22.5" x14ac:dyDescent="0.2">
      <c r="A297" s="21" t="s">
        <v>101</v>
      </c>
      <c r="B297" s="24" t="s">
        <v>200</v>
      </c>
      <c r="C297" s="151" t="s">
        <v>202</v>
      </c>
      <c r="D297" s="24" t="s">
        <v>213</v>
      </c>
      <c r="E297" s="24" t="s">
        <v>710</v>
      </c>
      <c r="F297" s="151">
        <v>600</v>
      </c>
      <c r="G297" s="221">
        <f t="shared" si="75"/>
        <v>2656.7397500000002</v>
      </c>
    </row>
    <row r="298" spans="1:7" s="236" customFormat="1" ht="11.25" x14ac:dyDescent="0.2">
      <c r="A298" s="21" t="s">
        <v>103</v>
      </c>
      <c r="B298" s="24" t="s">
        <v>200</v>
      </c>
      <c r="C298" s="151" t="s">
        <v>202</v>
      </c>
      <c r="D298" s="24" t="s">
        <v>213</v>
      </c>
      <c r="E298" s="24" t="s">
        <v>710</v>
      </c>
      <c r="F298" s="151">
        <v>610</v>
      </c>
      <c r="G298" s="221">
        <f t="shared" si="75"/>
        <v>2656.7397500000002</v>
      </c>
    </row>
    <row r="299" spans="1:7" s="236" customFormat="1" ht="33.75" x14ac:dyDescent="0.2">
      <c r="A299" s="21" t="s">
        <v>105</v>
      </c>
      <c r="B299" s="24" t="s">
        <v>200</v>
      </c>
      <c r="C299" s="151" t="s">
        <v>202</v>
      </c>
      <c r="D299" s="24" t="s">
        <v>213</v>
      </c>
      <c r="E299" s="24" t="s">
        <v>710</v>
      </c>
      <c r="F299" s="151">
        <v>611</v>
      </c>
      <c r="G299" s="221">
        <f>1337.18602+1319.55373</f>
        <v>2656.7397500000002</v>
      </c>
    </row>
    <row r="300" spans="1:7" s="236" customFormat="1" ht="45" x14ac:dyDescent="0.2">
      <c r="A300" s="21" t="s">
        <v>831</v>
      </c>
      <c r="B300" s="343" t="s">
        <v>200</v>
      </c>
      <c r="C300" s="151" t="s">
        <v>202</v>
      </c>
      <c r="D300" s="343" t="s">
        <v>213</v>
      </c>
      <c r="E300" s="343" t="s">
        <v>872</v>
      </c>
      <c r="F300" s="151"/>
      <c r="G300" s="221">
        <f>G301</f>
        <v>1900.33</v>
      </c>
    </row>
    <row r="301" spans="1:7" s="236" customFormat="1" ht="22.5" x14ac:dyDescent="0.2">
      <c r="A301" s="21" t="s">
        <v>101</v>
      </c>
      <c r="B301" s="334" t="s">
        <v>200</v>
      </c>
      <c r="C301" s="151" t="s">
        <v>202</v>
      </c>
      <c r="D301" s="334" t="s">
        <v>213</v>
      </c>
      <c r="E301" s="334" t="s">
        <v>872</v>
      </c>
      <c r="F301" s="151">
        <v>600</v>
      </c>
      <c r="G301" s="221">
        <f>G302</f>
        <v>1900.33</v>
      </c>
    </row>
    <row r="302" spans="1:7" s="236" customFormat="1" ht="22.5" x14ac:dyDescent="0.2">
      <c r="A302" s="21" t="s">
        <v>103</v>
      </c>
      <c r="B302" s="334" t="s">
        <v>200</v>
      </c>
      <c r="C302" s="151" t="s">
        <v>202</v>
      </c>
      <c r="D302" s="334" t="s">
        <v>213</v>
      </c>
      <c r="E302" s="334" t="s">
        <v>872</v>
      </c>
      <c r="F302" s="151">
        <v>610</v>
      </c>
      <c r="G302" s="221">
        <f>G303</f>
        <v>1900.33</v>
      </c>
    </row>
    <row r="303" spans="1:7" s="236" customFormat="1" ht="22.5" x14ac:dyDescent="0.2">
      <c r="A303" s="21" t="s">
        <v>481</v>
      </c>
      <c r="B303" s="334" t="s">
        <v>200</v>
      </c>
      <c r="C303" s="151" t="s">
        <v>202</v>
      </c>
      <c r="D303" s="334" t="s">
        <v>213</v>
      </c>
      <c r="E303" s="334" t="s">
        <v>872</v>
      </c>
      <c r="F303" s="151">
        <v>612</v>
      </c>
      <c r="G303" s="221">
        <v>1900.33</v>
      </c>
    </row>
    <row r="304" spans="1:7" ht="33.75" x14ac:dyDescent="0.2">
      <c r="A304" s="21" t="s">
        <v>398</v>
      </c>
      <c r="B304" s="24" t="s">
        <v>200</v>
      </c>
      <c r="C304" s="151" t="s">
        <v>202</v>
      </c>
      <c r="D304" s="151" t="s">
        <v>213</v>
      </c>
      <c r="E304" s="24" t="s">
        <v>210</v>
      </c>
      <c r="F304" s="151"/>
      <c r="G304" s="221">
        <f t="shared" ref="G304:G307" si="76">G305</f>
        <v>936</v>
      </c>
    </row>
    <row r="305" spans="1:10" ht="33.75" x14ac:dyDescent="0.2">
      <c r="A305" s="247" t="s">
        <v>73</v>
      </c>
      <c r="B305" s="24" t="s">
        <v>200</v>
      </c>
      <c r="C305" s="151" t="s">
        <v>202</v>
      </c>
      <c r="D305" s="151" t="s">
        <v>213</v>
      </c>
      <c r="E305" s="24" t="s">
        <v>886</v>
      </c>
      <c r="F305" s="151"/>
      <c r="G305" s="221">
        <f t="shared" si="76"/>
        <v>936</v>
      </c>
    </row>
    <row r="306" spans="1:10" ht="22.5" x14ac:dyDescent="0.2">
      <c r="A306" s="21" t="s">
        <v>101</v>
      </c>
      <c r="B306" s="24" t="s">
        <v>200</v>
      </c>
      <c r="C306" s="151" t="s">
        <v>202</v>
      </c>
      <c r="D306" s="151" t="s">
        <v>213</v>
      </c>
      <c r="E306" s="343" t="s">
        <v>886</v>
      </c>
      <c r="F306" s="151">
        <v>600</v>
      </c>
      <c r="G306" s="221">
        <f t="shared" si="76"/>
        <v>936</v>
      </c>
    </row>
    <row r="307" spans="1:10" x14ac:dyDescent="0.2">
      <c r="A307" s="21" t="s">
        <v>103</v>
      </c>
      <c r="B307" s="24" t="s">
        <v>200</v>
      </c>
      <c r="C307" s="151" t="s">
        <v>202</v>
      </c>
      <c r="D307" s="151" t="s">
        <v>213</v>
      </c>
      <c r="E307" s="343" t="s">
        <v>886</v>
      </c>
      <c r="F307" s="151">
        <v>610</v>
      </c>
      <c r="G307" s="221">
        <f t="shared" si="76"/>
        <v>936</v>
      </c>
    </row>
    <row r="308" spans="1:10" ht="33.75" x14ac:dyDescent="0.2">
      <c r="A308" s="21" t="s">
        <v>105</v>
      </c>
      <c r="B308" s="24" t="s">
        <v>200</v>
      </c>
      <c r="C308" s="151" t="s">
        <v>202</v>
      </c>
      <c r="D308" s="151" t="s">
        <v>213</v>
      </c>
      <c r="E308" s="343" t="s">
        <v>886</v>
      </c>
      <c r="F308" s="151">
        <v>611</v>
      </c>
      <c r="G308" s="221">
        <v>936</v>
      </c>
    </row>
    <row r="309" spans="1:10" x14ac:dyDescent="0.2">
      <c r="A309" s="32" t="s">
        <v>335</v>
      </c>
      <c r="B309" s="33" t="s">
        <v>200</v>
      </c>
      <c r="C309" s="31" t="s">
        <v>202</v>
      </c>
      <c r="D309" s="33" t="s">
        <v>151</v>
      </c>
      <c r="E309" s="33"/>
      <c r="F309" s="31" t="s">
        <v>147</v>
      </c>
      <c r="G309" s="173">
        <f t="shared" ref="G309" si="77">G310+G314</f>
        <v>28607.804380000001</v>
      </c>
      <c r="I309" s="230">
        <v>28607.804380000001</v>
      </c>
      <c r="J309" s="233">
        <f>I309-G309</f>
        <v>0</v>
      </c>
    </row>
    <row r="310" spans="1:10" ht="22.5" x14ac:dyDescent="0.2">
      <c r="A310" s="21" t="s">
        <v>427</v>
      </c>
      <c r="B310" s="24" t="s">
        <v>200</v>
      </c>
      <c r="C310" s="151" t="s">
        <v>202</v>
      </c>
      <c r="D310" s="24" t="s">
        <v>151</v>
      </c>
      <c r="E310" s="24" t="s">
        <v>336</v>
      </c>
      <c r="F310" s="151" t="s">
        <v>147</v>
      </c>
      <c r="G310" s="221">
        <f t="shared" ref="G310:G312" si="78">G311</f>
        <v>28493.804380000001</v>
      </c>
    </row>
    <row r="311" spans="1:10" ht="22.5" x14ac:dyDescent="0.2">
      <c r="A311" s="21" t="s">
        <v>101</v>
      </c>
      <c r="B311" s="24" t="s">
        <v>200</v>
      </c>
      <c r="C311" s="151" t="s">
        <v>202</v>
      </c>
      <c r="D311" s="24" t="s">
        <v>151</v>
      </c>
      <c r="E311" s="24" t="s">
        <v>336</v>
      </c>
      <c r="F311" s="151">
        <v>600</v>
      </c>
      <c r="G311" s="221">
        <f t="shared" si="78"/>
        <v>28493.804380000001</v>
      </c>
    </row>
    <row r="312" spans="1:10" x14ac:dyDescent="0.2">
      <c r="A312" s="21" t="s">
        <v>103</v>
      </c>
      <c r="B312" s="24" t="s">
        <v>200</v>
      </c>
      <c r="C312" s="151" t="s">
        <v>202</v>
      </c>
      <c r="D312" s="24" t="s">
        <v>151</v>
      </c>
      <c r="E312" s="24" t="s">
        <v>336</v>
      </c>
      <c r="F312" s="151">
        <v>610</v>
      </c>
      <c r="G312" s="221">
        <f t="shared" si="78"/>
        <v>28493.804380000001</v>
      </c>
    </row>
    <row r="313" spans="1:10" ht="33.75" x14ac:dyDescent="0.2">
      <c r="A313" s="21" t="s">
        <v>105</v>
      </c>
      <c r="B313" s="24" t="s">
        <v>200</v>
      </c>
      <c r="C313" s="151" t="s">
        <v>202</v>
      </c>
      <c r="D313" s="24" t="s">
        <v>151</v>
      </c>
      <c r="E313" s="24" t="s">
        <v>336</v>
      </c>
      <c r="F313" s="151">
        <v>611</v>
      </c>
      <c r="G313" s="221">
        <v>28493.804380000001</v>
      </c>
    </row>
    <row r="314" spans="1:10" ht="33.75" x14ac:dyDescent="0.2">
      <c r="A314" s="21" t="s">
        <v>398</v>
      </c>
      <c r="B314" s="24" t="s">
        <v>200</v>
      </c>
      <c r="C314" s="151" t="s">
        <v>202</v>
      </c>
      <c r="D314" s="24" t="s">
        <v>151</v>
      </c>
      <c r="E314" s="24" t="s">
        <v>210</v>
      </c>
      <c r="F314" s="151"/>
      <c r="G314" s="221">
        <f t="shared" ref="G314:G317" si="79">G315</f>
        <v>114</v>
      </c>
    </row>
    <row r="315" spans="1:10" ht="33.75" x14ac:dyDescent="0.2">
      <c r="A315" s="247" t="s">
        <v>73</v>
      </c>
      <c r="B315" s="24" t="s">
        <v>200</v>
      </c>
      <c r="C315" s="151" t="s">
        <v>202</v>
      </c>
      <c r="D315" s="24" t="s">
        <v>151</v>
      </c>
      <c r="E315" s="343" t="s">
        <v>886</v>
      </c>
      <c r="F315" s="151"/>
      <c r="G315" s="221">
        <f t="shared" si="79"/>
        <v>114</v>
      </c>
    </row>
    <row r="316" spans="1:10" ht="22.5" x14ac:dyDescent="0.2">
      <c r="A316" s="21" t="s">
        <v>101</v>
      </c>
      <c r="B316" s="24" t="s">
        <v>200</v>
      </c>
      <c r="C316" s="151" t="s">
        <v>202</v>
      </c>
      <c r="D316" s="24" t="s">
        <v>151</v>
      </c>
      <c r="E316" s="343" t="s">
        <v>886</v>
      </c>
      <c r="F316" s="151">
        <v>600</v>
      </c>
      <c r="G316" s="221">
        <f t="shared" si="79"/>
        <v>114</v>
      </c>
    </row>
    <row r="317" spans="1:10" x14ac:dyDescent="0.2">
      <c r="A317" s="21" t="s">
        <v>103</v>
      </c>
      <c r="B317" s="24" t="s">
        <v>200</v>
      </c>
      <c r="C317" s="151" t="s">
        <v>202</v>
      </c>
      <c r="D317" s="24" t="s">
        <v>151</v>
      </c>
      <c r="E317" s="343" t="s">
        <v>886</v>
      </c>
      <c r="F317" s="151">
        <v>610</v>
      </c>
      <c r="G317" s="221">
        <f t="shared" si="79"/>
        <v>114</v>
      </c>
    </row>
    <row r="318" spans="1:10" ht="33.75" x14ac:dyDescent="0.2">
      <c r="A318" s="21" t="s">
        <v>105</v>
      </c>
      <c r="B318" s="24" t="s">
        <v>200</v>
      </c>
      <c r="C318" s="151" t="s">
        <v>202</v>
      </c>
      <c r="D318" s="24" t="s">
        <v>151</v>
      </c>
      <c r="E318" s="343" t="s">
        <v>886</v>
      </c>
      <c r="F318" s="151">
        <v>611</v>
      </c>
      <c r="G318" s="221">
        <v>114</v>
      </c>
    </row>
    <row r="319" spans="1:10" x14ac:dyDescent="0.2">
      <c r="A319" s="256" t="s">
        <v>370</v>
      </c>
      <c r="B319" s="243" t="s">
        <v>200</v>
      </c>
      <c r="C319" s="243" t="s">
        <v>202</v>
      </c>
      <c r="D319" s="243" t="s">
        <v>202</v>
      </c>
      <c r="E319" s="243"/>
      <c r="F319" s="242"/>
      <c r="G319" s="257">
        <f t="shared" ref="G319:G321" si="80">G320</f>
        <v>5276.5</v>
      </c>
      <c r="I319" s="230">
        <v>5276.5</v>
      </c>
      <c r="J319" s="233">
        <f>I319-G319</f>
        <v>0</v>
      </c>
    </row>
    <row r="320" spans="1:10" x14ac:dyDescent="0.2">
      <c r="A320" s="21" t="s">
        <v>372</v>
      </c>
      <c r="B320" s="24" t="s">
        <v>200</v>
      </c>
      <c r="C320" s="151" t="s">
        <v>202</v>
      </c>
      <c r="D320" s="151" t="s">
        <v>202</v>
      </c>
      <c r="E320" s="24" t="s">
        <v>373</v>
      </c>
      <c r="F320" s="151" t="s">
        <v>147</v>
      </c>
      <c r="G320" s="221">
        <f t="shared" si="80"/>
        <v>5276.5</v>
      </c>
    </row>
    <row r="321" spans="1:10" x14ac:dyDescent="0.2">
      <c r="A321" s="21" t="s">
        <v>374</v>
      </c>
      <c r="B321" s="24" t="s">
        <v>200</v>
      </c>
      <c r="C321" s="151" t="s">
        <v>202</v>
      </c>
      <c r="D321" s="24" t="s">
        <v>202</v>
      </c>
      <c r="E321" s="24" t="s">
        <v>375</v>
      </c>
      <c r="F321" s="151"/>
      <c r="G321" s="221">
        <f t="shared" si="80"/>
        <v>5276.5</v>
      </c>
    </row>
    <row r="322" spans="1:10" x14ac:dyDescent="0.2">
      <c r="A322" s="21" t="s">
        <v>413</v>
      </c>
      <c r="B322" s="24" t="s">
        <v>200</v>
      </c>
      <c r="C322" s="151" t="s">
        <v>202</v>
      </c>
      <c r="D322" s="24" t="s">
        <v>202</v>
      </c>
      <c r="E322" s="24" t="s">
        <v>376</v>
      </c>
      <c r="F322" s="151"/>
      <c r="G322" s="221">
        <f>G323</f>
        <v>5276.5</v>
      </c>
    </row>
    <row r="323" spans="1:10" ht="22.5" x14ac:dyDescent="0.2">
      <c r="A323" s="21" t="s">
        <v>101</v>
      </c>
      <c r="B323" s="24" t="s">
        <v>200</v>
      </c>
      <c r="C323" s="151" t="s">
        <v>202</v>
      </c>
      <c r="D323" s="24" t="s">
        <v>202</v>
      </c>
      <c r="E323" s="24" t="s">
        <v>376</v>
      </c>
      <c r="F323" s="151">
        <v>600</v>
      </c>
      <c r="G323" s="221">
        <f>G324</f>
        <v>5276.5</v>
      </c>
    </row>
    <row r="324" spans="1:10" x14ac:dyDescent="0.2">
      <c r="A324" s="21" t="s">
        <v>103</v>
      </c>
      <c r="B324" s="24" t="s">
        <v>200</v>
      </c>
      <c r="C324" s="151" t="s">
        <v>202</v>
      </c>
      <c r="D324" s="24" t="s">
        <v>202</v>
      </c>
      <c r="E324" s="24" t="s">
        <v>376</v>
      </c>
      <c r="F324" s="151">
        <v>610</v>
      </c>
      <c r="G324" s="221">
        <f t="shared" ref="G324" si="81">G325</f>
        <v>5276.5</v>
      </c>
    </row>
    <row r="325" spans="1:10" ht="33.75" x14ac:dyDescent="0.2">
      <c r="A325" s="21" t="s">
        <v>105</v>
      </c>
      <c r="B325" s="24" t="s">
        <v>200</v>
      </c>
      <c r="C325" s="151" t="s">
        <v>202</v>
      </c>
      <c r="D325" s="24" t="s">
        <v>202</v>
      </c>
      <c r="E325" s="24" t="s">
        <v>376</v>
      </c>
      <c r="F325" s="151">
        <v>611</v>
      </c>
      <c r="G325" s="221">
        <v>5276.5</v>
      </c>
    </row>
    <row r="326" spans="1:10" x14ac:dyDescent="0.2">
      <c r="A326" s="256" t="s">
        <v>217</v>
      </c>
      <c r="B326" s="243" t="s">
        <v>200</v>
      </c>
      <c r="C326" s="242" t="s">
        <v>202</v>
      </c>
      <c r="D326" s="243" t="s">
        <v>218</v>
      </c>
      <c r="E326" s="243" t="s">
        <v>146</v>
      </c>
      <c r="F326" s="242" t="s">
        <v>147</v>
      </c>
      <c r="G326" s="257">
        <f t="shared" ref="G326" si="82">G327</f>
        <v>19301.0164</v>
      </c>
      <c r="J326" s="233">
        <f>I326-G326</f>
        <v>-19301.0164</v>
      </c>
    </row>
    <row r="327" spans="1:10" ht="33.75" x14ac:dyDescent="0.2">
      <c r="A327" s="11" t="s">
        <v>972</v>
      </c>
      <c r="B327" s="24" t="s">
        <v>200</v>
      </c>
      <c r="C327" s="151" t="s">
        <v>202</v>
      </c>
      <c r="D327" s="24" t="s">
        <v>218</v>
      </c>
      <c r="E327" s="24" t="s">
        <v>219</v>
      </c>
      <c r="F327" s="151"/>
      <c r="G327" s="221">
        <f>G328+G348+G333</f>
        <v>19301.0164</v>
      </c>
    </row>
    <row r="328" spans="1:10" ht="22.5" x14ac:dyDescent="0.2">
      <c r="A328" s="21" t="s">
        <v>220</v>
      </c>
      <c r="B328" s="24" t="s">
        <v>200</v>
      </c>
      <c r="C328" s="151" t="s">
        <v>202</v>
      </c>
      <c r="D328" s="24" t="s">
        <v>218</v>
      </c>
      <c r="E328" s="24" t="s">
        <v>221</v>
      </c>
      <c r="F328" s="151"/>
      <c r="G328" s="221">
        <f>G329</f>
        <v>1703.1</v>
      </c>
    </row>
    <row r="329" spans="1:10" ht="45" x14ac:dyDescent="0.2">
      <c r="A329" s="21" t="s">
        <v>110</v>
      </c>
      <c r="B329" s="24" t="s">
        <v>200</v>
      </c>
      <c r="C329" s="151" t="s">
        <v>202</v>
      </c>
      <c r="D329" s="24" t="s">
        <v>218</v>
      </c>
      <c r="E329" s="24" t="s">
        <v>221</v>
      </c>
      <c r="F329" s="151">
        <v>100</v>
      </c>
      <c r="G329" s="221">
        <f t="shared" ref="G329" si="83">G330</f>
        <v>1703.1</v>
      </c>
    </row>
    <row r="330" spans="1:10" ht="22.5" x14ac:dyDescent="0.2">
      <c r="A330" s="21" t="s">
        <v>131</v>
      </c>
      <c r="B330" s="24" t="s">
        <v>200</v>
      </c>
      <c r="C330" s="151" t="s">
        <v>202</v>
      </c>
      <c r="D330" s="24" t="s">
        <v>218</v>
      </c>
      <c r="E330" s="24" t="s">
        <v>221</v>
      </c>
      <c r="F330" s="151">
        <v>120</v>
      </c>
      <c r="G330" s="221">
        <f t="shared" ref="G330" si="84">G331+G332</f>
        <v>1703.1</v>
      </c>
    </row>
    <row r="331" spans="1:10" x14ac:dyDescent="0.2">
      <c r="A331" s="39" t="s">
        <v>132</v>
      </c>
      <c r="B331" s="24" t="s">
        <v>200</v>
      </c>
      <c r="C331" s="151" t="s">
        <v>202</v>
      </c>
      <c r="D331" s="24" t="s">
        <v>218</v>
      </c>
      <c r="E331" s="24" t="s">
        <v>221</v>
      </c>
      <c r="F331" s="151">
        <v>121</v>
      </c>
      <c r="G331" s="221">
        <v>1308.0999999999999</v>
      </c>
    </row>
    <row r="332" spans="1:10" ht="33.75" x14ac:dyDescent="0.2">
      <c r="A332" s="39" t="s">
        <v>133</v>
      </c>
      <c r="B332" s="24" t="s">
        <v>200</v>
      </c>
      <c r="C332" s="151" t="s">
        <v>202</v>
      </c>
      <c r="D332" s="24" t="s">
        <v>218</v>
      </c>
      <c r="E332" s="24" t="s">
        <v>221</v>
      </c>
      <c r="F332" s="151">
        <v>129</v>
      </c>
      <c r="G332" s="221">
        <v>395</v>
      </c>
    </row>
    <row r="333" spans="1:10" x14ac:dyDescent="0.2">
      <c r="A333" s="21" t="s">
        <v>222</v>
      </c>
      <c r="B333" s="24" t="s">
        <v>200</v>
      </c>
      <c r="C333" s="151" t="s">
        <v>202</v>
      </c>
      <c r="D333" s="24" t="s">
        <v>218</v>
      </c>
      <c r="E333" s="24" t="s">
        <v>223</v>
      </c>
      <c r="F333" s="151" t="s">
        <v>147</v>
      </c>
      <c r="G333" s="221">
        <f t="shared" ref="G333" si="85">G334+G338+G343</f>
        <v>16397.916400000002</v>
      </c>
    </row>
    <row r="334" spans="1:10" ht="45" x14ac:dyDescent="0.2">
      <c r="A334" s="21" t="s">
        <v>110</v>
      </c>
      <c r="B334" s="24" t="s">
        <v>200</v>
      </c>
      <c r="C334" s="151" t="s">
        <v>202</v>
      </c>
      <c r="D334" s="24" t="s">
        <v>218</v>
      </c>
      <c r="E334" s="24" t="s">
        <v>224</v>
      </c>
      <c r="F334" s="151" t="s">
        <v>111</v>
      </c>
      <c r="G334" s="221">
        <f t="shared" ref="G334" si="86">G335</f>
        <v>14937.7</v>
      </c>
    </row>
    <row r="335" spans="1:10" x14ac:dyDescent="0.2">
      <c r="A335" s="21" t="s">
        <v>112</v>
      </c>
      <c r="B335" s="24" t="s">
        <v>200</v>
      </c>
      <c r="C335" s="151" t="s">
        <v>202</v>
      </c>
      <c r="D335" s="24" t="s">
        <v>218</v>
      </c>
      <c r="E335" s="24" t="s">
        <v>224</v>
      </c>
      <c r="F335" s="151">
        <v>110</v>
      </c>
      <c r="G335" s="221">
        <f t="shared" ref="G335" si="87">G336+G337</f>
        <v>14937.7</v>
      </c>
    </row>
    <row r="336" spans="1:10" x14ac:dyDescent="0.2">
      <c r="A336" s="21" t="s">
        <v>113</v>
      </c>
      <c r="B336" s="24" t="s">
        <v>200</v>
      </c>
      <c r="C336" s="151" t="s">
        <v>202</v>
      </c>
      <c r="D336" s="24" t="s">
        <v>218</v>
      </c>
      <c r="E336" s="24" t="s">
        <v>224</v>
      </c>
      <c r="F336" s="151">
        <v>111</v>
      </c>
      <c r="G336" s="221">
        <v>11472.9</v>
      </c>
    </row>
    <row r="337" spans="1:7" ht="22.5" x14ac:dyDescent="0.2">
      <c r="A337" s="39" t="s">
        <v>114</v>
      </c>
      <c r="B337" s="24" t="s">
        <v>200</v>
      </c>
      <c r="C337" s="151" t="s">
        <v>202</v>
      </c>
      <c r="D337" s="24" t="s">
        <v>218</v>
      </c>
      <c r="E337" s="24" t="s">
        <v>224</v>
      </c>
      <c r="F337" s="151">
        <v>119</v>
      </c>
      <c r="G337" s="221">
        <v>3464.8</v>
      </c>
    </row>
    <row r="338" spans="1:7" ht="22.5" x14ac:dyDescent="0.2">
      <c r="A338" s="21" t="s">
        <v>404</v>
      </c>
      <c r="B338" s="24" t="s">
        <v>200</v>
      </c>
      <c r="C338" s="151" t="s">
        <v>202</v>
      </c>
      <c r="D338" s="24" t="s">
        <v>218</v>
      </c>
      <c r="E338" s="24" t="s">
        <v>225</v>
      </c>
      <c r="F338" s="151" t="s">
        <v>119</v>
      </c>
      <c r="G338" s="221">
        <f t="shared" ref="G338" si="88">G339</f>
        <v>1424.6563999999998</v>
      </c>
    </row>
    <row r="339" spans="1:7" ht="22.5" x14ac:dyDescent="0.2">
      <c r="A339" s="21" t="s">
        <v>120</v>
      </c>
      <c r="B339" s="24" t="s">
        <v>200</v>
      </c>
      <c r="C339" s="151" t="s">
        <v>202</v>
      </c>
      <c r="D339" s="24" t="s">
        <v>218</v>
      </c>
      <c r="E339" s="24" t="s">
        <v>225</v>
      </c>
      <c r="F339" s="151" t="s">
        <v>121</v>
      </c>
      <c r="G339" s="221">
        <f>G341+G340+G342</f>
        <v>1424.6563999999998</v>
      </c>
    </row>
    <row r="340" spans="1:7" ht="22.5" x14ac:dyDescent="0.2">
      <c r="A340" s="219" t="s">
        <v>134</v>
      </c>
      <c r="B340" s="24" t="s">
        <v>200</v>
      </c>
      <c r="C340" s="151" t="s">
        <v>202</v>
      </c>
      <c r="D340" s="24" t="s">
        <v>218</v>
      </c>
      <c r="E340" s="24" t="s">
        <v>225</v>
      </c>
      <c r="F340" s="151">
        <v>242</v>
      </c>
      <c r="G340" s="221">
        <v>354</v>
      </c>
    </row>
    <row r="341" spans="1:7" x14ac:dyDescent="0.2">
      <c r="A341" s="219" t="s">
        <v>422</v>
      </c>
      <c r="B341" s="24" t="s">
        <v>200</v>
      </c>
      <c r="C341" s="151" t="s">
        <v>202</v>
      </c>
      <c r="D341" s="24" t="s">
        <v>218</v>
      </c>
      <c r="E341" s="24" t="s">
        <v>225</v>
      </c>
      <c r="F341" s="151" t="s">
        <v>123</v>
      </c>
      <c r="G341" s="221">
        <v>901.05640000000005</v>
      </c>
    </row>
    <row r="342" spans="1:7" x14ac:dyDescent="0.2">
      <c r="A342" s="219" t="s">
        <v>759</v>
      </c>
      <c r="B342" s="24" t="s">
        <v>200</v>
      </c>
      <c r="C342" s="151" t="s">
        <v>202</v>
      </c>
      <c r="D342" s="24" t="s">
        <v>218</v>
      </c>
      <c r="E342" s="24" t="s">
        <v>225</v>
      </c>
      <c r="F342" s="151">
        <v>247</v>
      </c>
      <c r="G342" s="221">
        <v>169.6</v>
      </c>
    </row>
    <row r="343" spans="1:7" x14ac:dyDescent="0.2">
      <c r="A343" s="219" t="s">
        <v>135</v>
      </c>
      <c r="B343" s="24" t="s">
        <v>200</v>
      </c>
      <c r="C343" s="151" t="s">
        <v>202</v>
      </c>
      <c r="D343" s="24" t="s">
        <v>218</v>
      </c>
      <c r="E343" s="24" t="s">
        <v>225</v>
      </c>
      <c r="F343" s="151" t="s">
        <v>195</v>
      </c>
      <c r="G343" s="221">
        <f t="shared" ref="G343" si="89">G344</f>
        <v>35.56</v>
      </c>
    </row>
    <row r="344" spans="1:7" x14ac:dyDescent="0.2">
      <c r="A344" s="219" t="s">
        <v>136</v>
      </c>
      <c r="B344" s="24" t="s">
        <v>200</v>
      </c>
      <c r="C344" s="151" t="s">
        <v>202</v>
      </c>
      <c r="D344" s="24" t="s">
        <v>218</v>
      </c>
      <c r="E344" s="24" t="s">
        <v>225</v>
      </c>
      <c r="F344" s="151" t="s">
        <v>137</v>
      </c>
      <c r="G344" s="221">
        <f t="shared" ref="G344" si="90">G345+G346+G347</f>
        <v>35.56</v>
      </c>
    </row>
    <row r="345" spans="1:7" x14ac:dyDescent="0.2">
      <c r="A345" s="246" t="s">
        <v>138</v>
      </c>
      <c r="B345" s="24" t="s">
        <v>200</v>
      </c>
      <c r="C345" s="151" t="s">
        <v>202</v>
      </c>
      <c r="D345" s="24" t="s">
        <v>218</v>
      </c>
      <c r="E345" s="24" t="s">
        <v>225</v>
      </c>
      <c r="F345" s="151" t="s">
        <v>139</v>
      </c>
      <c r="G345" s="221">
        <v>4.3470000000000004</v>
      </c>
    </row>
    <row r="346" spans="1:7" x14ac:dyDescent="0.2">
      <c r="A346" s="219" t="s">
        <v>196</v>
      </c>
      <c r="B346" s="24" t="s">
        <v>200</v>
      </c>
      <c r="C346" s="151" t="s">
        <v>202</v>
      </c>
      <c r="D346" s="24" t="s">
        <v>218</v>
      </c>
      <c r="E346" s="24" t="s">
        <v>225</v>
      </c>
      <c r="F346" s="151">
        <v>852</v>
      </c>
      <c r="G346" s="221">
        <v>16.213000000000001</v>
      </c>
    </row>
    <row r="347" spans="1:7" x14ac:dyDescent="0.2">
      <c r="A347" s="219" t="s">
        <v>396</v>
      </c>
      <c r="B347" s="24" t="s">
        <v>200</v>
      </c>
      <c r="C347" s="151" t="s">
        <v>202</v>
      </c>
      <c r="D347" s="24" t="s">
        <v>218</v>
      </c>
      <c r="E347" s="24" t="s">
        <v>225</v>
      </c>
      <c r="F347" s="151">
        <v>853</v>
      </c>
      <c r="G347" s="221">
        <v>15</v>
      </c>
    </row>
    <row r="348" spans="1:7" ht="22.5" x14ac:dyDescent="0.2">
      <c r="A348" s="21" t="s">
        <v>226</v>
      </c>
      <c r="B348" s="24" t="s">
        <v>200</v>
      </c>
      <c r="C348" s="151" t="s">
        <v>202</v>
      </c>
      <c r="D348" s="24" t="s">
        <v>218</v>
      </c>
      <c r="E348" s="24" t="s">
        <v>227</v>
      </c>
      <c r="F348" s="151"/>
      <c r="G348" s="221">
        <f t="shared" ref="G348" si="91">G349+G352</f>
        <v>1200</v>
      </c>
    </row>
    <row r="349" spans="1:7" ht="22.5" x14ac:dyDescent="0.2">
      <c r="A349" s="21" t="s">
        <v>404</v>
      </c>
      <c r="B349" s="24" t="s">
        <v>200</v>
      </c>
      <c r="C349" s="151" t="s">
        <v>202</v>
      </c>
      <c r="D349" s="24" t="s">
        <v>218</v>
      </c>
      <c r="E349" s="24" t="s">
        <v>227</v>
      </c>
      <c r="F349" s="151">
        <v>200</v>
      </c>
      <c r="G349" s="221">
        <f t="shared" ref="G349:G350" si="92">G350</f>
        <v>510</v>
      </c>
    </row>
    <row r="350" spans="1:7" ht="22.5" x14ac:dyDescent="0.2">
      <c r="A350" s="21" t="s">
        <v>120</v>
      </c>
      <c r="B350" s="24" t="s">
        <v>200</v>
      </c>
      <c r="C350" s="151" t="s">
        <v>202</v>
      </c>
      <c r="D350" s="24" t="s">
        <v>218</v>
      </c>
      <c r="E350" s="24" t="s">
        <v>227</v>
      </c>
      <c r="F350" s="151">
        <v>240</v>
      </c>
      <c r="G350" s="221">
        <f t="shared" si="92"/>
        <v>510</v>
      </c>
    </row>
    <row r="351" spans="1:7" x14ac:dyDescent="0.2">
      <c r="A351" s="219" t="s">
        <v>422</v>
      </c>
      <c r="B351" s="24" t="s">
        <v>200</v>
      </c>
      <c r="C351" s="151" t="s">
        <v>202</v>
      </c>
      <c r="D351" s="24" t="s">
        <v>218</v>
      </c>
      <c r="E351" s="24" t="s">
        <v>227</v>
      </c>
      <c r="F351" s="151">
        <v>244</v>
      </c>
      <c r="G351" s="221">
        <v>510</v>
      </c>
    </row>
    <row r="352" spans="1:7" x14ac:dyDescent="0.2">
      <c r="A352" s="246" t="s">
        <v>159</v>
      </c>
      <c r="B352" s="24" t="s">
        <v>200</v>
      </c>
      <c r="C352" s="151" t="s">
        <v>202</v>
      </c>
      <c r="D352" s="24" t="s">
        <v>218</v>
      </c>
      <c r="E352" s="24" t="s">
        <v>227</v>
      </c>
      <c r="F352" s="151">
        <v>300</v>
      </c>
      <c r="G352" s="221">
        <f t="shared" ref="G352" si="93">G353</f>
        <v>690</v>
      </c>
    </row>
    <row r="353" spans="1:10" x14ac:dyDescent="0.2">
      <c r="A353" s="21" t="s">
        <v>228</v>
      </c>
      <c r="B353" s="24" t="s">
        <v>200</v>
      </c>
      <c r="C353" s="151" t="s">
        <v>202</v>
      </c>
      <c r="D353" s="24" t="s">
        <v>218</v>
      </c>
      <c r="E353" s="24" t="s">
        <v>227</v>
      </c>
      <c r="F353" s="151">
        <v>350</v>
      </c>
      <c r="G353" s="221">
        <v>690</v>
      </c>
    </row>
    <row r="354" spans="1:10" x14ac:dyDescent="0.2">
      <c r="A354" s="256" t="s">
        <v>229</v>
      </c>
      <c r="B354" s="243" t="s">
        <v>200</v>
      </c>
      <c r="C354" s="242">
        <v>10</v>
      </c>
      <c r="D354" s="243" t="s">
        <v>127</v>
      </c>
      <c r="E354" s="243"/>
      <c r="F354" s="242"/>
      <c r="G354" s="257">
        <f t="shared" ref="G354:G360" si="94">G355</f>
        <v>4492</v>
      </c>
      <c r="I354" s="230">
        <v>4492</v>
      </c>
      <c r="J354" s="233">
        <f>I354-G354</f>
        <v>0</v>
      </c>
    </row>
    <row r="355" spans="1:10" ht="22.5" x14ac:dyDescent="0.2">
      <c r="A355" s="21" t="s">
        <v>785</v>
      </c>
      <c r="B355" s="24" t="s">
        <v>200</v>
      </c>
      <c r="C355" s="151">
        <v>10</v>
      </c>
      <c r="D355" s="24" t="s">
        <v>127</v>
      </c>
      <c r="E355" s="24" t="s">
        <v>204</v>
      </c>
      <c r="F355" s="151"/>
      <c r="G355" s="221">
        <f t="shared" si="94"/>
        <v>4492</v>
      </c>
    </row>
    <row r="356" spans="1:10" x14ac:dyDescent="0.2">
      <c r="A356" s="21" t="s">
        <v>205</v>
      </c>
      <c r="B356" s="24" t="s">
        <v>200</v>
      </c>
      <c r="C356" s="151">
        <v>10</v>
      </c>
      <c r="D356" s="24" t="s">
        <v>230</v>
      </c>
      <c r="E356" s="24" t="s">
        <v>206</v>
      </c>
      <c r="F356" s="151"/>
      <c r="G356" s="221">
        <f t="shared" si="94"/>
        <v>4492</v>
      </c>
    </row>
    <row r="357" spans="1:10" ht="45" x14ac:dyDescent="0.2">
      <c r="A357" s="21" t="s">
        <v>430</v>
      </c>
      <c r="B357" s="24" t="s">
        <v>200</v>
      </c>
      <c r="C357" s="151" t="s">
        <v>149</v>
      </c>
      <c r="D357" s="24" t="s">
        <v>127</v>
      </c>
      <c r="E357" s="24" t="s">
        <v>231</v>
      </c>
      <c r="F357" s="151" t="s">
        <v>147</v>
      </c>
      <c r="G357" s="221">
        <f t="shared" ref="G357" si="95">G359</f>
        <v>4492</v>
      </c>
    </row>
    <row r="358" spans="1:10" ht="45" x14ac:dyDescent="0.2">
      <c r="A358" s="21" t="s">
        <v>232</v>
      </c>
      <c r="B358" s="24" t="s">
        <v>200</v>
      </c>
      <c r="C358" s="151" t="s">
        <v>149</v>
      </c>
      <c r="D358" s="24" t="s">
        <v>127</v>
      </c>
      <c r="E358" s="24" t="s">
        <v>233</v>
      </c>
      <c r="F358" s="151"/>
      <c r="G358" s="221">
        <f t="shared" ref="G358" si="96">G359</f>
        <v>4492</v>
      </c>
    </row>
    <row r="359" spans="1:10" x14ac:dyDescent="0.2">
      <c r="A359" s="246" t="s">
        <v>159</v>
      </c>
      <c r="B359" s="24" t="s">
        <v>200</v>
      </c>
      <c r="C359" s="151" t="s">
        <v>149</v>
      </c>
      <c r="D359" s="24" t="s">
        <v>127</v>
      </c>
      <c r="E359" s="24" t="s">
        <v>233</v>
      </c>
      <c r="F359" s="40" t="s">
        <v>160</v>
      </c>
      <c r="G359" s="250">
        <f t="shared" si="94"/>
        <v>4492</v>
      </c>
    </row>
    <row r="360" spans="1:10" ht="33.75" x14ac:dyDescent="0.2">
      <c r="A360" s="21" t="s">
        <v>401</v>
      </c>
      <c r="B360" s="24" t="s">
        <v>200</v>
      </c>
      <c r="C360" s="151" t="s">
        <v>149</v>
      </c>
      <c r="D360" s="24" t="s">
        <v>127</v>
      </c>
      <c r="E360" s="24" t="s">
        <v>233</v>
      </c>
      <c r="F360" s="227">
        <v>320</v>
      </c>
      <c r="G360" s="250">
        <f t="shared" si="94"/>
        <v>4492</v>
      </c>
    </row>
    <row r="361" spans="1:10" ht="22.5" x14ac:dyDescent="0.2">
      <c r="A361" s="219" t="s">
        <v>480</v>
      </c>
      <c r="B361" s="24" t="s">
        <v>200</v>
      </c>
      <c r="C361" s="151" t="s">
        <v>149</v>
      </c>
      <c r="D361" s="24" t="s">
        <v>127</v>
      </c>
      <c r="E361" s="24" t="s">
        <v>233</v>
      </c>
      <c r="F361" s="227">
        <v>321</v>
      </c>
      <c r="G361" s="250">
        <v>4492</v>
      </c>
    </row>
    <row r="362" spans="1:10" ht="21" x14ac:dyDescent="0.2">
      <c r="A362" s="259" t="s">
        <v>234</v>
      </c>
      <c r="B362" s="252" t="s">
        <v>235</v>
      </c>
      <c r="C362" s="255" t="s">
        <v>145</v>
      </c>
      <c r="D362" s="252" t="s">
        <v>145</v>
      </c>
      <c r="E362" s="252" t="s">
        <v>146</v>
      </c>
      <c r="F362" s="255" t="s">
        <v>147</v>
      </c>
      <c r="G362" s="253">
        <f t="shared" ref="G362" si="97">G363</f>
        <v>5652.7790000000005</v>
      </c>
      <c r="H362" s="230">
        <v>5652.7790000000005</v>
      </c>
      <c r="I362" s="233">
        <f>H362-G362</f>
        <v>0</v>
      </c>
    </row>
    <row r="363" spans="1:10" x14ac:dyDescent="0.2">
      <c r="A363" s="32" t="s">
        <v>236</v>
      </c>
      <c r="B363" s="33" t="s">
        <v>235</v>
      </c>
      <c r="C363" s="31" t="s">
        <v>127</v>
      </c>
      <c r="D363" s="33" t="s">
        <v>145</v>
      </c>
      <c r="E363" s="33" t="s">
        <v>146</v>
      </c>
      <c r="F363" s="31" t="s">
        <v>147</v>
      </c>
      <c r="G363" s="173">
        <f>G364+G390</f>
        <v>5652.7790000000005</v>
      </c>
    </row>
    <row r="364" spans="1:10" x14ac:dyDescent="0.2">
      <c r="A364" s="256" t="s">
        <v>237</v>
      </c>
      <c r="B364" s="243" t="s">
        <v>235</v>
      </c>
      <c r="C364" s="242" t="s">
        <v>127</v>
      </c>
      <c r="D364" s="243" t="s">
        <v>238</v>
      </c>
      <c r="E364" s="243" t="s">
        <v>146</v>
      </c>
      <c r="F364" s="242" t="s">
        <v>147</v>
      </c>
      <c r="G364" s="257">
        <f>G366+G370</f>
        <v>4003.779</v>
      </c>
    </row>
    <row r="365" spans="1:10" ht="31.5" x14ac:dyDescent="0.15">
      <c r="A365" s="345" t="s">
        <v>905</v>
      </c>
      <c r="B365" s="243" t="s">
        <v>235</v>
      </c>
      <c r="C365" s="242" t="s">
        <v>127</v>
      </c>
      <c r="D365" s="243" t="s">
        <v>238</v>
      </c>
      <c r="E365" s="243" t="s">
        <v>239</v>
      </c>
      <c r="F365" s="242"/>
      <c r="G365" s="257">
        <f>G366</f>
        <v>155</v>
      </c>
    </row>
    <row r="366" spans="1:10" ht="33.75" x14ac:dyDescent="0.2">
      <c r="A366" s="21" t="s">
        <v>675</v>
      </c>
      <c r="B366" s="24" t="s">
        <v>235</v>
      </c>
      <c r="C366" s="24" t="s">
        <v>127</v>
      </c>
      <c r="D366" s="24" t="s">
        <v>238</v>
      </c>
      <c r="E366" s="24" t="s">
        <v>701</v>
      </c>
      <c r="F366" s="151"/>
      <c r="G366" s="221">
        <f t="shared" ref="G366:G368" si="98">G367</f>
        <v>155</v>
      </c>
    </row>
    <row r="367" spans="1:10" ht="22.5" x14ac:dyDescent="0.2">
      <c r="A367" s="21" t="s">
        <v>404</v>
      </c>
      <c r="B367" s="24" t="s">
        <v>235</v>
      </c>
      <c r="C367" s="24" t="s">
        <v>127</v>
      </c>
      <c r="D367" s="24" t="s">
        <v>238</v>
      </c>
      <c r="E367" s="24" t="s">
        <v>701</v>
      </c>
      <c r="F367" s="151" t="s">
        <v>119</v>
      </c>
      <c r="G367" s="221">
        <f t="shared" si="98"/>
        <v>155</v>
      </c>
    </row>
    <row r="368" spans="1:10" ht="22.5" x14ac:dyDescent="0.2">
      <c r="A368" s="21" t="s">
        <v>120</v>
      </c>
      <c r="B368" s="24" t="s">
        <v>235</v>
      </c>
      <c r="C368" s="24" t="s">
        <v>127</v>
      </c>
      <c r="D368" s="24" t="s">
        <v>238</v>
      </c>
      <c r="E368" s="24" t="s">
        <v>701</v>
      </c>
      <c r="F368" s="151" t="s">
        <v>121</v>
      </c>
      <c r="G368" s="221">
        <f t="shared" si="98"/>
        <v>155</v>
      </c>
    </row>
    <row r="369" spans="1:7" x14ac:dyDescent="0.2">
      <c r="A369" s="219" t="s">
        <v>422</v>
      </c>
      <c r="B369" s="24" t="s">
        <v>235</v>
      </c>
      <c r="C369" s="24" t="s">
        <v>127</v>
      </c>
      <c r="D369" s="24" t="s">
        <v>238</v>
      </c>
      <c r="E369" s="24" t="s">
        <v>701</v>
      </c>
      <c r="F369" s="151" t="s">
        <v>123</v>
      </c>
      <c r="G369" s="221">
        <v>155</v>
      </c>
    </row>
    <row r="370" spans="1:7" s="234" customFormat="1" ht="11.25" x14ac:dyDescent="0.2">
      <c r="A370" s="21" t="s">
        <v>704</v>
      </c>
      <c r="B370" s="24" t="s">
        <v>235</v>
      </c>
      <c r="C370" s="151" t="s">
        <v>127</v>
      </c>
      <c r="D370" s="24" t="s">
        <v>238</v>
      </c>
      <c r="E370" s="24" t="s">
        <v>240</v>
      </c>
      <c r="F370" s="151" t="s">
        <v>147</v>
      </c>
      <c r="G370" s="221">
        <f t="shared" ref="G370" si="99">G371</f>
        <v>3848.779</v>
      </c>
    </row>
    <row r="371" spans="1:7" s="234" customFormat="1" ht="22.5" x14ac:dyDescent="0.2">
      <c r="A371" s="21" t="s">
        <v>241</v>
      </c>
      <c r="B371" s="24" t="s">
        <v>235</v>
      </c>
      <c r="C371" s="151" t="s">
        <v>127</v>
      </c>
      <c r="D371" s="24" t="s">
        <v>238</v>
      </c>
      <c r="E371" s="24" t="s">
        <v>242</v>
      </c>
      <c r="F371" s="151" t="s">
        <v>147</v>
      </c>
      <c r="G371" s="221">
        <f>G372+G376+G379+G383</f>
        <v>3848.779</v>
      </c>
    </row>
    <row r="372" spans="1:7" ht="45" x14ac:dyDescent="0.2">
      <c r="A372" s="21" t="s">
        <v>110</v>
      </c>
      <c r="B372" s="24" t="s">
        <v>235</v>
      </c>
      <c r="C372" s="151" t="s">
        <v>127</v>
      </c>
      <c r="D372" s="24" t="s">
        <v>238</v>
      </c>
      <c r="E372" s="24" t="s">
        <v>243</v>
      </c>
      <c r="F372" s="151" t="s">
        <v>111</v>
      </c>
      <c r="G372" s="221">
        <f t="shared" ref="G372" si="100">G373</f>
        <v>3565.9</v>
      </c>
    </row>
    <row r="373" spans="1:7" ht="22.5" x14ac:dyDescent="0.2">
      <c r="A373" s="21" t="s">
        <v>131</v>
      </c>
      <c r="B373" s="24" t="s">
        <v>235</v>
      </c>
      <c r="C373" s="151" t="s">
        <v>127</v>
      </c>
      <c r="D373" s="24" t="s">
        <v>238</v>
      </c>
      <c r="E373" s="24" t="s">
        <v>243</v>
      </c>
      <c r="F373" s="151" t="s">
        <v>192</v>
      </c>
      <c r="G373" s="221">
        <f t="shared" ref="G373" si="101">G374+G375</f>
        <v>3565.9</v>
      </c>
    </row>
    <row r="374" spans="1:7" x14ac:dyDescent="0.2">
      <c r="A374" s="39" t="s">
        <v>132</v>
      </c>
      <c r="B374" s="24" t="s">
        <v>235</v>
      </c>
      <c r="C374" s="151" t="s">
        <v>127</v>
      </c>
      <c r="D374" s="24" t="s">
        <v>238</v>
      </c>
      <c r="E374" s="24" t="s">
        <v>243</v>
      </c>
      <c r="F374" s="151">
        <v>121</v>
      </c>
      <c r="G374" s="221">
        <v>2738.8</v>
      </c>
    </row>
    <row r="375" spans="1:7" ht="33.75" x14ac:dyDescent="0.2">
      <c r="A375" s="39" t="s">
        <v>133</v>
      </c>
      <c r="B375" s="24" t="s">
        <v>235</v>
      </c>
      <c r="C375" s="151" t="s">
        <v>127</v>
      </c>
      <c r="D375" s="24" t="s">
        <v>238</v>
      </c>
      <c r="E375" s="24" t="s">
        <v>243</v>
      </c>
      <c r="F375" s="151">
        <v>129</v>
      </c>
      <c r="G375" s="221">
        <v>827.1</v>
      </c>
    </row>
    <row r="376" spans="1:7" ht="45" x14ac:dyDescent="0.2">
      <c r="A376" s="21" t="s">
        <v>110</v>
      </c>
      <c r="B376" s="24" t="s">
        <v>235</v>
      </c>
      <c r="C376" s="151" t="s">
        <v>127</v>
      </c>
      <c r="D376" s="24" t="s">
        <v>238</v>
      </c>
      <c r="E376" s="24" t="s">
        <v>245</v>
      </c>
      <c r="F376" s="151">
        <v>100</v>
      </c>
      <c r="G376" s="221">
        <f t="shared" ref="G376:G377" si="102">G377</f>
        <v>0</v>
      </c>
    </row>
    <row r="377" spans="1:7" ht="22.5" x14ac:dyDescent="0.2">
      <c r="A377" s="21" t="s">
        <v>131</v>
      </c>
      <c r="B377" s="24" t="s">
        <v>235</v>
      </c>
      <c r="C377" s="151" t="s">
        <v>127</v>
      </c>
      <c r="D377" s="24" t="s">
        <v>238</v>
      </c>
      <c r="E377" s="24" t="s">
        <v>245</v>
      </c>
      <c r="F377" s="151">
        <v>120</v>
      </c>
      <c r="G377" s="221">
        <f t="shared" si="102"/>
        <v>0</v>
      </c>
    </row>
    <row r="378" spans="1:7" ht="22.5" x14ac:dyDescent="0.2">
      <c r="A378" s="39" t="s">
        <v>244</v>
      </c>
      <c r="B378" s="24" t="s">
        <v>235</v>
      </c>
      <c r="C378" s="151" t="s">
        <v>127</v>
      </c>
      <c r="D378" s="24" t="s">
        <v>238</v>
      </c>
      <c r="E378" s="24" t="s">
        <v>245</v>
      </c>
      <c r="F378" s="151">
        <v>122</v>
      </c>
      <c r="G378" s="221"/>
    </row>
    <row r="379" spans="1:7" ht="22.5" x14ac:dyDescent="0.2">
      <c r="A379" s="21" t="s">
        <v>404</v>
      </c>
      <c r="B379" s="24" t="s">
        <v>235</v>
      </c>
      <c r="C379" s="151" t="s">
        <v>127</v>
      </c>
      <c r="D379" s="24" t="s">
        <v>238</v>
      </c>
      <c r="E379" s="24" t="s">
        <v>245</v>
      </c>
      <c r="F379" s="151" t="s">
        <v>119</v>
      </c>
      <c r="G379" s="221">
        <f t="shared" ref="G379" si="103">G380</f>
        <v>273.10000000000002</v>
      </c>
    </row>
    <row r="380" spans="1:7" ht="22.5" x14ac:dyDescent="0.2">
      <c r="A380" s="21" t="s">
        <v>120</v>
      </c>
      <c r="B380" s="24" t="s">
        <v>235</v>
      </c>
      <c r="C380" s="151" t="s">
        <v>127</v>
      </c>
      <c r="D380" s="24" t="s">
        <v>238</v>
      </c>
      <c r="E380" s="24" t="s">
        <v>245</v>
      </c>
      <c r="F380" s="151" t="s">
        <v>121</v>
      </c>
      <c r="G380" s="221">
        <f t="shared" ref="G380" si="104">G382+G381</f>
        <v>273.10000000000002</v>
      </c>
    </row>
    <row r="381" spans="1:7" ht="22.5" x14ac:dyDescent="0.2">
      <c r="A381" s="219" t="s">
        <v>134</v>
      </c>
      <c r="B381" s="24" t="s">
        <v>235</v>
      </c>
      <c r="C381" s="151" t="s">
        <v>127</v>
      </c>
      <c r="D381" s="24" t="s">
        <v>238</v>
      </c>
      <c r="E381" s="24" t="s">
        <v>245</v>
      </c>
      <c r="F381" s="151">
        <v>242</v>
      </c>
      <c r="G381" s="221">
        <v>44</v>
      </c>
    </row>
    <row r="382" spans="1:7" x14ac:dyDescent="0.2">
      <c r="A382" s="219" t="s">
        <v>422</v>
      </c>
      <c r="B382" s="24" t="s">
        <v>235</v>
      </c>
      <c r="C382" s="151" t="s">
        <v>127</v>
      </c>
      <c r="D382" s="24" t="s">
        <v>238</v>
      </c>
      <c r="E382" s="24" t="s">
        <v>245</v>
      </c>
      <c r="F382" s="151" t="s">
        <v>123</v>
      </c>
      <c r="G382" s="221">
        <v>229.1</v>
      </c>
    </row>
    <row r="383" spans="1:7" x14ac:dyDescent="0.2">
      <c r="A383" s="219" t="s">
        <v>135</v>
      </c>
      <c r="B383" s="24" t="s">
        <v>235</v>
      </c>
      <c r="C383" s="151" t="s">
        <v>127</v>
      </c>
      <c r="D383" s="24" t="s">
        <v>238</v>
      </c>
      <c r="E383" s="24" t="s">
        <v>245</v>
      </c>
      <c r="F383" s="151" t="s">
        <v>195</v>
      </c>
      <c r="G383" s="221">
        <f>G384+G386</f>
        <v>9.7789999999999999</v>
      </c>
    </row>
    <row r="384" spans="1:7" x14ac:dyDescent="0.2">
      <c r="A384" s="219" t="s">
        <v>673</v>
      </c>
      <c r="B384" s="24" t="s">
        <v>235</v>
      </c>
      <c r="C384" s="151" t="s">
        <v>127</v>
      </c>
      <c r="D384" s="24" t="s">
        <v>238</v>
      </c>
      <c r="E384" s="24" t="s">
        <v>245</v>
      </c>
      <c r="F384" s="151">
        <v>830</v>
      </c>
      <c r="G384" s="221">
        <f>G385</f>
        <v>0</v>
      </c>
    </row>
    <row r="385" spans="1:7" ht="22.5" x14ac:dyDescent="0.2">
      <c r="A385" s="219" t="s">
        <v>674</v>
      </c>
      <c r="B385" s="24" t="s">
        <v>235</v>
      </c>
      <c r="C385" s="151" t="s">
        <v>127</v>
      </c>
      <c r="D385" s="24" t="s">
        <v>238</v>
      </c>
      <c r="E385" s="24" t="s">
        <v>245</v>
      </c>
      <c r="F385" s="151">
        <v>831</v>
      </c>
      <c r="G385" s="221"/>
    </row>
    <row r="386" spans="1:7" x14ac:dyDescent="0.2">
      <c r="A386" s="219" t="s">
        <v>136</v>
      </c>
      <c r="B386" s="24" t="s">
        <v>235</v>
      </c>
      <c r="C386" s="151" t="s">
        <v>127</v>
      </c>
      <c r="D386" s="24" t="s">
        <v>238</v>
      </c>
      <c r="E386" s="24" t="s">
        <v>245</v>
      </c>
      <c r="F386" s="151" t="s">
        <v>137</v>
      </c>
      <c r="G386" s="221">
        <f>G388+G387+G389</f>
        <v>9.7789999999999999</v>
      </c>
    </row>
    <row r="387" spans="1:7" x14ac:dyDescent="0.2">
      <c r="A387" s="246" t="s">
        <v>138</v>
      </c>
      <c r="B387" s="24" t="s">
        <v>235</v>
      </c>
      <c r="C387" s="151" t="s">
        <v>127</v>
      </c>
      <c r="D387" s="24" t="s">
        <v>238</v>
      </c>
      <c r="E387" s="24" t="s">
        <v>245</v>
      </c>
      <c r="F387" s="151">
        <v>851</v>
      </c>
      <c r="G387" s="221"/>
    </row>
    <row r="388" spans="1:7" x14ac:dyDescent="0.2">
      <c r="A388" s="219" t="s">
        <v>196</v>
      </c>
      <c r="B388" s="24" t="s">
        <v>235</v>
      </c>
      <c r="C388" s="151" t="s">
        <v>127</v>
      </c>
      <c r="D388" s="24" t="s">
        <v>238</v>
      </c>
      <c r="E388" s="24" t="s">
        <v>245</v>
      </c>
      <c r="F388" s="151" t="s">
        <v>216</v>
      </c>
      <c r="G388" s="221">
        <v>4.7789999999999999</v>
      </c>
    </row>
    <row r="389" spans="1:7" x14ac:dyDescent="0.2">
      <c r="A389" s="219" t="s">
        <v>396</v>
      </c>
      <c r="B389" s="24" t="s">
        <v>235</v>
      </c>
      <c r="C389" s="151" t="s">
        <v>127</v>
      </c>
      <c r="D389" s="24" t="s">
        <v>238</v>
      </c>
      <c r="E389" s="24" t="s">
        <v>245</v>
      </c>
      <c r="F389" s="151">
        <v>853</v>
      </c>
      <c r="G389" s="221">
        <v>5</v>
      </c>
    </row>
    <row r="390" spans="1:7" x14ac:dyDescent="0.2">
      <c r="A390" s="256" t="s">
        <v>247</v>
      </c>
      <c r="B390" s="243" t="s">
        <v>235</v>
      </c>
      <c r="C390" s="243" t="s">
        <v>127</v>
      </c>
      <c r="D390" s="243" t="s">
        <v>248</v>
      </c>
      <c r="E390" s="243"/>
      <c r="F390" s="242"/>
      <c r="G390" s="257">
        <f t="shared" ref="G390" si="105">G391</f>
        <v>1649</v>
      </c>
    </row>
    <row r="391" spans="1:7" s="348" customFormat="1" ht="31.5" x14ac:dyDescent="0.2">
      <c r="A391" s="32" t="s">
        <v>907</v>
      </c>
      <c r="B391" s="33" t="s">
        <v>235</v>
      </c>
      <c r="C391" s="33" t="s">
        <v>127</v>
      </c>
      <c r="D391" s="33" t="s">
        <v>248</v>
      </c>
      <c r="E391" s="33" t="s">
        <v>239</v>
      </c>
      <c r="F391" s="31" t="s">
        <v>147</v>
      </c>
      <c r="G391" s="173">
        <f>G392+G413</f>
        <v>1649</v>
      </c>
    </row>
    <row r="392" spans="1:7" x14ac:dyDescent="0.2">
      <c r="A392" s="21" t="s">
        <v>249</v>
      </c>
      <c r="B392" s="24" t="s">
        <v>235</v>
      </c>
      <c r="C392" s="24" t="s">
        <v>127</v>
      </c>
      <c r="D392" s="24" t="s">
        <v>248</v>
      </c>
      <c r="E392" s="24" t="s">
        <v>250</v>
      </c>
      <c r="F392" s="151"/>
      <c r="G392" s="221">
        <f>G393+G397+G401+G405+G409</f>
        <v>1249</v>
      </c>
    </row>
    <row r="393" spans="1:7" ht="22.5" x14ac:dyDescent="0.2">
      <c r="A393" s="21" t="s">
        <v>251</v>
      </c>
      <c r="B393" s="24" t="s">
        <v>235</v>
      </c>
      <c r="C393" s="24" t="s">
        <v>127</v>
      </c>
      <c r="D393" s="24" t="s">
        <v>248</v>
      </c>
      <c r="E393" s="24" t="s">
        <v>252</v>
      </c>
      <c r="F393" s="151"/>
      <c r="G393" s="221">
        <f t="shared" ref="G393:G395" si="106">G394</f>
        <v>119</v>
      </c>
    </row>
    <row r="394" spans="1:7" ht="22.5" x14ac:dyDescent="0.2">
      <c r="A394" s="21" t="s">
        <v>404</v>
      </c>
      <c r="B394" s="24" t="s">
        <v>235</v>
      </c>
      <c r="C394" s="24" t="s">
        <v>127</v>
      </c>
      <c r="D394" s="24" t="s">
        <v>248</v>
      </c>
      <c r="E394" s="24" t="s">
        <v>252</v>
      </c>
      <c r="F394" s="151" t="s">
        <v>119</v>
      </c>
      <c r="G394" s="221">
        <f t="shared" si="106"/>
        <v>119</v>
      </c>
    </row>
    <row r="395" spans="1:7" ht="22.5" x14ac:dyDescent="0.2">
      <c r="A395" s="21" t="s">
        <v>120</v>
      </c>
      <c r="B395" s="24" t="s">
        <v>235</v>
      </c>
      <c r="C395" s="24" t="s">
        <v>127</v>
      </c>
      <c r="D395" s="24" t="s">
        <v>248</v>
      </c>
      <c r="E395" s="24" t="s">
        <v>252</v>
      </c>
      <c r="F395" s="151" t="s">
        <v>121</v>
      </c>
      <c r="G395" s="221">
        <f t="shared" si="106"/>
        <v>119</v>
      </c>
    </row>
    <row r="396" spans="1:7" x14ac:dyDescent="0.2">
      <c r="A396" s="219" t="s">
        <v>422</v>
      </c>
      <c r="B396" s="24" t="s">
        <v>235</v>
      </c>
      <c r="C396" s="24" t="s">
        <v>127</v>
      </c>
      <c r="D396" s="24" t="s">
        <v>248</v>
      </c>
      <c r="E396" s="24" t="s">
        <v>252</v>
      </c>
      <c r="F396" s="151" t="s">
        <v>123</v>
      </c>
      <c r="G396" s="221">
        <v>119</v>
      </c>
    </row>
    <row r="397" spans="1:7" ht="22.5" x14ac:dyDescent="0.2">
      <c r="A397" s="39" t="s">
        <v>786</v>
      </c>
      <c r="B397" s="24" t="s">
        <v>235</v>
      </c>
      <c r="C397" s="24" t="s">
        <v>127</v>
      </c>
      <c r="D397" s="24" t="s">
        <v>248</v>
      </c>
      <c r="E397" s="24" t="s">
        <v>692</v>
      </c>
      <c r="F397" s="151"/>
      <c r="G397" s="221">
        <f t="shared" ref="G397:G399" si="107">G398</f>
        <v>100</v>
      </c>
    </row>
    <row r="398" spans="1:7" ht="22.5" x14ac:dyDescent="0.2">
      <c r="A398" s="21" t="s">
        <v>404</v>
      </c>
      <c r="B398" s="24" t="s">
        <v>235</v>
      </c>
      <c r="C398" s="24" t="s">
        <v>127</v>
      </c>
      <c r="D398" s="24" t="s">
        <v>248</v>
      </c>
      <c r="E398" s="24" t="s">
        <v>692</v>
      </c>
      <c r="F398" s="151" t="s">
        <v>119</v>
      </c>
      <c r="G398" s="221">
        <f t="shared" si="107"/>
        <v>100</v>
      </c>
    </row>
    <row r="399" spans="1:7" ht="22.5" x14ac:dyDescent="0.2">
      <c r="A399" s="21" t="s">
        <v>120</v>
      </c>
      <c r="B399" s="24" t="s">
        <v>235</v>
      </c>
      <c r="C399" s="24" t="s">
        <v>127</v>
      </c>
      <c r="D399" s="24" t="s">
        <v>248</v>
      </c>
      <c r="E399" s="24" t="s">
        <v>692</v>
      </c>
      <c r="F399" s="151" t="s">
        <v>121</v>
      </c>
      <c r="G399" s="221">
        <f t="shared" si="107"/>
        <v>100</v>
      </c>
    </row>
    <row r="400" spans="1:7" x14ac:dyDescent="0.2">
      <c r="A400" s="219" t="s">
        <v>422</v>
      </c>
      <c r="B400" s="24" t="s">
        <v>235</v>
      </c>
      <c r="C400" s="24" t="s">
        <v>127</v>
      </c>
      <c r="D400" s="24" t="s">
        <v>248</v>
      </c>
      <c r="E400" s="24" t="s">
        <v>692</v>
      </c>
      <c r="F400" s="151" t="s">
        <v>123</v>
      </c>
      <c r="G400" s="221">
        <v>100</v>
      </c>
    </row>
    <row r="401" spans="1:7" ht="22.5" x14ac:dyDescent="0.2">
      <c r="A401" s="39" t="s">
        <v>694</v>
      </c>
      <c r="B401" s="24" t="s">
        <v>235</v>
      </c>
      <c r="C401" s="24" t="s">
        <v>127</v>
      </c>
      <c r="D401" s="24" t="s">
        <v>248</v>
      </c>
      <c r="E401" s="24" t="s">
        <v>695</v>
      </c>
      <c r="F401" s="151"/>
      <c r="G401" s="221">
        <f t="shared" ref="G401:G403" si="108">G402</f>
        <v>600</v>
      </c>
    </row>
    <row r="402" spans="1:7" x14ac:dyDescent="0.2">
      <c r="A402" s="21" t="s">
        <v>135</v>
      </c>
      <c r="B402" s="24" t="s">
        <v>235</v>
      </c>
      <c r="C402" s="24" t="s">
        <v>127</v>
      </c>
      <c r="D402" s="24" t="s">
        <v>248</v>
      </c>
      <c r="E402" s="24" t="s">
        <v>695</v>
      </c>
      <c r="F402" s="151">
        <v>800</v>
      </c>
      <c r="G402" s="221">
        <f t="shared" si="108"/>
        <v>600</v>
      </c>
    </row>
    <row r="403" spans="1:7" ht="33.75" x14ac:dyDescent="0.2">
      <c r="A403" s="219" t="s">
        <v>405</v>
      </c>
      <c r="B403" s="24" t="s">
        <v>235</v>
      </c>
      <c r="C403" s="24" t="s">
        <v>127</v>
      </c>
      <c r="D403" s="24" t="s">
        <v>248</v>
      </c>
      <c r="E403" s="24" t="s">
        <v>695</v>
      </c>
      <c r="F403" s="151">
        <v>810</v>
      </c>
      <c r="G403" s="221">
        <f t="shared" si="108"/>
        <v>600</v>
      </c>
    </row>
    <row r="404" spans="1:7" ht="78.75" x14ac:dyDescent="0.2">
      <c r="A404" s="248" t="s">
        <v>491</v>
      </c>
      <c r="B404" s="24" t="s">
        <v>235</v>
      </c>
      <c r="C404" s="24" t="s">
        <v>127</v>
      </c>
      <c r="D404" s="24" t="s">
        <v>248</v>
      </c>
      <c r="E404" s="24" t="s">
        <v>695</v>
      </c>
      <c r="F404" s="151">
        <v>813</v>
      </c>
      <c r="G404" s="221">
        <v>600</v>
      </c>
    </row>
    <row r="405" spans="1:7" ht="22.5" x14ac:dyDescent="0.2">
      <c r="A405" s="39" t="s">
        <v>696</v>
      </c>
      <c r="B405" s="24" t="s">
        <v>235</v>
      </c>
      <c r="C405" s="24" t="s">
        <v>127</v>
      </c>
      <c r="D405" s="24" t="s">
        <v>248</v>
      </c>
      <c r="E405" s="24" t="s">
        <v>253</v>
      </c>
      <c r="F405" s="151"/>
      <c r="G405" s="221">
        <f t="shared" ref="G405:G407" si="109">G406</f>
        <v>400</v>
      </c>
    </row>
    <row r="406" spans="1:7" ht="22.5" x14ac:dyDescent="0.2">
      <c r="A406" s="21" t="s">
        <v>404</v>
      </c>
      <c r="B406" s="24" t="s">
        <v>235</v>
      </c>
      <c r="C406" s="24" t="s">
        <v>127</v>
      </c>
      <c r="D406" s="24" t="s">
        <v>248</v>
      </c>
      <c r="E406" s="24" t="s">
        <v>253</v>
      </c>
      <c r="F406" s="151" t="s">
        <v>119</v>
      </c>
      <c r="G406" s="221">
        <f t="shared" si="109"/>
        <v>400</v>
      </c>
    </row>
    <row r="407" spans="1:7" ht="22.5" x14ac:dyDescent="0.2">
      <c r="A407" s="21" t="s">
        <v>120</v>
      </c>
      <c r="B407" s="24" t="s">
        <v>235</v>
      </c>
      <c r="C407" s="24" t="s">
        <v>127</v>
      </c>
      <c r="D407" s="24" t="s">
        <v>248</v>
      </c>
      <c r="E407" s="24" t="s">
        <v>253</v>
      </c>
      <c r="F407" s="151" t="s">
        <v>121</v>
      </c>
      <c r="G407" s="221">
        <f t="shared" si="109"/>
        <v>400</v>
      </c>
    </row>
    <row r="408" spans="1:7" x14ac:dyDescent="0.2">
      <c r="A408" s="219" t="s">
        <v>422</v>
      </c>
      <c r="B408" s="24" t="s">
        <v>235</v>
      </c>
      <c r="C408" s="24" t="s">
        <v>127</v>
      </c>
      <c r="D408" s="24" t="s">
        <v>248</v>
      </c>
      <c r="E408" s="24" t="s">
        <v>253</v>
      </c>
      <c r="F408" s="151" t="s">
        <v>123</v>
      </c>
      <c r="G408" s="221">
        <v>400</v>
      </c>
    </row>
    <row r="409" spans="1:7" ht="33.75" x14ac:dyDescent="0.2">
      <c r="A409" s="39" t="s">
        <v>697</v>
      </c>
      <c r="B409" s="24" t="s">
        <v>235</v>
      </c>
      <c r="C409" s="24" t="s">
        <v>127</v>
      </c>
      <c r="D409" s="24" t="s">
        <v>248</v>
      </c>
      <c r="E409" s="24" t="s">
        <v>254</v>
      </c>
      <c r="F409" s="151"/>
      <c r="G409" s="221">
        <f t="shared" ref="G409:G411" si="110">G410</f>
        <v>30</v>
      </c>
    </row>
    <row r="410" spans="1:7" ht="22.5" x14ac:dyDescent="0.2">
      <c r="A410" s="21" t="s">
        <v>404</v>
      </c>
      <c r="B410" s="24" t="s">
        <v>235</v>
      </c>
      <c r="C410" s="24" t="s">
        <v>127</v>
      </c>
      <c r="D410" s="24" t="s">
        <v>248</v>
      </c>
      <c r="E410" s="24" t="s">
        <v>254</v>
      </c>
      <c r="F410" s="151" t="s">
        <v>119</v>
      </c>
      <c r="G410" s="221">
        <f t="shared" si="110"/>
        <v>30</v>
      </c>
    </row>
    <row r="411" spans="1:7" ht="22.5" x14ac:dyDescent="0.2">
      <c r="A411" s="21" t="s">
        <v>120</v>
      </c>
      <c r="B411" s="24" t="s">
        <v>235</v>
      </c>
      <c r="C411" s="24" t="s">
        <v>127</v>
      </c>
      <c r="D411" s="24" t="s">
        <v>248</v>
      </c>
      <c r="E411" s="24" t="s">
        <v>254</v>
      </c>
      <c r="F411" s="151" t="s">
        <v>121</v>
      </c>
      <c r="G411" s="221">
        <f t="shared" si="110"/>
        <v>30</v>
      </c>
    </row>
    <row r="412" spans="1:7" x14ac:dyDescent="0.2">
      <c r="A412" s="219" t="s">
        <v>422</v>
      </c>
      <c r="B412" s="24" t="s">
        <v>235</v>
      </c>
      <c r="C412" s="24" t="s">
        <v>127</v>
      </c>
      <c r="D412" s="24" t="s">
        <v>248</v>
      </c>
      <c r="E412" s="24" t="s">
        <v>254</v>
      </c>
      <c r="F412" s="151" t="s">
        <v>123</v>
      </c>
      <c r="G412" s="221">
        <v>30</v>
      </c>
    </row>
    <row r="413" spans="1:7" ht="22.5" x14ac:dyDescent="0.2">
      <c r="A413" s="39" t="s">
        <v>698</v>
      </c>
      <c r="B413" s="24" t="s">
        <v>235</v>
      </c>
      <c r="C413" s="24" t="s">
        <v>127</v>
      </c>
      <c r="D413" s="24" t="s">
        <v>248</v>
      </c>
      <c r="E413" s="24" t="s">
        <v>255</v>
      </c>
      <c r="F413" s="151"/>
      <c r="G413" s="221">
        <f t="shared" ref="G413" si="111">G414+G418</f>
        <v>400</v>
      </c>
    </row>
    <row r="414" spans="1:7" x14ac:dyDescent="0.2">
      <c r="A414" s="39" t="s">
        <v>699</v>
      </c>
      <c r="B414" s="24" t="s">
        <v>235</v>
      </c>
      <c r="C414" s="24" t="s">
        <v>127</v>
      </c>
      <c r="D414" s="24" t="s">
        <v>248</v>
      </c>
      <c r="E414" s="24" t="s">
        <v>700</v>
      </c>
      <c r="F414" s="151"/>
      <c r="G414" s="221">
        <f t="shared" ref="G414:G420" si="112">G415</f>
        <v>300</v>
      </c>
    </row>
    <row r="415" spans="1:7" ht="22.5" x14ac:dyDescent="0.2">
      <c r="A415" s="21" t="s">
        <v>404</v>
      </c>
      <c r="B415" s="24" t="s">
        <v>235</v>
      </c>
      <c r="C415" s="24" t="s">
        <v>127</v>
      </c>
      <c r="D415" s="24" t="s">
        <v>248</v>
      </c>
      <c r="E415" s="24" t="s">
        <v>700</v>
      </c>
      <c r="F415" s="151" t="s">
        <v>119</v>
      </c>
      <c r="G415" s="221">
        <f t="shared" si="112"/>
        <v>300</v>
      </c>
    </row>
    <row r="416" spans="1:7" ht="22.5" x14ac:dyDescent="0.2">
      <c r="A416" s="21" t="s">
        <v>120</v>
      </c>
      <c r="B416" s="24" t="s">
        <v>235</v>
      </c>
      <c r="C416" s="24" t="s">
        <v>127</v>
      </c>
      <c r="D416" s="24" t="s">
        <v>248</v>
      </c>
      <c r="E416" s="24" t="s">
        <v>700</v>
      </c>
      <c r="F416" s="151" t="s">
        <v>121</v>
      </c>
      <c r="G416" s="221">
        <f t="shared" si="112"/>
        <v>300</v>
      </c>
    </row>
    <row r="417" spans="1:9" x14ac:dyDescent="0.2">
      <c r="A417" s="219" t="s">
        <v>422</v>
      </c>
      <c r="B417" s="24" t="s">
        <v>235</v>
      </c>
      <c r="C417" s="24" t="s">
        <v>127</v>
      </c>
      <c r="D417" s="24" t="s">
        <v>248</v>
      </c>
      <c r="E417" s="24" t="s">
        <v>700</v>
      </c>
      <c r="F417" s="151" t="s">
        <v>123</v>
      </c>
      <c r="G417" s="221">
        <v>300</v>
      </c>
    </row>
    <row r="418" spans="1:9" x14ac:dyDescent="0.2">
      <c r="A418" s="39" t="s">
        <v>703</v>
      </c>
      <c r="B418" s="24" t="s">
        <v>235</v>
      </c>
      <c r="C418" s="24" t="s">
        <v>127</v>
      </c>
      <c r="D418" s="24" t="s">
        <v>248</v>
      </c>
      <c r="E418" s="24" t="s">
        <v>702</v>
      </c>
      <c r="F418" s="151"/>
      <c r="G418" s="221">
        <f t="shared" ref="G418" si="113">G419</f>
        <v>100</v>
      </c>
    </row>
    <row r="419" spans="1:9" ht="22.5" x14ac:dyDescent="0.2">
      <c r="A419" s="21" t="s">
        <v>404</v>
      </c>
      <c r="B419" s="24" t="s">
        <v>235</v>
      </c>
      <c r="C419" s="24" t="s">
        <v>127</v>
      </c>
      <c r="D419" s="24" t="s">
        <v>248</v>
      </c>
      <c r="E419" s="24" t="s">
        <v>702</v>
      </c>
      <c r="F419" s="151" t="s">
        <v>119</v>
      </c>
      <c r="G419" s="221">
        <f t="shared" si="112"/>
        <v>100</v>
      </c>
    </row>
    <row r="420" spans="1:9" ht="22.5" x14ac:dyDescent="0.2">
      <c r="A420" s="21" t="s">
        <v>120</v>
      </c>
      <c r="B420" s="24" t="s">
        <v>235</v>
      </c>
      <c r="C420" s="24" t="s">
        <v>127</v>
      </c>
      <c r="D420" s="24" t="s">
        <v>248</v>
      </c>
      <c r="E420" s="24" t="s">
        <v>702</v>
      </c>
      <c r="F420" s="151" t="s">
        <v>121</v>
      </c>
      <c r="G420" s="221">
        <f t="shared" si="112"/>
        <v>100</v>
      </c>
    </row>
    <row r="421" spans="1:9" x14ac:dyDescent="0.2">
      <c r="A421" s="219" t="s">
        <v>422</v>
      </c>
      <c r="B421" s="24" t="s">
        <v>235</v>
      </c>
      <c r="C421" s="24" t="s">
        <v>127</v>
      </c>
      <c r="D421" s="24" t="s">
        <v>248</v>
      </c>
      <c r="E421" s="24" t="s">
        <v>702</v>
      </c>
      <c r="F421" s="151" t="s">
        <v>123</v>
      </c>
      <c r="G421" s="221">
        <v>100</v>
      </c>
    </row>
    <row r="422" spans="1:9" ht="31.5" x14ac:dyDescent="0.2">
      <c r="A422" s="259" t="s">
        <v>256</v>
      </c>
      <c r="B422" s="252" t="s">
        <v>257</v>
      </c>
      <c r="C422" s="255" t="s">
        <v>145</v>
      </c>
      <c r="D422" s="252" t="s">
        <v>145</v>
      </c>
      <c r="E422" s="252" t="s">
        <v>146</v>
      </c>
      <c r="F422" s="255" t="s">
        <v>147</v>
      </c>
      <c r="G422" s="253">
        <f>SUM(G423+G455+G449)</f>
        <v>39845.227999999996</v>
      </c>
      <c r="H422" s="230">
        <v>39845.228000000003</v>
      </c>
      <c r="I422" s="233">
        <f>H422-G422</f>
        <v>0</v>
      </c>
    </row>
    <row r="423" spans="1:9" x14ac:dyDescent="0.2">
      <c r="A423" s="32" t="s">
        <v>258</v>
      </c>
      <c r="B423" s="33" t="s">
        <v>257</v>
      </c>
      <c r="C423" s="31" t="s">
        <v>97</v>
      </c>
      <c r="D423" s="33" t="s">
        <v>145</v>
      </c>
      <c r="E423" s="33" t="s">
        <v>146</v>
      </c>
      <c r="F423" s="31" t="s">
        <v>147</v>
      </c>
      <c r="G423" s="173">
        <f>G424+G444</f>
        <v>11011.616999999998</v>
      </c>
    </row>
    <row r="424" spans="1:9" ht="22.5" x14ac:dyDescent="0.2">
      <c r="A424" s="256" t="s">
        <v>259</v>
      </c>
      <c r="B424" s="243" t="s">
        <v>257</v>
      </c>
      <c r="C424" s="242" t="s">
        <v>97</v>
      </c>
      <c r="D424" s="243" t="s">
        <v>182</v>
      </c>
      <c r="E424" s="243" t="s">
        <v>146</v>
      </c>
      <c r="F424" s="242" t="s">
        <v>147</v>
      </c>
      <c r="G424" s="257">
        <f t="shared" ref="G424:G426" si="114">G425</f>
        <v>11005.616999999998</v>
      </c>
    </row>
    <row r="425" spans="1:9" s="348" customFormat="1" ht="31.5" x14ac:dyDescent="0.2">
      <c r="A425" s="32" t="s">
        <v>908</v>
      </c>
      <c r="B425" s="33" t="s">
        <v>257</v>
      </c>
      <c r="C425" s="31" t="s">
        <v>97</v>
      </c>
      <c r="D425" s="33" t="s">
        <v>182</v>
      </c>
      <c r="E425" s="33" t="s">
        <v>260</v>
      </c>
      <c r="F425" s="31" t="s">
        <v>147</v>
      </c>
      <c r="G425" s="173">
        <f t="shared" si="114"/>
        <v>11005.616999999998</v>
      </c>
    </row>
    <row r="426" spans="1:9" ht="33.75" x14ac:dyDescent="0.2">
      <c r="A426" s="21" t="s">
        <v>787</v>
      </c>
      <c r="B426" s="24" t="s">
        <v>257</v>
      </c>
      <c r="C426" s="151" t="s">
        <v>97</v>
      </c>
      <c r="D426" s="24" t="s">
        <v>182</v>
      </c>
      <c r="E426" s="24" t="s">
        <v>261</v>
      </c>
      <c r="F426" s="151" t="s">
        <v>147</v>
      </c>
      <c r="G426" s="221">
        <f t="shared" si="114"/>
        <v>11005.616999999998</v>
      </c>
    </row>
    <row r="427" spans="1:9" ht="22.5" x14ac:dyDescent="0.2">
      <c r="A427" s="21" t="s">
        <v>262</v>
      </c>
      <c r="B427" s="24" t="s">
        <v>257</v>
      </c>
      <c r="C427" s="151" t="s">
        <v>97</v>
      </c>
      <c r="D427" s="24" t="s">
        <v>182</v>
      </c>
      <c r="E427" s="24" t="s">
        <v>263</v>
      </c>
      <c r="F427" s="151"/>
      <c r="G427" s="221">
        <f>G428+G432+G435+G439</f>
        <v>11005.616999999998</v>
      </c>
    </row>
    <row r="428" spans="1:9" ht="45" x14ac:dyDescent="0.2">
      <c r="A428" s="21" t="s">
        <v>110</v>
      </c>
      <c r="B428" s="24" t="s">
        <v>257</v>
      </c>
      <c r="C428" s="151" t="s">
        <v>97</v>
      </c>
      <c r="D428" s="24" t="s">
        <v>182</v>
      </c>
      <c r="E428" s="24" t="s">
        <v>264</v>
      </c>
      <c r="F428" s="151" t="s">
        <v>111</v>
      </c>
      <c r="G428" s="221">
        <f t="shared" ref="G428" si="115">G429</f>
        <v>7624</v>
      </c>
    </row>
    <row r="429" spans="1:9" ht="22.5" x14ac:dyDescent="0.2">
      <c r="A429" s="21" t="s">
        <v>131</v>
      </c>
      <c r="B429" s="24" t="s">
        <v>257</v>
      </c>
      <c r="C429" s="151" t="s">
        <v>97</v>
      </c>
      <c r="D429" s="24" t="s">
        <v>182</v>
      </c>
      <c r="E429" s="24" t="s">
        <v>265</v>
      </c>
      <c r="F429" s="151" t="s">
        <v>192</v>
      </c>
      <c r="G429" s="221">
        <f t="shared" ref="G429" si="116">G430+G431</f>
        <v>7624</v>
      </c>
    </row>
    <row r="430" spans="1:9" x14ac:dyDescent="0.2">
      <c r="A430" s="39" t="s">
        <v>132</v>
      </c>
      <c r="B430" s="24" t="s">
        <v>257</v>
      </c>
      <c r="C430" s="151" t="s">
        <v>97</v>
      </c>
      <c r="D430" s="24" t="s">
        <v>182</v>
      </c>
      <c r="E430" s="24" t="s">
        <v>265</v>
      </c>
      <c r="F430" s="151" t="s">
        <v>193</v>
      </c>
      <c r="G430" s="221">
        <v>5855.6</v>
      </c>
    </row>
    <row r="431" spans="1:9" ht="33.75" x14ac:dyDescent="0.2">
      <c r="A431" s="39" t="s">
        <v>133</v>
      </c>
      <c r="B431" s="24" t="s">
        <v>257</v>
      </c>
      <c r="C431" s="151" t="s">
        <v>97</v>
      </c>
      <c r="D431" s="24" t="s">
        <v>182</v>
      </c>
      <c r="E431" s="24" t="s">
        <v>265</v>
      </c>
      <c r="F431" s="151">
        <v>129</v>
      </c>
      <c r="G431" s="221">
        <v>1768.4</v>
      </c>
    </row>
    <row r="432" spans="1:9" ht="45" x14ac:dyDescent="0.2">
      <c r="A432" s="21" t="s">
        <v>110</v>
      </c>
      <c r="B432" s="24" t="s">
        <v>257</v>
      </c>
      <c r="C432" s="151" t="s">
        <v>97</v>
      </c>
      <c r="D432" s="24" t="s">
        <v>182</v>
      </c>
      <c r="E432" s="24" t="s">
        <v>266</v>
      </c>
      <c r="F432" s="151">
        <v>100</v>
      </c>
      <c r="G432" s="221">
        <f t="shared" ref="G432:G433" si="117">G433</f>
        <v>18.2</v>
      </c>
    </row>
    <row r="433" spans="1:7" ht="22.5" x14ac:dyDescent="0.2">
      <c r="A433" s="21" t="s">
        <v>131</v>
      </c>
      <c r="B433" s="24" t="s">
        <v>257</v>
      </c>
      <c r="C433" s="151" t="s">
        <v>97</v>
      </c>
      <c r="D433" s="24" t="s">
        <v>182</v>
      </c>
      <c r="E433" s="24" t="s">
        <v>266</v>
      </c>
      <c r="F433" s="151">
        <v>120</v>
      </c>
      <c r="G433" s="221">
        <f t="shared" si="117"/>
        <v>18.2</v>
      </c>
    </row>
    <row r="434" spans="1:7" ht="22.5" x14ac:dyDescent="0.2">
      <c r="A434" s="39" t="s">
        <v>244</v>
      </c>
      <c r="B434" s="24" t="s">
        <v>257</v>
      </c>
      <c r="C434" s="151" t="s">
        <v>97</v>
      </c>
      <c r="D434" s="24" t="s">
        <v>182</v>
      </c>
      <c r="E434" s="24" t="s">
        <v>266</v>
      </c>
      <c r="F434" s="151" t="s">
        <v>246</v>
      </c>
      <c r="G434" s="221">
        <v>18.2</v>
      </c>
    </row>
    <row r="435" spans="1:7" ht="22.5" x14ac:dyDescent="0.2">
      <c r="A435" s="21" t="s">
        <v>404</v>
      </c>
      <c r="B435" s="24" t="s">
        <v>257</v>
      </c>
      <c r="C435" s="151" t="s">
        <v>97</v>
      </c>
      <c r="D435" s="24" t="s">
        <v>182</v>
      </c>
      <c r="E435" s="24" t="s">
        <v>266</v>
      </c>
      <c r="F435" s="151" t="s">
        <v>119</v>
      </c>
      <c r="G435" s="221">
        <f t="shared" ref="G435" si="118">G436</f>
        <v>3345.1</v>
      </c>
    </row>
    <row r="436" spans="1:7" ht="22.5" x14ac:dyDescent="0.2">
      <c r="A436" s="21" t="s">
        <v>120</v>
      </c>
      <c r="B436" s="24" t="s">
        <v>257</v>
      </c>
      <c r="C436" s="151" t="s">
        <v>97</v>
      </c>
      <c r="D436" s="24" t="s">
        <v>182</v>
      </c>
      <c r="E436" s="24" t="s">
        <v>266</v>
      </c>
      <c r="F436" s="151" t="s">
        <v>121</v>
      </c>
      <c r="G436" s="221">
        <f t="shared" ref="G436" si="119">G438+G437</f>
        <v>3345.1</v>
      </c>
    </row>
    <row r="437" spans="1:7" ht="22.5" x14ac:dyDescent="0.2">
      <c r="A437" s="219" t="s">
        <v>134</v>
      </c>
      <c r="B437" s="24" t="s">
        <v>257</v>
      </c>
      <c r="C437" s="151" t="s">
        <v>97</v>
      </c>
      <c r="D437" s="24" t="s">
        <v>182</v>
      </c>
      <c r="E437" s="24" t="s">
        <v>266</v>
      </c>
      <c r="F437" s="151">
        <v>242</v>
      </c>
      <c r="G437" s="221">
        <v>879.4</v>
      </c>
    </row>
    <row r="438" spans="1:7" x14ac:dyDescent="0.2">
      <c r="A438" s="219" t="s">
        <v>422</v>
      </c>
      <c r="B438" s="24" t="s">
        <v>257</v>
      </c>
      <c r="C438" s="151" t="s">
        <v>97</v>
      </c>
      <c r="D438" s="24" t="s">
        <v>182</v>
      </c>
      <c r="E438" s="24" t="s">
        <v>266</v>
      </c>
      <c r="F438" s="151" t="s">
        <v>123</v>
      </c>
      <c r="G438" s="221">
        <v>2465.6999999999998</v>
      </c>
    </row>
    <row r="439" spans="1:7" x14ac:dyDescent="0.2">
      <c r="A439" s="219" t="s">
        <v>135</v>
      </c>
      <c r="B439" s="24" t="s">
        <v>257</v>
      </c>
      <c r="C439" s="151" t="s">
        <v>97</v>
      </c>
      <c r="D439" s="24" t="s">
        <v>182</v>
      </c>
      <c r="E439" s="24" t="s">
        <v>266</v>
      </c>
      <c r="F439" s="151" t="s">
        <v>195</v>
      </c>
      <c r="G439" s="221">
        <f t="shared" ref="G439" si="120">G440</f>
        <v>18.317</v>
      </c>
    </row>
    <row r="440" spans="1:7" x14ac:dyDescent="0.2">
      <c r="A440" s="219" t="s">
        <v>136</v>
      </c>
      <c r="B440" s="24" t="s">
        <v>257</v>
      </c>
      <c r="C440" s="151" t="s">
        <v>97</v>
      </c>
      <c r="D440" s="24" t="s">
        <v>182</v>
      </c>
      <c r="E440" s="24" t="s">
        <v>266</v>
      </c>
      <c r="F440" s="151" t="s">
        <v>137</v>
      </c>
      <c r="G440" s="221">
        <f t="shared" ref="G440" si="121">G442+G443+G441</f>
        <v>18.317</v>
      </c>
    </row>
    <row r="441" spans="1:7" x14ac:dyDescent="0.2">
      <c r="A441" s="246" t="s">
        <v>138</v>
      </c>
      <c r="B441" s="24" t="s">
        <v>257</v>
      </c>
      <c r="C441" s="151" t="s">
        <v>97</v>
      </c>
      <c r="D441" s="24" t="s">
        <v>182</v>
      </c>
      <c r="E441" s="24" t="s">
        <v>266</v>
      </c>
      <c r="F441" s="151">
        <v>851</v>
      </c>
      <c r="G441" s="221"/>
    </row>
    <row r="442" spans="1:7" x14ac:dyDescent="0.2">
      <c r="A442" s="219" t="s">
        <v>196</v>
      </c>
      <c r="B442" s="24" t="s">
        <v>257</v>
      </c>
      <c r="C442" s="151" t="s">
        <v>97</v>
      </c>
      <c r="D442" s="24" t="s">
        <v>182</v>
      </c>
      <c r="E442" s="24" t="s">
        <v>266</v>
      </c>
      <c r="F442" s="151" t="s">
        <v>216</v>
      </c>
      <c r="G442" s="221">
        <v>3.3170000000000002</v>
      </c>
    </row>
    <row r="443" spans="1:7" x14ac:dyDescent="0.2">
      <c r="A443" s="219" t="s">
        <v>396</v>
      </c>
      <c r="B443" s="24" t="s">
        <v>257</v>
      </c>
      <c r="C443" s="151" t="s">
        <v>97</v>
      </c>
      <c r="D443" s="24" t="s">
        <v>182</v>
      </c>
      <c r="E443" s="24" t="s">
        <v>266</v>
      </c>
      <c r="F443" s="151">
        <v>853</v>
      </c>
      <c r="G443" s="221">
        <v>15</v>
      </c>
    </row>
    <row r="444" spans="1:7" x14ac:dyDescent="0.2">
      <c r="A444" s="260" t="s">
        <v>267</v>
      </c>
      <c r="B444" s="243" t="s">
        <v>257</v>
      </c>
      <c r="C444" s="261" t="s">
        <v>97</v>
      </c>
      <c r="D444" s="262" t="s">
        <v>268</v>
      </c>
      <c r="E444" s="262"/>
      <c r="F444" s="261"/>
      <c r="G444" s="263">
        <f t="shared" ref="G444:G447" si="122">G445</f>
        <v>6</v>
      </c>
    </row>
    <row r="445" spans="1:7" x14ac:dyDescent="0.2">
      <c r="A445" s="21" t="s">
        <v>124</v>
      </c>
      <c r="B445" s="24" t="s">
        <v>257</v>
      </c>
      <c r="C445" s="24" t="s">
        <v>97</v>
      </c>
      <c r="D445" s="24" t="s">
        <v>268</v>
      </c>
      <c r="E445" s="40" t="s">
        <v>269</v>
      </c>
      <c r="F445" s="26"/>
      <c r="G445" s="250">
        <f t="shared" si="122"/>
        <v>6</v>
      </c>
    </row>
    <row r="446" spans="1:7" ht="33.75" x14ac:dyDescent="0.2">
      <c r="A446" s="39" t="s">
        <v>69</v>
      </c>
      <c r="B446" s="24" t="s">
        <v>257</v>
      </c>
      <c r="C446" s="151" t="s">
        <v>97</v>
      </c>
      <c r="D446" s="24" t="s">
        <v>268</v>
      </c>
      <c r="E446" s="24" t="s">
        <v>270</v>
      </c>
      <c r="F446" s="151"/>
      <c r="G446" s="221">
        <f t="shared" si="122"/>
        <v>6</v>
      </c>
    </row>
    <row r="447" spans="1:7" x14ac:dyDescent="0.2">
      <c r="A447" s="21" t="s">
        <v>271</v>
      </c>
      <c r="B447" s="24" t="s">
        <v>257</v>
      </c>
      <c r="C447" s="151" t="s">
        <v>97</v>
      </c>
      <c r="D447" s="24" t="s">
        <v>268</v>
      </c>
      <c r="E447" s="24" t="s">
        <v>270</v>
      </c>
      <c r="F447" s="151">
        <v>500</v>
      </c>
      <c r="G447" s="221">
        <f t="shared" si="122"/>
        <v>6</v>
      </c>
    </row>
    <row r="448" spans="1:7" x14ac:dyDescent="0.2">
      <c r="A448" s="21" t="s">
        <v>272</v>
      </c>
      <c r="B448" s="24" t="s">
        <v>257</v>
      </c>
      <c r="C448" s="151" t="s">
        <v>97</v>
      </c>
      <c r="D448" s="24" t="s">
        <v>268</v>
      </c>
      <c r="E448" s="24" t="s">
        <v>270</v>
      </c>
      <c r="F448" s="151">
        <v>530</v>
      </c>
      <c r="G448" s="221">
        <v>6</v>
      </c>
    </row>
    <row r="449" spans="1:7" x14ac:dyDescent="0.2">
      <c r="A449" s="32" t="s">
        <v>816</v>
      </c>
      <c r="B449" s="33" t="s">
        <v>257</v>
      </c>
      <c r="C449" s="33" t="s">
        <v>213</v>
      </c>
      <c r="D449" s="33"/>
      <c r="E449" s="33"/>
      <c r="F449" s="31"/>
      <c r="G449" s="173">
        <f t="shared" ref="G449:G453" si="123">G450</f>
        <v>0</v>
      </c>
    </row>
    <row r="450" spans="1:7" s="237" customFormat="1" x14ac:dyDescent="0.2">
      <c r="A450" s="256" t="s">
        <v>274</v>
      </c>
      <c r="B450" s="243" t="s">
        <v>257</v>
      </c>
      <c r="C450" s="243" t="s">
        <v>213</v>
      </c>
      <c r="D450" s="243" t="s">
        <v>151</v>
      </c>
      <c r="E450" s="243"/>
      <c r="F450" s="243"/>
      <c r="G450" s="257">
        <f t="shared" si="123"/>
        <v>0</v>
      </c>
    </row>
    <row r="451" spans="1:7" s="237" customFormat="1" x14ac:dyDescent="0.2">
      <c r="A451" s="21" t="s">
        <v>124</v>
      </c>
      <c r="B451" s="24" t="s">
        <v>257</v>
      </c>
      <c r="C451" s="24" t="s">
        <v>213</v>
      </c>
      <c r="D451" s="24" t="s">
        <v>151</v>
      </c>
      <c r="E451" s="40" t="s">
        <v>269</v>
      </c>
      <c r="F451" s="151"/>
      <c r="G451" s="221">
        <f t="shared" si="123"/>
        <v>0</v>
      </c>
    </row>
    <row r="452" spans="1:7" s="229" customFormat="1" ht="22.5" x14ac:dyDescent="0.2">
      <c r="A452" s="39" t="s">
        <v>65</v>
      </c>
      <c r="B452" s="24" t="s">
        <v>257</v>
      </c>
      <c r="C452" s="24" t="s">
        <v>213</v>
      </c>
      <c r="D452" s="24" t="s">
        <v>151</v>
      </c>
      <c r="E452" s="24" t="s">
        <v>275</v>
      </c>
      <c r="F452" s="151"/>
      <c r="G452" s="221">
        <f t="shared" si="123"/>
        <v>0</v>
      </c>
    </row>
    <row r="453" spans="1:7" s="229" customFormat="1" ht="11.25" x14ac:dyDescent="0.2">
      <c r="A453" s="21" t="s">
        <v>271</v>
      </c>
      <c r="B453" s="24" t="s">
        <v>257</v>
      </c>
      <c r="C453" s="24" t="s">
        <v>213</v>
      </c>
      <c r="D453" s="24" t="s">
        <v>151</v>
      </c>
      <c r="E453" s="24" t="s">
        <v>275</v>
      </c>
      <c r="F453" s="24" t="s">
        <v>276</v>
      </c>
      <c r="G453" s="221">
        <f t="shared" si="123"/>
        <v>0</v>
      </c>
    </row>
    <row r="454" spans="1:7" s="229" customFormat="1" ht="11.25" x14ac:dyDescent="0.2">
      <c r="A454" s="21" t="s">
        <v>272</v>
      </c>
      <c r="B454" s="24" t="s">
        <v>257</v>
      </c>
      <c r="C454" s="24" t="s">
        <v>213</v>
      </c>
      <c r="D454" s="24" t="s">
        <v>151</v>
      </c>
      <c r="E454" s="24" t="s">
        <v>275</v>
      </c>
      <c r="F454" s="24" t="s">
        <v>277</v>
      </c>
      <c r="G454" s="221"/>
    </row>
    <row r="455" spans="1:7" s="229" customFormat="1" ht="23.25" customHeight="1" x14ac:dyDescent="0.2">
      <c r="A455" s="265" t="s">
        <v>817</v>
      </c>
      <c r="B455" s="33" t="s">
        <v>257</v>
      </c>
      <c r="C455" s="31" t="s">
        <v>279</v>
      </c>
      <c r="D455" s="33" t="s">
        <v>145</v>
      </c>
      <c r="E455" s="33" t="s">
        <v>146</v>
      </c>
      <c r="F455" s="31" t="s">
        <v>147</v>
      </c>
      <c r="G455" s="173">
        <f>G456+G466+G462</f>
        <v>28833.610999999997</v>
      </c>
    </row>
    <row r="456" spans="1:7" s="229" customFormat="1" ht="22.5" x14ac:dyDescent="0.2">
      <c r="A456" s="256" t="s">
        <v>280</v>
      </c>
      <c r="B456" s="243" t="s">
        <v>257</v>
      </c>
      <c r="C456" s="242" t="s">
        <v>279</v>
      </c>
      <c r="D456" s="243" t="s">
        <v>97</v>
      </c>
      <c r="E456" s="243" t="s">
        <v>146</v>
      </c>
      <c r="F456" s="242" t="s">
        <v>147</v>
      </c>
      <c r="G456" s="257">
        <f t="shared" ref="G456:G460" si="124">G457</f>
        <v>26546.6</v>
      </c>
    </row>
    <row r="457" spans="1:7" s="229" customFormat="1" ht="11.25" x14ac:dyDescent="0.2">
      <c r="A457" s="21" t="s">
        <v>281</v>
      </c>
      <c r="B457" s="24" t="s">
        <v>257</v>
      </c>
      <c r="C457" s="151" t="s">
        <v>279</v>
      </c>
      <c r="D457" s="24" t="s">
        <v>97</v>
      </c>
      <c r="E457" s="24" t="s">
        <v>282</v>
      </c>
      <c r="F457" s="151" t="s">
        <v>147</v>
      </c>
      <c r="G457" s="221">
        <f t="shared" si="124"/>
        <v>26546.6</v>
      </c>
    </row>
    <row r="458" spans="1:7" s="229" customFormat="1" ht="22.5" x14ac:dyDescent="0.2">
      <c r="A458" s="21" t="s">
        <v>283</v>
      </c>
      <c r="B458" s="24" t="s">
        <v>257</v>
      </c>
      <c r="C458" s="151" t="s">
        <v>279</v>
      </c>
      <c r="D458" s="24" t="s">
        <v>97</v>
      </c>
      <c r="E458" s="24" t="s">
        <v>284</v>
      </c>
      <c r="F458" s="151" t="s">
        <v>147</v>
      </c>
      <c r="G458" s="221">
        <f t="shared" si="124"/>
        <v>26546.6</v>
      </c>
    </row>
    <row r="459" spans="1:7" s="229" customFormat="1" ht="11.25" x14ac:dyDescent="0.2">
      <c r="A459" s="21" t="s">
        <v>271</v>
      </c>
      <c r="B459" s="24" t="s">
        <v>257</v>
      </c>
      <c r="C459" s="151" t="s">
        <v>279</v>
      </c>
      <c r="D459" s="24" t="s">
        <v>97</v>
      </c>
      <c r="E459" s="24" t="s">
        <v>284</v>
      </c>
      <c r="F459" s="151" t="s">
        <v>276</v>
      </c>
      <c r="G459" s="221">
        <f t="shared" si="124"/>
        <v>26546.6</v>
      </c>
    </row>
    <row r="460" spans="1:7" s="229" customFormat="1" ht="11.25" x14ac:dyDescent="0.2">
      <c r="A460" s="21" t="s">
        <v>285</v>
      </c>
      <c r="B460" s="24" t="s">
        <v>257</v>
      </c>
      <c r="C460" s="151" t="s">
        <v>279</v>
      </c>
      <c r="D460" s="24" t="s">
        <v>97</v>
      </c>
      <c r="E460" s="24" t="s">
        <v>284</v>
      </c>
      <c r="F460" s="151" t="s">
        <v>286</v>
      </c>
      <c r="G460" s="221">
        <f t="shared" si="124"/>
        <v>26546.6</v>
      </c>
    </row>
    <row r="461" spans="1:7" x14ac:dyDescent="0.2">
      <c r="A461" s="219" t="s">
        <v>287</v>
      </c>
      <c r="B461" s="24" t="s">
        <v>257</v>
      </c>
      <c r="C461" s="151" t="s">
        <v>279</v>
      </c>
      <c r="D461" s="24" t="s">
        <v>97</v>
      </c>
      <c r="E461" s="24" t="s">
        <v>284</v>
      </c>
      <c r="F461" s="151" t="s">
        <v>288</v>
      </c>
      <c r="G461" s="221">
        <v>26546.6</v>
      </c>
    </row>
    <row r="462" spans="1:7" x14ac:dyDescent="0.2">
      <c r="A462" s="256" t="s">
        <v>289</v>
      </c>
      <c r="B462" s="243" t="s">
        <v>257</v>
      </c>
      <c r="C462" s="242" t="s">
        <v>279</v>
      </c>
      <c r="D462" s="243" t="s">
        <v>213</v>
      </c>
      <c r="E462" s="243"/>
      <c r="F462" s="242"/>
      <c r="G462" s="257">
        <f t="shared" ref="G462:G464" si="125">G463</f>
        <v>869.27968999999996</v>
      </c>
    </row>
    <row r="463" spans="1:7" x14ac:dyDescent="0.2">
      <c r="A463" s="21" t="s">
        <v>271</v>
      </c>
      <c r="B463" s="24" t="s">
        <v>257</v>
      </c>
      <c r="C463" s="151" t="s">
        <v>279</v>
      </c>
      <c r="D463" s="24" t="s">
        <v>213</v>
      </c>
      <c r="E463" s="24" t="s">
        <v>282</v>
      </c>
      <c r="F463" s="151" t="s">
        <v>276</v>
      </c>
      <c r="G463" s="221">
        <f t="shared" si="125"/>
        <v>869.27968999999996</v>
      </c>
    </row>
    <row r="464" spans="1:7" x14ac:dyDescent="0.2">
      <c r="A464" s="21" t="s">
        <v>285</v>
      </c>
      <c r="B464" s="24" t="s">
        <v>257</v>
      </c>
      <c r="C464" s="151" t="s">
        <v>279</v>
      </c>
      <c r="D464" s="24" t="s">
        <v>213</v>
      </c>
      <c r="E464" s="24" t="s">
        <v>290</v>
      </c>
      <c r="F464" s="151" t="s">
        <v>286</v>
      </c>
      <c r="G464" s="221">
        <f t="shared" si="125"/>
        <v>869.27968999999996</v>
      </c>
    </row>
    <row r="465" spans="1:9" x14ac:dyDescent="0.2">
      <c r="A465" s="219" t="s">
        <v>289</v>
      </c>
      <c r="B465" s="24" t="s">
        <v>257</v>
      </c>
      <c r="C465" s="151" t="s">
        <v>279</v>
      </c>
      <c r="D465" s="24" t="s">
        <v>213</v>
      </c>
      <c r="E465" s="24" t="s">
        <v>290</v>
      </c>
      <c r="F465" s="151">
        <v>512</v>
      </c>
      <c r="G465" s="221">
        <f>825.433+43.84669</f>
        <v>869.27968999999996</v>
      </c>
    </row>
    <row r="466" spans="1:9" x14ac:dyDescent="0.2">
      <c r="A466" s="256" t="s">
        <v>291</v>
      </c>
      <c r="B466" s="243" t="s">
        <v>257</v>
      </c>
      <c r="C466" s="242">
        <v>14</v>
      </c>
      <c r="D466" s="243" t="s">
        <v>151</v>
      </c>
      <c r="E466" s="243"/>
      <c r="F466" s="242"/>
      <c r="G466" s="257">
        <f>G467+G475</f>
        <v>1417.7313100000001</v>
      </c>
    </row>
    <row r="467" spans="1:9" x14ac:dyDescent="0.2">
      <c r="A467" s="21" t="s">
        <v>271</v>
      </c>
      <c r="B467" s="24" t="s">
        <v>257</v>
      </c>
      <c r="C467" s="151" t="s">
        <v>279</v>
      </c>
      <c r="D467" s="151" t="s">
        <v>151</v>
      </c>
      <c r="E467" s="24" t="s">
        <v>282</v>
      </c>
      <c r="F467" s="151" t="s">
        <v>147</v>
      </c>
      <c r="G467" s="221">
        <f>+G471+G468</f>
        <v>430.43393000000003</v>
      </c>
    </row>
    <row r="468" spans="1:9" ht="22.5" x14ac:dyDescent="0.2">
      <c r="A468" s="39" t="s">
        <v>887</v>
      </c>
      <c r="B468" s="343" t="s">
        <v>257</v>
      </c>
      <c r="C468" s="151" t="s">
        <v>279</v>
      </c>
      <c r="D468" s="151" t="s">
        <v>151</v>
      </c>
      <c r="E468" s="343" t="s">
        <v>888</v>
      </c>
      <c r="F468" s="336" t="s">
        <v>147</v>
      </c>
      <c r="G468" s="221">
        <f>G469</f>
        <v>328.125</v>
      </c>
    </row>
    <row r="469" spans="1:9" x14ac:dyDescent="0.2">
      <c r="A469" s="21" t="s">
        <v>271</v>
      </c>
      <c r="B469" s="343" t="s">
        <v>257</v>
      </c>
      <c r="C469" s="151" t="s">
        <v>279</v>
      </c>
      <c r="D469" s="151" t="s">
        <v>151</v>
      </c>
      <c r="E469" s="343" t="s">
        <v>888</v>
      </c>
      <c r="F469" s="151">
        <v>500</v>
      </c>
      <c r="G469" s="221">
        <f>G470</f>
        <v>328.125</v>
      </c>
    </row>
    <row r="470" spans="1:9" x14ac:dyDescent="0.2">
      <c r="A470" s="219" t="s">
        <v>75</v>
      </c>
      <c r="B470" s="343" t="s">
        <v>257</v>
      </c>
      <c r="C470" s="151" t="s">
        <v>279</v>
      </c>
      <c r="D470" s="151" t="s">
        <v>151</v>
      </c>
      <c r="E470" s="343" t="s">
        <v>888</v>
      </c>
      <c r="F470" s="336">
        <v>540</v>
      </c>
      <c r="G470" s="221">
        <v>328.125</v>
      </c>
    </row>
    <row r="471" spans="1:9" ht="45" x14ac:dyDescent="0.2">
      <c r="A471" s="21" t="s">
        <v>292</v>
      </c>
      <c r="B471" s="24" t="s">
        <v>257</v>
      </c>
      <c r="C471" s="151" t="s">
        <v>279</v>
      </c>
      <c r="D471" s="151" t="s">
        <v>151</v>
      </c>
      <c r="E471" s="24" t="s">
        <v>293</v>
      </c>
      <c r="F471" s="151" t="s">
        <v>147</v>
      </c>
      <c r="G471" s="221">
        <f t="shared" ref="G471:G472" si="126">+G472</f>
        <v>102.30893</v>
      </c>
    </row>
    <row r="472" spans="1:9" ht="33.75" x14ac:dyDescent="0.2">
      <c r="A472" s="39" t="s">
        <v>61</v>
      </c>
      <c r="B472" s="24" t="s">
        <v>257</v>
      </c>
      <c r="C472" s="151" t="s">
        <v>279</v>
      </c>
      <c r="D472" s="151" t="s">
        <v>151</v>
      </c>
      <c r="E472" s="24" t="s">
        <v>293</v>
      </c>
      <c r="F472" s="151" t="s">
        <v>147</v>
      </c>
      <c r="G472" s="221">
        <f t="shared" si="126"/>
        <v>102.30893</v>
      </c>
    </row>
    <row r="473" spans="1:9" x14ac:dyDescent="0.2">
      <c r="A473" s="21" t="s">
        <v>271</v>
      </c>
      <c r="B473" s="24" t="s">
        <v>257</v>
      </c>
      <c r="C473" s="151" t="s">
        <v>279</v>
      </c>
      <c r="D473" s="151" t="s">
        <v>151</v>
      </c>
      <c r="E473" s="24" t="s">
        <v>293</v>
      </c>
      <c r="F473" s="151" t="s">
        <v>276</v>
      </c>
      <c r="G473" s="221">
        <f t="shared" ref="G473" si="127">G474</f>
        <v>102.30893</v>
      </c>
    </row>
    <row r="474" spans="1:9" x14ac:dyDescent="0.2">
      <c r="A474" s="219" t="s">
        <v>75</v>
      </c>
      <c r="B474" s="24" t="s">
        <v>257</v>
      </c>
      <c r="C474" s="151" t="s">
        <v>279</v>
      </c>
      <c r="D474" s="151" t="s">
        <v>151</v>
      </c>
      <c r="E474" s="24" t="s">
        <v>293</v>
      </c>
      <c r="F474" s="151">
        <v>540</v>
      </c>
      <c r="G474" s="221">
        <v>102.30893</v>
      </c>
    </row>
    <row r="475" spans="1:9" ht="56.25" x14ac:dyDescent="0.2">
      <c r="A475" s="21" t="s">
        <v>794</v>
      </c>
      <c r="B475" s="24" t="s">
        <v>257</v>
      </c>
      <c r="C475" s="151" t="s">
        <v>279</v>
      </c>
      <c r="D475" s="151" t="s">
        <v>151</v>
      </c>
      <c r="E475" s="24" t="s">
        <v>795</v>
      </c>
      <c r="F475" s="151" t="s">
        <v>147</v>
      </c>
      <c r="G475" s="221">
        <f>G476</f>
        <v>987.29737999999998</v>
      </c>
    </row>
    <row r="476" spans="1:9" x14ac:dyDescent="0.2">
      <c r="A476" s="21" t="s">
        <v>271</v>
      </c>
      <c r="B476" s="24" t="s">
        <v>257</v>
      </c>
      <c r="C476" s="151" t="s">
        <v>279</v>
      </c>
      <c r="D476" s="151" t="s">
        <v>151</v>
      </c>
      <c r="E476" s="24" t="s">
        <v>795</v>
      </c>
      <c r="F476" s="151" t="s">
        <v>276</v>
      </c>
      <c r="G476" s="221">
        <f t="shared" ref="G476" si="128">G477</f>
        <v>987.29737999999998</v>
      </c>
    </row>
    <row r="477" spans="1:9" x14ac:dyDescent="0.2">
      <c r="A477" s="219" t="s">
        <v>75</v>
      </c>
      <c r="B477" s="24" t="s">
        <v>257</v>
      </c>
      <c r="C477" s="151" t="s">
        <v>279</v>
      </c>
      <c r="D477" s="151" t="s">
        <v>151</v>
      </c>
      <c r="E477" s="24" t="s">
        <v>795</v>
      </c>
      <c r="F477" s="151">
        <v>540</v>
      </c>
      <c r="G477" s="221">
        <f>1315.42238-328.125</f>
        <v>987.29737999999998</v>
      </c>
    </row>
    <row r="478" spans="1:9" ht="21" x14ac:dyDescent="0.2">
      <c r="A478" s="259" t="s">
        <v>827</v>
      </c>
      <c r="B478" s="252" t="s">
        <v>294</v>
      </c>
      <c r="C478" s="255"/>
      <c r="D478" s="252"/>
      <c r="E478" s="252"/>
      <c r="F478" s="255"/>
      <c r="G478" s="253">
        <f>G479+G551+G562+G596+G642+G656+G677+G688+G731+G672</f>
        <v>62486.226629999997</v>
      </c>
      <c r="H478" s="230">
        <f>94186.22663-1295-30405</f>
        <v>62486.226630000005</v>
      </c>
      <c r="I478" s="233">
        <f>H478-G478</f>
        <v>0</v>
      </c>
    </row>
    <row r="479" spans="1:9" x14ac:dyDescent="0.2">
      <c r="A479" s="32" t="s">
        <v>258</v>
      </c>
      <c r="B479" s="33" t="s">
        <v>294</v>
      </c>
      <c r="C479" s="31" t="s">
        <v>97</v>
      </c>
      <c r="D479" s="33" t="s">
        <v>145</v>
      </c>
      <c r="E479" s="33" t="s">
        <v>146</v>
      </c>
      <c r="F479" s="31" t="s">
        <v>147</v>
      </c>
      <c r="G479" s="173">
        <f>G480+G504+G509+G514+G519</f>
        <v>34713.970180000004</v>
      </c>
      <c r="H479" s="238"/>
    </row>
    <row r="480" spans="1:9" ht="33.75" x14ac:dyDescent="0.2">
      <c r="A480" s="256" t="s">
        <v>295</v>
      </c>
      <c r="B480" s="243" t="s">
        <v>294</v>
      </c>
      <c r="C480" s="242" t="s">
        <v>97</v>
      </c>
      <c r="D480" s="243" t="s">
        <v>127</v>
      </c>
      <c r="E480" s="243"/>
      <c r="F480" s="242"/>
      <c r="G480" s="257">
        <f>G486+G481</f>
        <v>28757.870180000002</v>
      </c>
    </row>
    <row r="481" spans="1:7" x14ac:dyDescent="0.2">
      <c r="A481" s="39" t="s">
        <v>296</v>
      </c>
      <c r="B481" s="24" t="s">
        <v>294</v>
      </c>
      <c r="C481" s="151" t="s">
        <v>97</v>
      </c>
      <c r="D481" s="24" t="s">
        <v>127</v>
      </c>
      <c r="E481" s="24" t="s">
        <v>297</v>
      </c>
      <c r="F481" s="151" t="s">
        <v>147</v>
      </c>
      <c r="G481" s="221">
        <f>G482</f>
        <v>1298.7</v>
      </c>
    </row>
    <row r="482" spans="1:7" ht="45" x14ac:dyDescent="0.2">
      <c r="A482" s="21" t="s">
        <v>110</v>
      </c>
      <c r="B482" s="24" t="s">
        <v>294</v>
      </c>
      <c r="C482" s="151" t="s">
        <v>97</v>
      </c>
      <c r="D482" s="24" t="s">
        <v>127</v>
      </c>
      <c r="E482" s="24" t="s">
        <v>298</v>
      </c>
      <c r="F482" s="151" t="s">
        <v>111</v>
      </c>
      <c r="G482" s="221">
        <f t="shared" ref="G482" si="129">SUM(G483)</f>
        <v>1298.7</v>
      </c>
    </row>
    <row r="483" spans="1:7" ht="22.5" x14ac:dyDescent="0.2">
      <c r="A483" s="21" t="s">
        <v>131</v>
      </c>
      <c r="B483" s="24" t="s">
        <v>294</v>
      </c>
      <c r="C483" s="151" t="s">
        <v>97</v>
      </c>
      <c r="D483" s="24" t="s">
        <v>127</v>
      </c>
      <c r="E483" s="24" t="s">
        <v>298</v>
      </c>
      <c r="F483" s="151" t="s">
        <v>192</v>
      </c>
      <c r="G483" s="221">
        <f t="shared" ref="G483" si="130">SUM(G484:G485)</f>
        <v>1298.7</v>
      </c>
    </row>
    <row r="484" spans="1:7" x14ac:dyDescent="0.2">
      <c r="A484" s="39" t="s">
        <v>132</v>
      </c>
      <c r="B484" s="24" t="s">
        <v>294</v>
      </c>
      <c r="C484" s="151" t="s">
        <v>97</v>
      </c>
      <c r="D484" s="24" t="s">
        <v>127</v>
      </c>
      <c r="E484" s="24" t="s">
        <v>298</v>
      </c>
      <c r="F484" s="151" t="s">
        <v>193</v>
      </c>
      <c r="G484" s="221">
        <v>997.5</v>
      </c>
    </row>
    <row r="485" spans="1:7" ht="33.75" x14ac:dyDescent="0.2">
      <c r="A485" s="39" t="s">
        <v>133</v>
      </c>
      <c r="B485" s="24" t="s">
        <v>294</v>
      </c>
      <c r="C485" s="151" t="s">
        <v>97</v>
      </c>
      <c r="D485" s="24" t="s">
        <v>127</v>
      </c>
      <c r="E485" s="24" t="s">
        <v>298</v>
      </c>
      <c r="F485" s="151">
        <v>129</v>
      </c>
      <c r="G485" s="221">
        <v>301.2</v>
      </c>
    </row>
    <row r="486" spans="1:7" ht="22.5" x14ac:dyDescent="0.2">
      <c r="A486" s="21" t="s">
        <v>299</v>
      </c>
      <c r="B486" s="24" t="s">
        <v>294</v>
      </c>
      <c r="C486" s="151" t="s">
        <v>97</v>
      </c>
      <c r="D486" s="24" t="s">
        <v>127</v>
      </c>
      <c r="E486" s="24" t="s">
        <v>300</v>
      </c>
      <c r="F486" s="151" t="s">
        <v>147</v>
      </c>
      <c r="G486" s="221">
        <f>G487+G491+G494+G499</f>
        <v>27459.170180000001</v>
      </c>
    </row>
    <row r="487" spans="1:7" ht="45" x14ac:dyDescent="0.2">
      <c r="A487" s="21" t="s">
        <v>110</v>
      </c>
      <c r="B487" s="24" t="s">
        <v>294</v>
      </c>
      <c r="C487" s="151" t="s">
        <v>97</v>
      </c>
      <c r="D487" s="24" t="s">
        <v>127</v>
      </c>
      <c r="E487" s="24" t="s">
        <v>301</v>
      </c>
      <c r="F487" s="151" t="s">
        <v>111</v>
      </c>
      <c r="G487" s="221">
        <f t="shared" ref="G487" si="131">G488</f>
        <v>24308.5</v>
      </c>
    </row>
    <row r="488" spans="1:7" ht="22.5" x14ac:dyDescent="0.2">
      <c r="A488" s="21" t="s">
        <v>131</v>
      </c>
      <c r="B488" s="24" t="s">
        <v>294</v>
      </c>
      <c r="C488" s="151" t="s">
        <v>97</v>
      </c>
      <c r="D488" s="24" t="s">
        <v>127</v>
      </c>
      <c r="E488" s="24" t="s">
        <v>301</v>
      </c>
      <c r="F488" s="151" t="s">
        <v>192</v>
      </c>
      <c r="G488" s="221">
        <f t="shared" ref="G488" si="132">G489+G490</f>
        <v>24308.5</v>
      </c>
    </row>
    <row r="489" spans="1:7" x14ac:dyDescent="0.2">
      <c r="A489" s="39" t="s">
        <v>132</v>
      </c>
      <c r="B489" s="24" t="s">
        <v>294</v>
      </c>
      <c r="C489" s="151" t="s">
        <v>97</v>
      </c>
      <c r="D489" s="24" t="s">
        <v>127</v>
      </c>
      <c r="E489" s="24" t="s">
        <v>301</v>
      </c>
      <c r="F489" s="151" t="s">
        <v>193</v>
      </c>
      <c r="G489" s="221">
        <v>18670.099999999999</v>
      </c>
    </row>
    <row r="490" spans="1:7" ht="33.75" x14ac:dyDescent="0.2">
      <c r="A490" s="39" t="s">
        <v>133</v>
      </c>
      <c r="B490" s="24" t="s">
        <v>294</v>
      </c>
      <c r="C490" s="151" t="s">
        <v>97</v>
      </c>
      <c r="D490" s="24" t="s">
        <v>127</v>
      </c>
      <c r="E490" s="24" t="s">
        <v>301</v>
      </c>
      <c r="F490" s="151">
        <v>129</v>
      </c>
      <c r="G490" s="221">
        <v>5638.4</v>
      </c>
    </row>
    <row r="491" spans="1:7" ht="45" x14ac:dyDescent="0.2">
      <c r="A491" s="21" t="s">
        <v>110</v>
      </c>
      <c r="B491" s="24" t="s">
        <v>294</v>
      </c>
      <c r="C491" s="151" t="s">
        <v>97</v>
      </c>
      <c r="D491" s="24" t="s">
        <v>127</v>
      </c>
      <c r="E491" s="24" t="s">
        <v>302</v>
      </c>
      <c r="F491" s="151">
        <v>100</v>
      </c>
      <c r="G491" s="221">
        <f t="shared" ref="G491:G492" si="133">G492</f>
        <v>0</v>
      </c>
    </row>
    <row r="492" spans="1:7" ht="22.5" x14ac:dyDescent="0.2">
      <c r="A492" s="21" t="s">
        <v>131</v>
      </c>
      <c r="B492" s="24" t="s">
        <v>294</v>
      </c>
      <c r="C492" s="151" t="s">
        <v>97</v>
      </c>
      <c r="D492" s="24" t="s">
        <v>127</v>
      </c>
      <c r="E492" s="24" t="s">
        <v>302</v>
      </c>
      <c r="F492" s="151">
        <v>120</v>
      </c>
      <c r="G492" s="221">
        <f t="shared" si="133"/>
        <v>0</v>
      </c>
    </row>
    <row r="493" spans="1:7" ht="22.5" x14ac:dyDescent="0.2">
      <c r="A493" s="39" t="s">
        <v>244</v>
      </c>
      <c r="B493" s="24" t="s">
        <v>294</v>
      </c>
      <c r="C493" s="151" t="s">
        <v>97</v>
      </c>
      <c r="D493" s="24" t="s">
        <v>127</v>
      </c>
      <c r="E493" s="24" t="s">
        <v>302</v>
      </c>
      <c r="F493" s="151">
        <v>122</v>
      </c>
      <c r="G493" s="221"/>
    </row>
    <row r="494" spans="1:7" ht="22.5" x14ac:dyDescent="0.2">
      <c r="A494" s="21" t="s">
        <v>404</v>
      </c>
      <c r="B494" s="24" t="s">
        <v>294</v>
      </c>
      <c r="C494" s="151" t="s">
        <v>97</v>
      </c>
      <c r="D494" s="24" t="s">
        <v>127</v>
      </c>
      <c r="E494" s="24" t="s">
        <v>302</v>
      </c>
      <c r="F494" s="151" t="s">
        <v>119</v>
      </c>
      <c r="G494" s="221">
        <f t="shared" ref="G494" si="134">G495</f>
        <v>2731.98918</v>
      </c>
    </row>
    <row r="495" spans="1:7" ht="22.5" x14ac:dyDescent="0.2">
      <c r="A495" s="21" t="s">
        <v>120</v>
      </c>
      <c r="B495" s="24" t="s">
        <v>294</v>
      </c>
      <c r="C495" s="151" t="s">
        <v>97</v>
      </c>
      <c r="D495" s="24" t="s">
        <v>127</v>
      </c>
      <c r="E495" s="24" t="s">
        <v>302</v>
      </c>
      <c r="F495" s="151" t="s">
        <v>121</v>
      </c>
      <c r="G495" s="221">
        <f>G497+G496+G498</f>
        <v>2731.98918</v>
      </c>
    </row>
    <row r="496" spans="1:7" ht="22.5" x14ac:dyDescent="0.2">
      <c r="A496" s="219" t="s">
        <v>134</v>
      </c>
      <c r="B496" s="24" t="s">
        <v>294</v>
      </c>
      <c r="C496" s="151" t="s">
        <v>97</v>
      </c>
      <c r="D496" s="24" t="s">
        <v>127</v>
      </c>
      <c r="E496" s="24" t="s">
        <v>302</v>
      </c>
      <c r="F496" s="151">
        <v>242</v>
      </c>
      <c r="G496" s="221">
        <v>287</v>
      </c>
    </row>
    <row r="497" spans="1:7" x14ac:dyDescent="0.2">
      <c r="A497" s="219" t="s">
        <v>422</v>
      </c>
      <c r="B497" s="24" t="s">
        <v>294</v>
      </c>
      <c r="C497" s="151" t="s">
        <v>97</v>
      </c>
      <c r="D497" s="24" t="s">
        <v>127</v>
      </c>
      <c r="E497" s="24" t="s">
        <v>302</v>
      </c>
      <c r="F497" s="151" t="s">
        <v>123</v>
      </c>
      <c r="G497" s="221">
        <v>1538.0785800000001</v>
      </c>
    </row>
    <row r="498" spans="1:7" x14ac:dyDescent="0.2">
      <c r="A498" s="219" t="s">
        <v>759</v>
      </c>
      <c r="B498" s="24" t="s">
        <v>294</v>
      </c>
      <c r="C498" s="151" t="s">
        <v>97</v>
      </c>
      <c r="D498" s="24" t="s">
        <v>127</v>
      </c>
      <c r="E498" s="24" t="s">
        <v>302</v>
      </c>
      <c r="F498" s="151">
        <v>247</v>
      </c>
      <c r="G498" s="221">
        <v>906.91060000000004</v>
      </c>
    </row>
    <row r="499" spans="1:7" x14ac:dyDescent="0.2">
      <c r="A499" s="219" t="s">
        <v>135</v>
      </c>
      <c r="B499" s="24" t="s">
        <v>294</v>
      </c>
      <c r="C499" s="151" t="s">
        <v>97</v>
      </c>
      <c r="D499" s="24" t="s">
        <v>127</v>
      </c>
      <c r="E499" s="24" t="s">
        <v>302</v>
      </c>
      <c r="F499" s="151" t="s">
        <v>195</v>
      </c>
      <c r="G499" s="221">
        <f t="shared" ref="G499" si="135">G500</f>
        <v>418.68100000000004</v>
      </c>
    </row>
    <row r="500" spans="1:7" x14ac:dyDescent="0.2">
      <c r="A500" s="219" t="s">
        <v>136</v>
      </c>
      <c r="B500" s="24" t="s">
        <v>294</v>
      </c>
      <c r="C500" s="151" t="s">
        <v>97</v>
      </c>
      <c r="D500" s="24" t="s">
        <v>127</v>
      </c>
      <c r="E500" s="24" t="s">
        <v>302</v>
      </c>
      <c r="F500" s="151" t="s">
        <v>137</v>
      </c>
      <c r="G500" s="221">
        <f t="shared" ref="G500" si="136">G501+G502+G503</f>
        <v>418.68100000000004</v>
      </c>
    </row>
    <row r="501" spans="1:7" x14ac:dyDescent="0.2">
      <c r="A501" s="246" t="s">
        <v>138</v>
      </c>
      <c r="B501" s="24" t="s">
        <v>294</v>
      </c>
      <c r="C501" s="151" t="s">
        <v>97</v>
      </c>
      <c r="D501" s="24" t="s">
        <v>127</v>
      </c>
      <c r="E501" s="24" t="s">
        <v>302</v>
      </c>
      <c r="F501" s="151" t="s">
        <v>139</v>
      </c>
      <c r="G501" s="221">
        <v>176.24600000000001</v>
      </c>
    </row>
    <row r="502" spans="1:7" x14ac:dyDescent="0.2">
      <c r="A502" s="219" t="s">
        <v>196</v>
      </c>
      <c r="B502" s="24" t="s">
        <v>294</v>
      </c>
      <c r="C502" s="151" t="s">
        <v>97</v>
      </c>
      <c r="D502" s="24" t="s">
        <v>127</v>
      </c>
      <c r="E502" s="24" t="s">
        <v>302</v>
      </c>
      <c r="F502" s="151">
        <v>852</v>
      </c>
      <c r="G502" s="221">
        <v>22.434999999999999</v>
      </c>
    </row>
    <row r="503" spans="1:7" x14ac:dyDescent="0.2">
      <c r="A503" s="219" t="s">
        <v>396</v>
      </c>
      <c r="B503" s="24" t="s">
        <v>294</v>
      </c>
      <c r="C503" s="151" t="s">
        <v>97</v>
      </c>
      <c r="D503" s="24" t="s">
        <v>127</v>
      </c>
      <c r="E503" s="24" t="s">
        <v>302</v>
      </c>
      <c r="F503" s="151">
        <v>853</v>
      </c>
      <c r="G503" s="221">
        <v>220</v>
      </c>
    </row>
    <row r="504" spans="1:7" x14ac:dyDescent="0.2">
      <c r="A504" s="256" t="s">
        <v>399</v>
      </c>
      <c r="B504" s="243" t="s">
        <v>294</v>
      </c>
      <c r="C504" s="242" t="s">
        <v>97</v>
      </c>
      <c r="D504" s="243" t="s">
        <v>238</v>
      </c>
      <c r="E504" s="243"/>
      <c r="F504" s="242"/>
      <c r="G504" s="257">
        <f t="shared" ref="G504:G507" si="137">G505</f>
        <v>15.1</v>
      </c>
    </row>
    <row r="505" spans="1:7" ht="33.75" x14ac:dyDescent="0.2">
      <c r="A505" s="39" t="s">
        <v>408</v>
      </c>
      <c r="B505" s="24" t="s">
        <v>294</v>
      </c>
      <c r="C505" s="151" t="s">
        <v>97</v>
      </c>
      <c r="D505" s="24" t="s">
        <v>238</v>
      </c>
      <c r="E505" s="24" t="s">
        <v>400</v>
      </c>
      <c r="F505" s="151"/>
      <c r="G505" s="221">
        <f t="shared" si="137"/>
        <v>15.1</v>
      </c>
    </row>
    <row r="506" spans="1:7" ht="22.5" x14ac:dyDescent="0.2">
      <c r="A506" s="21" t="s">
        <v>404</v>
      </c>
      <c r="B506" s="24" t="s">
        <v>294</v>
      </c>
      <c r="C506" s="151" t="s">
        <v>97</v>
      </c>
      <c r="D506" s="24" t="s">
        <v>238</v>
      </c>
      <c r="E506" s="24" t="s">
        <v>400</v>
      </c>
      <c r="F506" s="151" t="s">
        <v>119</v>
      </c>
      <c r="G506" s="221">
        <f t="shared" si="137"/>
        <v>15.1</v>
      </c>
    </row>
    <row r="507" spans="1:7" ht="22.5" x14ac:dyDescent="0.2">
      <c r="A507" s="21" t="s">
        <v>120</v>
      </c>
      <c r="B507" s="24" t="s">
        <v>294</v>
      </c>
      <c r="C507" s="151" t="s">
        <v>97</v>
      </c>
      <c r="D507" s="24" t="s">
        <v>238</v>
      </c>
      <c r="E507" s="24" t="s">
        <v>400</v>
      </c>
      <c r="F507" s="151" t="s">
        <v>121</v>
      </c>
      <c r="G507" s="221">
        <f t="shared" si="137"/>
        <v>15.1</v>
      </c>
    </row>
    <row r="508" spans="1:7" x14ac:dyDescent="0.2">
      <c r="A508" s="219" t="s">
        <v>422</v>
      </c>
      <c r="B508" s="24" t="s">
        <v>294</v>
      </c>
      <c r="C508" s="151" t="s">
        <v>97</v>
      </c>
      <c r="D508" s="24" t="s">
        <v>238</v>
      </c>
      <c r="E508" s="24" t="s">
        <v>400</v>
      </c>
      <c r="F508" s="151" t="s">
        <v>123</v>
      </c>
      <c r="G508" s="221">
        <v>15.1</v>
      </c>
    </row>
    <row r="509" spans="1:7" x14ac:dyDescent="0.2">
      <c r="A509" s="265" t="s">
        <v>873</v>
      </c>
      <c r="B509" s="33" t="s">
        <v>294</v>
      </c>
      <c r="C509" s="31" t="s">
        <v>97</v>
      </c>
      <c r="D509" s="33" t="s">
        <v>202</v>
      </c>
      <c r="E509" s="33"/>
      <c r="F509" s="337"/>
      <c r="G509" s="173">
        <f>G510</f>
        <v>1500</v>
      </c>
    </row>
    <row r="510" spans="1:7" x14ac:dyDescent="0.2">
      <c r="A510" s="219" t="s">
        <v>874</v>
      </c>
      <c r="B510" s="334" t="s">
        <v>294</v>
      </c>
      <c r="C510" s="151" t="s">
        <v>97</v>
      </c>
      <c r="D510" s="334" t="s">
        <v>202</v>
      </c>
      <c r="E510" s="334" t="s">
        <v>875</v>
      </c>
      <c r="F510" s="336"/>
      <c r="G510" s="221">
        <f>G511</f>
        <v>1500</v>
      </c>
    </row>
    <row r="511" spans="1:7" ht="22.5" x14ac:dyDescent="0.2">
      <c r="A511" s="21" t="s">
        <v>404</v>
      </c>
      <c r="B511" s="334" t="s">
        <v>294</v>
      </c>
      <c r="C511" s="151" t="s">
        <v>97</v>
      </c>
      <c r="D511" s="334" t="s">
        <v>202</v>
      </c>
      <c r="E511" s="334" t="s">
        <v>875</v>
      </c>
      <c r="F511" s="336">
        <v>800</v>
      </c>
      <c r="G511" s="221">
        <f>G512</f>
        <v>1500</v>
      </c>
    </row>
    <row r="512" spans="1:7" ht="22.5" x14ac:dyDescent="0.2">
      <c r="A512" s="21" t="s">
        <v>120</v>
      </c>
      <c r="B512" s="334" t="s">
        <v>294</v>
      </c>
      <c r="C512" s="151" t="s">
        <v>97</v>
      </c>
      <c r="D512" s="334" t="s">
        <v>202</v>
      </c>
      <c r="E512" s="334" t="s">
        <v>875</v>
      </c>
      <c r="F512" s="336">
        <v>800</v>
      </c>
      <c r="G512" s="221">
        <f>G513</f>
        <v>1500</v>
      </c>
    </row>
    <row r="513" spans="1:7" x14ac:dyDescent="0.2">
      <c r="A513" s="21" t="s">
        <v>876</v>
      </c>
      <c r="B513" s="334" t="s">
        <v>294</v>
      </c>
      <c r="C513" s="151" t="s">
        <v>97</v>
      </c>
      <c r="D513" s="334" t="s">
        <v>202</v>
      </c>
      <c r="E513" s="334" t="s">
        <v>875</v>
      </c>
      <c r="F513" s="336">
        <v>880</v>
      </c>
      <c r="G513" s="221">
        <v>1500</v>
      </c>
    </row>
    <row r="514" spans="1:7" x14ac:dyDescent="0.2">
      <c r="A514" s="266" t="s">
        <v>406</v>
      </c>
      <c r="B514" s="243" t="s">
        <v>294</v>
      </c>
      <c r="C514" s="242" t="s">
        <v>97</v>
      </c>
      <c r="D514" s="243" t="s">
        <v>346</v>
      </c>
      <c r="E514" s="243"/>
      <c r="F514" s="242"/>
      <c r="G514" s="257">
        <f t="shared" ref="G514:G517" si="138">G515</f>
        <v>1500</v>
      </c>
    </row>
    <row r="515" spans="1:7" x14ac:dyDescent="0.2">
      <c r="A515" s="219" t="s">
        <v>415</v>
      </c>
      <c r="B515" s="24" t="s">
        <v>294</v>
      </c>
      <c r="C515" s="151" t="s">
        <v>97</v>
      </c>
      <c r="D515" s="24" t="s">
        <v>346</v>
      </c>
      <c r="E515" s="24" t="s">
        <v>414</v>
      </c>
      <c r="F515" s="151"/>
      <c r="G515" s="221">
        <f t="shared" si="138"/>
        <v>1500</v>
      </c>
    </row>
    <row r="516" spans="1:7" ht="22.5" x14ac:dyDescent="0.2">
      <c r="A516" s="21" t="s">
        <v>404</v>
      </c>
      <c r="B516" s="24" t="s">
        <v>294</v>
      </c>
      <c r="C516" s="151" t="s">
        <v>97</v>
      </c>
      <c r="D516" s="24" t="s">
        <v>346</v>
      </c>
      <c r="E516" s="24" t="s">
        <v>414</v>
      </c>
      <c r="F516" s="151">
        <v>800</v>
      </c>
      <c r="G516" s="221">
        <f t="shared" si="138"/>
        <v>1500</v>
      </c>
    </row>
    <row r="517" spans="1:7" ht="22.5" x14ac:dyDescent="0.2">
      <c r="A517" s="21" t="s">
        <v>120</v>
      </c>
      <c r="B517" s="24" t="s">
        <v>294</v>
      </c>
      <c r="C517" s="151" t="s">
        <v>97</v>
      </c>
      <c r="D517" s="24" t="s">
        <v>346</v>
      </c>
      <c r="E517" s="24" t="s">
        <v>414</v>
      </c>
      <c r="F517" s="151">
        <v>800</v>
      </c>
      <c r="G517" s="221">
        <f t="shared" si="138"/>
        <v>1500</v>
      </c>
    </row>
    <row r="518" spans="1:7" ht="22.5" x14ac:dyDescent="0.2">
      <c r="A518" s="219" t="s">
        <v>122</v>
      </c>
      <c r="B518" s="24" t="s">
        <v>294</v>
      </c>
      <c r="C518" s="151" t="s">
        <v>97</v>
      </c>
      <c r="D518" s="24" t="s">
        <v>346</v>
      </c>
      <c r="E518" s="24" t="s">
        <v>414</v>
      </c>
      <c r="F518" s="151">
        <v>870</v>
      </c>
      <c r="G518" s="221">
        <v>1500</v>
      </c>
    </row>
    <row r="519" spans="1:7" x14ac:dyDescent="0.2">
      <c r="A519" s="256" t="s">
        <v>267</v>
      </c>
      <c r="B519" s="243" t="s">
        <v>294</v>
      </c>
      <c r="C519" s="242" t="s">
        <v>97</v>
      </c>
      <c r="D519" s="243" t="s">
        <v>268</v>
      </c>
      <c r="E519" s="243"/>
      <c r="F519" s="242"/>
      <c r="G519" s="257">
        <f>G538+G542+G520+G534</f>
        <v>2941</v>
      </c>
    </row>
    <row r="520" spans="1:7" ht="33.75" x14ac:dyDescent="0.2">
      <c r="A520" s="21" t="s">
        <v>788</v>
      </c>
      <c r="B520" s="24" t="s">
        <v>294</v>
      </c>
      <c r="C520" s="151" t="s">
        <v>97</v>
      </c>
      <c r="D520" s="24" t="s">
        <v>268</v>
      </c>
      <c r="E520" s="24" t="s">
        <v>303</v>
      </c>
      <c r="F520" s="151"/>
      <c r="G520" s="221">
        <f t="shared" ref="G520" si="139">G525+G529+G521</f>
        <v>2210</v>
      </c>
    </row>
    <row r="521" spans="1:7" ht="22.5" x14ac:dyDescent="0.2">
      <c r="A521" s="39" t="s">
        <v>716</v>
      </c>
      <c r="B521" s="24" t="s">
        <v>294</v>
      </c>
      <c r="C521" s="151" t="s">
        <v>97</v>
      </c>
      <c r="D521" s="24" t="s">
        <v>268</v>
      </c>
      <c r="E521" s="24" t="s">
        <v>715</v>
      </c>
      <c r="F521" s="151"/>
      <c r="G521" s="221">
        <f t="shared" ref="G521:G523" si="140">G522</f>
        <v>40</v>
      </c>
    </row>
    <row r="522" spans="1:7" ht="22.5" x14ac:dyDescent="0.2">
      <c r="A522" s="21" t="s">
        <v>404</v>
      </c>
      <c r="B522" s="24" t="s">
        <v>294</v>
      </c>
      <c r="C522" s="151" t="s">
        <v>97</v>
      </c>
      <c r="D522" s="24" t="s">
        <v>268</v>
      </c>
      <c r="E522" s="24" t="s">
        <v>715</v>
      </c>
      <c r="F522" s="151" t="s">
        <v>119</v>
      </c>
      <c r="G522" s="221">
        <f t="shared" si="140"/>
        <v>40</v>
      </c>
    </row>
    <row r="523" spans="1:7" ht="22.5" x14ac:dyDescent="0.2">
      <c r="A523" s="21" t="s">
        <v>120</v>
      </c>
      <c r="B523" s="24" t="s">
        <v>294</v>
      </c>
      <c r="C523" s="151" t="s">
        <v>97</v>
      </c>
      <c r="D523" s="24" t="s">
        <v>268</v>
      </c>
      <c r="E523" s="24" t="s">
        <v>715</v>
      </c>
      <c r="F523" s="151" t="s">
        <v>121</v>
      </c>
      <c r="G523" s="221">
        <f t="shared" si="140"/>
        <v>40</v>
      </c>
    </row>
    <row r="524" spans="1:7" x14ac:dyDescent="0.2">
      <c r="A524" s="219" t="s">
        <v>422</v>
      </c>
      <c r="B524" s="24" t="s">
        <v>294</v>
      </c>
      <c r="C524" s="151" t="s">
        <v>97</v>
      </c>
      <c r="D524" s="24" t="s">
        <v>268</v>
      </c>
      <c r="E524" s="24" t="s">
        <v>715</v>
      </c>
      <c r="F524" s="151" t="s">
        <v>123</v>
      </c>
      <c r="G524" s="221">
        <v>40</v>
      </c>
    </row>
    <row r="525" spans="1:7" ht="33.75" x14ac:dyDescent="0.2">
      <c r="A525" s="39" t="s">
        <v>718</v>
      </c>
      <c r="B525" s="24" t="s">
        <v>294</v>
      </c>
      <c r="C525" s="151" t="s">
        <v>97</v>
      </c>
      <c r="D525" s="24" t="s">
        <v>268</v>
      </c>
      <c r="E525" s="24" t="s">
        <v>717</v>
      </c>
      <c r="F525" s="151"/>
      <c r="G525" s="221">
        <f t="shared" ref="G525:G527" si="141">G526</f>
        <v>50</v>
      </c>
    </row>
    <row r="526" spans="1:7" ht="22.5" x14ac:dyDescent="0.2">
      <c r="A526" s="21" t="s">
        <v>404</v>
      </c>
      <c r="B526" s="24" t="s">
        <v>294</v>
      </c>
      <c r="C526" s="151" t="s">
        <v>97</v>
      </c>
      <c r="D526" s="24" t="s">
        <v>268</v>
      </c>
      <c r="E526" s="24" t="s">
        <v>717</v>
      </c>
      <c r="F526" s="151" t="s">
        <v>119</v>
      </c>
      <c r="G526" s="221">
        <f t="shared" si="141"/>
        <v>50</v>
      </c>
    </row>
    <row r="527" spans="1:7" ht="22.5" x14ac:dyDescent="0.2">
      <c r="A527" s="21" t="s">
        <v>120</v>
      </c>
      <c r="B527" s="24" t="s">
        <v>294</v>
      </c>
      <c r="C527" s="151" t="s">
        <v>97</v>
      </c>
      <c r="D527" s="24" t="s">
        <v>268</v>
      </c>
      <c r="E527" s="24" t="s">
        <v>717</v>
      </c>
      <c r="F527" s="151" t="s">
        <v>121</v>
      </c>
      <c r="G527" s="221">
        <f t="shared" si="141"/>
        <v>50</v>
      </c>
    </row>
    <row r="528" spans="1:7" x14ac:dyDescent="0.2">
      <c r="A528" s="219" t="s">
        <v>422</v>
      </c>
      <c r="B528" s="24" t="s">
        <v>294</v>
      </c>
      <c r="C528" s="151" t="s">
        <v>97</v>
      </c>
      <c r="D528" s="24" t="s">
        <v>268</v>
      </c>
      <c r="E528" s="24" t="s">
        <v>717</v>
      </c>
      <c r="F528" s="151" t="s">
        <v>123</v>
      </c>
      <c r="G528" s="221">
        <v>50</v>
      </c>
    </row>
    <row r="529" spans="1:7" ht="22.5" x14ac:dyDescent="0.2">
      <c r="A529" s="219" t="s">
        <v>487</v>
      </c>
      <c r="B529" s="24" t="s">
        <v>294</v>
      </c>
      <c r="C529" s="151" t="s">
        <v>97</v>
      </c>
      <c r="D529" s="24" t="s">
        <v>268</v>
      </c>
      <c r="E529" s="24" t="s">
        <v>486</v>
      </c>
      <c r="F529" s="151"/>
      <c r="G529" s="221">
        <f t="shared" ref="G529:G530" si="142">G530</f>
        <v>2120</v>
      </c>
    </row>
    <row r="530" spans="1:7" ht="22.5" x14ac:dyDescent="0.2">
      <c r="A530" s="21" t="s">
        <v>404</v>
      </c>
      <c r="B530" s="24" t="s">
        <v>294</v>
      </c>
      <c r="C530" s="151" t="s">
        <v>97</v>
      </c>
      <c r="D530" s="24" t="s">
        <v>268</v>
      </c>
      <c r="E530" s="24" t="s">
        <v>486</v>
      </c>
      <c r="F530" s="151" t="s">
        <v>119</v>
      </c>
      <c r="G530" s="221">
        <f t="shared" si="142"/>
        <v>2120</v>
      </c>
    </row>
    <row r="531" spans="1:7" ht="22.5" x14ac:dyDescent="0.2">
      <c r="A531" s="21" t="s">
        <v>120</v>
      </c>
      <c r="B531" s="24" t="s">
        <v>294</v>
      </c>
      <c r="C531" s="151" t="s">
        <v>97</v>
      </c>
      <c r="D531" s="24" t="s">
        <v>268</v>
      </c>
      <c r="E531" s="24" t="s">
        <v>486</v>
      </c>
      <c r="F531" s="151" t="s">
        <v>121</v>
      </c>
      <c r="G531" s="221">
        <f t="shared" ref="G531" si="143">G533+G532</f>
        <v>2120</v>
      </c>
    </row>
    <row r="532" spans="1:7" ht="22.5" x14ac:dyDescent="0.2">
      <c r="A532" s="219" t="s">
        <v>134</v>
      </c>
      <c r="B532" s="24" t="s">
        <v>294</v>
      </c>
      <c r="C532" s="151" t="s">
        <v>97</v>
      </c>
      <c r="D532" s="24" t="s">
        <v>268</v>
      </c>
      <c r="E532" s="24" t="s">
        <v>486</v>
      </c>
      <c r="F532" s="151">
        <v>242</v>
      </c>
      <c r="G532" s="221">
        <v>200</v>
      </c>
    </row>
    <row r="533" spans="1:7" x14ac:dyDescent="0.2">
      <c r="A533" s="219" t="s">
        <v>422</v>
      </c>
      <c r="B533" s="24" t="s">
        <v>294</v>
      </c>
      <c r="C533" s="151" t="s">
        <v>97</v>
      </c>
      <c r="D533" s="24" t="s">
        <v>268</v>
      </c>
      <c r="E533" s="24" t="s">
        <v>486</v>
      </c>
      <c r="F533" s="151" t="s">
        <v>123</v>
      </c>
      <c r="G533" s="221">
        <v>1920</v>
      </c>
    </row>
    <row r="534" spans="1:7" x14ac:dyDescent="0.2">
      <c r="A534" s="249" t="s">
        <v>304</v>
      </c>
      <c r="B534" s="24" t="s">
        <v>294</v>
      </c>
      <c r="C534" s="151" t="s">
        <v>97</v>
      </c>
      <c r="D534" s="24" t="s">
        <v>268</v>
      </c>
      <c r="E534" s="24" t="s">
        <v>305</v>
      </c>
      <c r="F534" s="151"/>
      <c r="G534" s="221">
        <f t="shared" ref="G534:G536" si="144">G535</f>
        <v>130</v>
      </c>
    </row>
    <row r="535" spans="1:7" x14ac:dyDescent="0.2">
      <c r="A535" s="219" t="s">
        <v>135</v>
      </c>
      <c r="B535" s="24" t="s">
        <v>294</v>
      </c>
      <c r="C535" s="151" t="s">
        <v>97</v>
      </c>
      <c r="D535" s="24" t="s">
        <v>268</v>
      </c>
      <c r="E535" s="24" t="s">
        <v>305</v>
      </c>
      <c r="F535" s="151" t="s">
        <v>195</v>
      </c>
      <c r="G535" s="221">
        <f t="shared" si="144"/>
        <v>130</v>
      </c>
    </row>
    <row r="536" spans="1:7" x14ac:dyDescent="0.2">
      <c r="A536" s="219" t="s">
        <v>136</v>
      </c>
      <c r="B536" s="24" t="s">
        <v>294</v>
      </c>
      <c r="C536" s="151" t="s">
        <v>97</v>
      </c>
      <c r="D536" s="24" t="s">
        <v>268</v>
      </c>
      <c r="E536" s="24" t="s">
        <v>305</v>
      </c>
      <c r="F536" s="151" t="s">
        <v>137</v>
      </c>
      <c r="G536" s="221">
        <f t="shared" si="144"/>
        <v>130</v>
      </c>
    </row>
    <row r="537" spans="1:7" x14ac:dyDescent="0.2">
      <c r="A537" s="219" t="s">
        <v>396</v>
      </c>
      <c r="B537" s="24" t="s">
        <v>294</v>
      </c>
      <c r="C537" s="151" t="s">
        <v>97</v>
      </c>
      <c r="D537" s="24" t="s">
        <v>268</v>
      </c>
      <c r="E537" s="24" t="s">
        <v>305</v>
      </c>
      <c r="F537" s="151">
        <v>853</v>
      </c>
      <c r="G537" s="221">
        <v>130</v>
      </c>
    </row>
    <row r="538" spans="1:7" ht="33.75" x14ac:dyDescent="0.2">
      <c r="A538" s="39" t="s">
        <v>69</v>
      </c>
      <c r="B538" s="24" t="s">
        <v>294</v>
      </c>
      <c r="C538" s="151" t="s">
        <v>97</v>
      </c>
      <c r="D538" s="24" t="s">
        <v>268</v>
      </c>
      <c r="E538" s="24" t="s">
        <v>270</v>
      </c>
      <c r="F538" s="151"/>
      <c r="G538" s="221">
        <f t="shared" ref="G538" si="145">G540</f>
        <v>1</v>
      </c>
    </row>
    <row r="539" spans="1:7" ht="22.5" x14ac:dyDescent="0.2">
      <c r="A539" s="21" t="s">
        <v>404</v>
      </c>
      <c r="B539" s="24" t="s">
        <v>294</v>
      </c>
      <c r="C539" s="151" t="s">
        <v>97</v>
      </c>
      <c r="D539" s="24" t="s">
        <v>268</v>
      </c>
      <c r="E539" s="24" t="s">
        <v>270</v>
      </c>
      <c r="F539" s="151">
        <v>200</v>
      </c>
      <c r="G539" s="221">
        <f t="shared" ref="G539:G540" si="146">G540</f>
        <v>1</v>
      </c>
    </row>
    <row r="540" spans="1:7" ht="22.5" x14ac:dyDescent="0.2">
      <c r="A540" s="21" t="s">
        <v>120</v>
      </c>
      <c r="B540" s="24" t="s">
        <v>294</v>
      </c>
      <c r="C540" s="151" t="s">
        <v>97</v>
      </c>
      <c r="D540" s="24" t="s">
        <v>268</v>
      </c>
      <c r="E540" s="24" t="s">
        <v>270</v>
      </c>
      <c r="F540" s="151">
        <v>240</v>
      </c>
      <c r="G540" s="221">
        <f t="shared" si="146"/>
        <v>1</v>
      </c>
    </row>
    <row r="541" spans="1:7" x14ac:dyDescent="0.2">
      <c r="A541" s="219" t="s">
        <v>422</v>
      </c>
      <c r="B541" s="24" t="s">
        <v>294</v>
      </c>
      <c r="C541" s="151" t="s">
        <v>97</v>
      </c>
      <c r="D541" s="24" t="s">
        <v>268</v>
      </c>
      <c r="E541" s="24" t="s">
        <v>270</v>
      </c>
      <c r="F541" s="151">
        <v>244</v>
      </c>
      <c r="G541" s="221">
        <v>1</v>
      </c>
    </row>
    <row r="542" spans="1:7" ht="33.75" x14ac:dyDescent="0.2">
      <c r="A542" s="247" t="s">
        <v>410</v>
      </c>
      <c r="B542" s="24" t="s">
        <v>294</v>
      </c>
      <c r="C542" s="151" t="s">
        <v>97</v>
      </c>
      <c r="D542" s="24" t="s">
        <v>268</v>
      </c>
      <c r="E542" s="24" t="s">
        <v>306</v>
      </c>
      <c r="F542" s="151" t="s">
        <v>147</v>
      </c>
      <c r="G542" s="221">
        <f>G543+G548</f>
        <v>600</v>
      </c>
    </row>
    <row r="543" spans="1:7" ht="45" x14ac:dyDescent="0.2">
      <c r="A543" s="21" t="s">
        <v>110</v>
      </c>
      <c r="B543" s="24" t="s">
        <v>294</v>
      </c>
      <c r="C543" s="151" t="s">
        <v>97</v>
      </c>
      <c r="D543" s="24" t="s">
        <v>268</v>
      </c>
      <c r="E543" s="24" t="s">
        <v>306</v>
      </c>
      <c r="F543" s="151" t="s">
        <v>111</v>
      </c>
      <c r="G543" s="221">
        <f t="shared" ref="G543" si="147">G544</f>
        <v>600</v>
      </c>
    </row>
    <row r="544" spans="1:7" ht="22.5" x14ac:dyDescent="0.2">
      <c r="A544" s="21" t="s">
        <v>131</v>
      </c>
      <c r="B544" s="24" t="s">
        <v>294</v>
      </c>
      <c r="C544" s="151" t="s">
        <v>97</v>
      </c>
      <c r="D544" s="24" t="s">
        <v>268</v>
      </c>
      <c r="E544" s="24" t="s">
        <v>306</v>
      </c>
      <c r="F544" s="151" t="s">
        <v>192</v>
      </c>
      <c r="G544" s="221">
        <f t="shared" ref="G544" si="148">G545+G546</f>
        <v>600</v>
      </c>
    </row>
    <row r="545" spans="1:7" s="229" customFormat="1" ht="11.25" x14ac:dyDescent="0.2">
      <c r="A545" s="39" t="s">
        <v>132</v>
      </c>
      <c r="B545" s="24" t="s">
        <v>294</v>
      </c>
      <c r="C545" s="151" t="s">
        <v>97</v>
      </c>
      <c r="D545" s="24" t="s">
        <v>268</v>
      </c>
      <c r="E545" s="24" t="s">
        <v>306</v>
      </c>
      <c r="F545" s="151" t="s">
        <v>193</v>
      </c>
      <c r="G545" s="221">
        <v>460.83</v>
      </c>
    </row>
    <row r="546" spans="1:7" s="229" customFormat="1" ht="33.75" x14ac:dyDescent="0.2">
      <c r="A546" s="39" t="s">
        <v>133</v>
      </c>
      <c r="B546" s="24" t="s">
        <v>294</v>
      </c>
      <c r="C546" s="151" t="s">
        <v>97</v>
      </c>
      <c r="D546" s="24" t="s">
        <v>268</v>
      </c>
      <c r="E546" s="24" t="s">
        <v>306</v>
      </c>
      <c r="F546" s="151">
        <v>129</v>
      </c>
      <c r="G546" s="221">
        <v>139.16999999999999</v>
      </c>
    </row>
    <row r="547" spans="1:7" s="229" customFormat="1" ht="22.5" x14ac:dyDescent="0.2">
      <c r="A547" s="21" t="s">
        <v>404</v>
      </c>
      <c r="B547" s="24" t="s">
        <v>294</v>
      </c>
      <c r="C547" s="151" t="s">
        <v>97</v>
      </c>
      <c r="D547" s="24" t="s">
        <v>268</v>
      </c>
      <c r="E547" s="24" t="s">
        <v>306</v>
      </c>
      <c r="F547" s="151">
        <v>200</v>
      </c>
      <c r="G547" s="221">
        <f t="shared" ref="G547" si="149">G548</f>
        <v>0</v>
      </c>
    </row>
    <row r="548" spans="1:7" ht="22.5" x14ac:dyDescent="0.2">
      <c r="A548" s="21" t="s">
        <v>120</v>
      </c>
      <c r="B548" s="24" t="s">
        <v>294</v>
      </c>
      <c r="C548" s="151" t="s">
        <v>97</v>
      </c>
      <c r="D548" s="24" t="s">
        <v>268</v>
      </c>
      <c r="E548" s="24" t="s">
        <v>306</v>
      </c>
      <c r="F548" s="151" t="s">
        <v>121</v>
      </c>
      <c r="G548" s="221">
        <f t="shared" ref="G548" si="150">G550+G549</f>
        <v>0</v>
      </c>
    </row>
    <row r="549" spans="1:7" ht="22.5" x14ac:dyDescent="0.2">
      <c r="A549" s="219" t="s">
        <v>134</v>
      </c>
      <c r="B549" s="24" t="s">
        <v>294</v>
      </c>
      <c r="C549" s="151" t="s">
        <v>97</v>
      </c>
      <c r="D549" s="24" t="s">
        <v>268</v>
      </c>
      <c r="E549" s="24" t="s">
        <v>306</v>
      </c>
      <c r="F549" s="151">
        <v>242</v>
      </c>
      <c r="G549" s="221">
        <v>0</v>
      </c>
    </row>
    <row r="550" spans="1:7" x14ac:dyDescent="0.2">
      <c r="A550" s="219" t="s">
        <v>422</v>
      </c>
      <c r="B550" s="24" t="s">
        <v>294</v>
      </c>
      <c r="C550" s="151" t="s">
        <v>97</v>
      </c>
      <c r="D550" s="24" t="s">
        <v>268</v>
      </c>
      <c r="E550" s="24" t="s">
        <v>306</v>
      </c>
      <c r="F550" s="151" t="s">
        <v>123</v>
      </c>
      <c r="G550" s="221">
        <v>0</v>
      </c>
    </row>
    <row r="551" spans="1:7" hidden="1" x14ac:dyDescent="0.2">
      <c r="A551" s="32" t="s">
        <v>273</v>
      </c>
      <c r="B551" s="33" t="s">
        <v>294</v>
      </c>
      <c r="C551" s="33" t="s">
        <v>213</v>
      </c>
      <c r="D551" s="33"/>
      <c r="E551" s="33"/>
      <c r="F551" s="31"/>
      <c r="G551" s="173">
        <f t="shared" ref="G551:G553" si="151">G552</f>
        <v>0</v>
      </c>
    </row>
    <row r="552" spans="1:7" hidden="1" x14ac:dyDescent="0.2">
      <c r="A552" s="256" t="s">
        <v>274</v>
      </c>
      <c r="B552" s="243" t="s">
        <v>294</v>
      </c>
      <c r="C552" s="243" t="s">
        <v>213</v>
      </c>
      <c r="D552" s="243" t="s">
        <v>151</v>
      </c>
      <c r="E552" s="243"/>
      <c r="F552" s="243"/>
      <c r="G552" s="257">
        <f t="shared" si="151"/>
        <v>0</v>
      </c>
    </row>
    <row r="553" spans="1:7" hidden="1" x14ac:dyDescent="0.2">
      <c r="A553" s="21" t="s">
        <v>124</v>
      </c>
      <c r="B553" s="24" t="s">
        <v>294</v>
      </c>
      <c r="C553" s="24" t="s">
        <v>213</v>
      </c>
      <c r="D553" s="24" t="s">
        <v>151</v>
      </c>
      <c r="E553" s="40" t="s">
        <v>269</v>
      </c>
      <c r="F553" s="151"/>
      <c r="G553" s="221">
        <f t="shared" si="151"/>
        <v>0</v>
      </c>
    </row>
    <row r="554" spans="1:7" ht="56.25" hidden="1" x14ac:dyDescent="0.2">
      <c r="A554" s="39" t="s">
        <v>307</v>
      </c>
      <c r="B554" s="24" t="s">
        <v>294</v>
      </c>
      <c r="C554" s="24" t="s">
        <v>213</v>
      </c>
      <c r="D554" s="24" t="s">
        <v>151</v>
      </c>
      <c r="E554" s="24" t="s">
        <v>275</v>
      </c>
      <c r="F554" s="151"/>
      <c r="G554" s="221">
        <f>G555+G559</f>
        <v>0</v>
      </c>
    </row>
    <row r="555" spans="1:7" s="229" customFormat="1" ht="45" hidden="1" x14ac:dyDescent="0.2">
      <c r="A555" s="21" t="s">
        <v>110</v>
      </c>
      <c r="B555" s="24" t="s">
        <v>294</v>
      </c>
      <c r="C555" s="24" t="s">
        <v>213</v>
      </c>
      <c r="D555" s="24" t="s">
        <v>151</v>
      </c>
      <c r="E555" s="24" t="s">
        <v>275</v>
      </c>
      <c r="F555" s="151" t="s">
        <v>111</v>
      </c>
      <c r="G555" s="221">
        <f t="shared" ref="G555" si="152">G556</f>
        <v>0</v>
      </c>
    </row>
    <row r="556" spans="1:7" s="229" customFormat="1" ht="11.25" hidden="1" x14ac:dyDescent="0.2">
      <c r="A556" s="21" t="s">
        <v>112</v>
      </c>
      <c r="B556" s="24" t="s">
        <v>294</v>
      </c>
      <c r="C556" s="24" t="s">
        <v>213</v>
      </c>
      <c r="D556" s="24" t="s">
        <v>151</v>
      </c>
      <c r="E556" s="24" t="s">
        <v>275</v>
      </c>
      <c r="F556" s="151">
        <v>110</v>
      </c>
      <c r="G556" s="221">
        <f>G557+G558</f>
        <v>0</v>
      </c>
    </row>
    <row r="557" spans="1:7" hidden="1" x14ac:dyDescent="0.2">
      <c r="A557" s="21" t="s">
        <v>113</v>
      </c>
      <c r="B557" s="24" t="s">
        <v>294</v>
      </c>
      <c r="C557" s="24" t="s">
        <v>213</v>
      </c>
      <c r="D557" s="24" t="s">
        <v>151</v>
      </c>
      <c r="E557" s="24" t="s">
        <v>275</v>
      </c>
      <c r="F557" s="151">
        <v>111</v>
      </c>
      <c r="G557" s="221"/>
    </row>
    <row r="558" spans="1:7" ht="22.5" hidden="1" x14ac:dyDescent="0.2">
      <c r="A558" s="39" t="s">
        <v>114</v>
      </c>
      <c r="B558" s="24" t="s">
        <v>294</v>
      </c>
      <c r="C558" s="24" t="s">
        <v>213</v>
      </c>
      <c r="D558" s="24" t="s">
        <v>151</v>
      </c>
      <c r="E558" s="24" t="s">
        <v>275</v>
      </c>
      <c r="F558" s="151">
        <v>119</v>
      </c>
      <c r="G558" s="221"/>
    </row>
    <row r="559" spans="1:7" ht="22.5" hidden="1" x14ac:dyDescent="0.2">
      <c r="A559" s="21" t="s">
        <v>404</v>
      </c>
      <c r="B559" s="24" t="s">
        <v>294</v>
      </c>
      <c r="C559" s="24" t="s">
        <v>213</v>
      </c>
      <c r="D559" s="24" t="s">
        <v>151</v>
      </c>
      <c r="E559" s="24" t="s">
        <v>275</v>
      </c>
      <c r="F559" s="151">
        <v>200</v>
      </c>
      <c r="G559" s="221">
        <f t="shared" ref="G559:G560" si="153">G560</f>
        <v>0</v>
      </c>
    </row>
    <row r="560" spans="1:7" s="229" customFormat="1" ht="22.5" hidden="1" x14ac:dyDescent="0.2">
      <c r="A560" s="21" t="s">
        <v>120</v>
      </c>
      <c r="B560" s="24" t="s">
        <v>294</v>
      </c>
      <c r="C560" s="24" t="s">
        <v>213</v>
      </c>
      <c r="D560" s="24" t="s">
        <v>151</v>
      </c>
      <c r="E560" s="24" t="s">
        <v>275</v>
      </c>
      <c r="F560" s="151" t="s">
        <v>121</v>
      </c>
      <c r="G560" s="221">
        <f t="shared" si="153"/>
        <v>0</v>
      </c>
    </row>
    <row r="561" spans="1:7" hidden="1" x14ac:dyDescent="0.2">
      <c r="A561" s="219" t="s">
        <v>422</v>
      </c>
      <c r="B561" s="24" t="s">
        <v>294</v>
      </c>
      <c r="C561" s="24" t="s">
        <v>213</v>
      </c>
      <c r="D561" s="24" t="s">
        <v>151</v>
      </c>
      <c r="E561" s="24" t="s">
        <v>275</v>
      </c>
      <c r="F561" s="151" t="s">
        <v>123</v>
      </c>
      <c r="G561" s="221"/>
    </row>
    <row r="562" spans="1:7" ht="21" x14ac:dyDescent="0.2">
      <c r="A562" s="32" t="s">
        <v>308</v>
      </c>
      <c r="B562" s="33" t="s">
        <v>294</v>
      </c>
      <c r="C562" s="31" t="s">
        <v>151</v>
      </c>
      <c r="D562" s="33" t="s">
        <v>145</v>
      </c>
      <c r="E562" s="33" t="s">
        <v>146</v>
      </c>
      <c r="F562" s="31" t="s">
        <v>147</v>
      </c>
      <c r="G562" s="173">
        <f>G563+G586</f>
        <v>3576.7</v>
      </c>
    </row>
    <row r="563" spans="1:7" ht="22.5" x14ac:dyDescent="0.2">
      <c r="A563" s="256" t="s">
        <v>309</v>
      </c>
      <c r="B563" s="243" t="s">
        <v>294</v>
      </c>
      <c r="C563" s="242" t="s">
        <v>151</v>
      </c>
      <c r="D563" s="243" t="s">
        <v>218</v>
      </c>
      <c r="E563" s="243"/>
      <c r="F563" s="242"/>
      <c r="G563" s="257">
        <f>G564+G573</f>
        <v>3071.7</v>
      </c>
    </row>
    <row r="564" spans="1:7" x14ac:dyDescent="0.2">
      <c r="A564" s="39" t="s">
        <v>310</v>
      </c>
      <c r="B564" s="24" t="s">
        <v>294</v>
      </c>
      <c r="C564" s="151" t="s">
        <v>151</v>
      </c>
      <c r="D564" s="24" t="s">
        <v>218</v>
      </c>
      <c r="E564" s="24" t="s">
        <v>311</v>
      </c>
      <c r="F564" s="151"/>
      <c r="G564" s="221">
        <f t="shared" ref="G564" si="154">G565+G569</f>
        <v>2576.6999999999998</v>
      </c>
    </row>
    <row r="565" spans="1:7" ht="45" x14ac:dyDescent="0.2">
      <c r="A565" s="21" t="s">
        <v>110</v>
      </c>
      <c r="B565" s="24" t="s">
        <v>294</v>
      </c>
      <c r="C565" s="151" t="s">
        <v>151</v>
      </c>
      <c r="D565" s="24" t="s">
        <v>218</v>
      </c>
      <c r="E565" s="24" t="s">
        <v>311</v>
      </c>
      <c r="F565" s="151" t="s">
        <v>111</v>
      </c>
      <c r="G565" s="221">
        <f t="shared" ref="G565" si="155">G566</f>
        <v>2427.6999999999998</v>
      </c>
    </row>
    <row r="566" spans="1:7" s="229" customFormat="1" ht="11.25" x14ac:dyDescent="0.2">
      <c r="A566" s="21" t="s">
        <v>112</v>
      </c>
      <c r="B566" s="24" t="s">
        <v>294</v>
      </c>
      <c r="C566" s="151" t="s">
        <v>151</v>
      </c>
      <c r="D566" s="24" t="s">
        <v>218</v>
      </c>
      <c r="E566" s="24" t="s">
        <v>311</v>
      </c>
      <c r="F566" s="151">
        <v>110</v>
      </c>
      <c r="G566" s="221">
        <f t="shared" ref="G566" si="156">G567+G568</f>
        <v>2427.6999999999998</v>
      </c>
    </row>
    <row r="567" spans="1:7" s="229" customFormat="1" ht="11.25" x14ac:dyDescent="0.2">
      <c r="A567" s="21" t="s">
        <v>113</v>
      </c>
      <c r="B567" s="24" t="s">
        <v>294</v>
      </c>
      <c r="C567" s="151" t="s">
        <v>151</v>
      </c>
      <c r="D567" s="24" t="s">
        <v>218</v>
      </c>
      <c r="E567" s="24" t="s">
        <v>311</v>
      </c>
      <c r="F567" s="151">
        <v>111</v>
      </c>
      <c r="G567" s="221">
        <v>1864.6</v>
      </c>
    </row>
    <row r="568" spans="1:7" s="229" customFormat="1" ht="22.5" x14ac:dyDescent="0.2">
      <c r="A568" s="39" t="s">
        <v>114</v>
      </c>
      <c r="B568" s="24" t="s">
        <v>294</v>
      </c>
      <c r="C568" s="151" t="s">
        <v>151</v>
      </c>
      <c r="D568" s="24" t="s">
        <v>218</v>
      </c>
      <c r="E568" s="24" t="s">
        <v>311</v>
      </c>
      <c r="F568" s="151">
        <v>119</v>
      </c>
      <c r="G568" s="221">
        <v>563.1</v>
      </c>
    </row>
    <row r="569" spans="1:7" s="229" customFormat="1" ht="22.5" x14ac:dyDescent="0.2">
      <c r="A569" s="21" t="s">
        <v>404</v>
      </c>
      <c r="B569" s="24" t="s">
        <v>294</v>
      </c>
      <c r="C569" s="151" t="s">
        <v>151</v>
      </c>
      <c r="D569" s="24" t="s">
        <v>218</v>
      </c>
      <c r="E569" s="24" t="s">
        <v>311</v>
      </c>
      <c r="F569" s="151">
        <v>200</v>
      </c>
      <c r="G569" s="221">
        <f t="shared" ref="G569" si="157">G570</f>
        <v>149</v>
      </c>
    </row>
    <row r="570" spans="1:7" s="229" customFormat="1" ht="22.5" x14ac:dyDescent="0.2">
      <c r="A570" s="21" t="s">
        <v>120</v>
      </c>
      <c r="B570" s="24" t="s">
        <v>294</v>
      </c>
      <c r="C570" s="151" t="s">
        <v>151</v>
      </c>
      <c r="D570" s="24" t="s">
        <v>218</v>
      </c>
      <c r="E570" s="24" t="s">
        <v>311</v>
      </c>
      <c r="F570" s="151">
        <v>240</v>
      </c>
      <c r="G570" s="221">
        <f t="shared" ref="G570" si="158">G571+G572</f>
        <v>149</v>
      </c>
    </row>
    <row r="571" spans="1:7" s="229" customFormat="1" ht="22.5" x14ac:dyDescent="0.2">
      <c r="A571" s="219" t="s">
        <v>134</v>
      </c>
      <c r="B571" s="24" t="s">
        <v>294</v>
      </c>
      <c r="C571" s="151" t="s">
        <v>151</v>
      </c>
      <c r="D571" s="24" t="s">
        <v>218</v>
      </c>
      <c r="E571" s="24" t="s">
        <v>311</v>
      </c>
      <c r="F571" s="151">
        <v>242</v>
      </c>
      <c r="G571" s="221">
        <v>149</v>
      </c>
    </row>
    <row r="572" spans="1:7" s="229" customFormat="1" ht="11.25" x14ac:dyDescent="0.2">
      <c r="A572" s="219" t="s">
        <v>422</v>
      </c>
      <c r="B572" s="24" t="s">
        <v>294</v>
      </c>
      <c r="C572" s="151" t="s">
        <v>151</v>
      </c>
      <c r="D572" s="24" t="s">
        <v>218</v>
      </c>
      <c r="E572" s="24" t="s">
        <v>311</v>
      </c>
      <c r="F572" s="151">
        <v>244</v>
      </c>
      <c r="G572" s="221">
        <v>0</v>
      </c>
    </row>
    <row r="573" spans="1:7" s="350" customFormat="1" ht="42" x14ac:dyDescent="0.2">
      <c r="A573" s="264" t="s">
        <v>912</v>
      </c>
      <c r="B573" s="33" t="s">
        <v>294</v>
      </c>
      <c r="C573" s="31" t="s">
        <v>151</v>
      </c>
      <c r="D573" s="33" t="s">
        <v>218</v>
      </c>
      <c r="E573" s="33" t="s">
        <v>312</v>
      </c>
      <c r="F573" s="31"/>
      <c r="G573" s="173">
        <f t="shared" ref="G573" si="159">G574+G578+G582</f>
        <v>495</v>
      </c>
    </row>
    <row r="574" spans="1:7" s="229" customFormat="1" ht="22.5" x14ac:dyDescent="0.2">
      <c r="A574" s="39" t="s">
        <v>441</v>
      </c>
      <c r="B574" s="24" t="s">
        <v>294</v>
      </c>
      <c r="C574" s="151" t="s">
        <v>151</v>
      </c>
      <c r="D574" s="24" t="s">
        <v>218</v>
      </c>
      <c r="E574" s="24" t="s">
        <v>440</v>
      </c>
      <c r="F574" s="151"/>
      <c r="G574" s="221">
        <f t="shared" ref="G574:G576" si="160">G575</f>
        <v>430</v>
      </c>
    </row>
    <row r="575" spans="1:7" s="229" customFormat="1" ht="22.5" x14ac:dyDescent="0.2">
      <c r="A575" s="21" t="s">
        <v>404</v>
      </c>
      <c r="B575" s="24" t="s">
        <v>294</v>
      </c>
      <c r="C575" s="151" t="s">
        <v>151</v>
      </c>
      <c r="D575" s="24" t="s">
        <v>218</v>
      </c>
      <c r="E575" s="24" t="s">
        <v>440</v>
      </c>
      <c r="F575" s="151">
        <v>200</v>
      </c>
      <c r="G575" s="221">
        <f t="shared" si="160"/>
        <v>430</v>
      </c>
    </row>
    <row r="576" spans="1:7" s="229" customFormat="1" ht="22.5" x14ac:dyDescent="0.2">
      <c r="A576" s="21" t="s">
        <v>120</v>
      </c>
      <c r="B576" s="24" t="s">
        <v>294</v>
      </c>
      <c r="C576" s="151" t="s">
        <v>151</v>
      </c>
      <c r="D576" s="24" t="s">
        <v>218</v>
      </c>
      <c r="E576" s="24" t="s">
        <v>440</v>
      </c>
      <c r="F576" s="151">
        <v>240</v>
      </c>
      <c r="G576" s="221">
        <f t="shared" si="160"/>
        <v>430</v>
      </c>
    </row>
    <row r="577" spans="1:7" s="229" customFormat="1" ht="11.25" x14ac:dyDescent="0.2">
      <c r="A577" s="219" t="s">
        <v>422</v>
      </c>
      <c r="B577" s="24" t="s">
        <v>294</v>
      </c>
      <c r="C577" s="151" t="s">
        <v>151</v>
      </c>
      <c r="D577" s="24" t="s">
        <v>218</v>
      </c>
      <c r="E577" s="24" t="s">
        <v>440</v>
      </c>
      <c r="F577" s="151">
        <v>244</v>
      </c>
      <c r="G577" s="221">
        <v>430</v>
      </c>
    </row>
    <row r="578" spans="1:7" s="229" customFormat="1" ht="45" x14ac:dyDescent="0.2">
      <c r="A578" s="39" t="s">
        <v>313</v>
      </c>
      <c r="B578" s="24" t="s">
        <v>294</v>
      </c>
      <c r="C578" s="151" t="s">
        <v>151</v>
      </c>
      <c r="D578" s="24" t="s">
        <v>218</v>
      </c>
      <c r="E578" s="24" t="s">
        <v>314</v>
      </c>
      <c r="F578" s="151"/>
      <c r="G578" s="221">
        <f t="shared" ref="G578:G580" si="161">G579</f>
        <v>50</v>
      </c>
    </row>
    <row r="579" spans="1:7" s="229" customFormat="1" ht="22.5" x14ac:dyDescent="0.2">
      <c r="A579" s="21" t="s">
        <v>404</v>
      </c>
      <c r="B579" s="24" t="s">
        <v>294</v>
      </c>
      <c r="C579" s="151" t="s">
        <v>151</v>
      </c>
      <c r="D579" s="24" t="s">
        <v>218</v>
      </c>
      <c r="E579" s="24" t="s">
        <v>314</v>
      </c>
      <c r="F579" s="151">
        <v>200</v>
      </c>
      <c r="G579" s="221">
        <f t="shared" si="161"/>
        <v>50</v>
      </c>
    </row>
    <row r="580" spans="1:7" s="229" customFormat="1" ht="22.5" x14ac:dyDescent="0.2">
      <c r="A580" s="21" t="s">
        <v>120</v>
      </c>
      <c r="B580" s="24" t="s">
        <v>294</v>
      </c>
      <c r="C580" s="151" t="s">
        <v>151</v>
      </c>
      <c r="D580" s="24" t="s">
        <v>218</v>
      </c>
      <c r="E580" s="24" t="s">
        <v>314</v>
      </c>
      <c r="F580" s="151">
        <v>240</v>
      </c>
      <c r="G580" s="221">
        <f t="shared" si="161"/>
        <v>50</v>
      </c>
    </row>
    <row r="581" spans="1:7" s="229" customFormat="1" ht="11.25" x14ac:dyDescent="0.2">
      <c r="A581" s="219" t="s">
        <v>422</v>
      </c>
      <c r="B581" s="24" t="s">
        <v>294</v>
      </c>
      <c r="C581" s="151" t="s">
        <v>151</v>
      </c>
      <c r="D581" s="24" t="s">
        <v>218</v>
      </c>
      <c r="E581" s="24" t="s">
        <v>314</v>
      </c>
      <c r="F581" s="151">
        <v>244</v>
      </c>
      <c r="G581" s="221">
        <v>50</v>
      </c>
    </row>
    <row r="582" spans="1:7" s="229" customFormat="1" ht="22.5" x14ac:dyDescent="0.2">
      <c r="A582" s="39" t="s">
        <v>476</v>
      </c>
      <c r="B582" s="24" t="s">
        <v>294</v>
      </c>
      <c r="C582" s="151" t="s">
        <v>151</v>
      </c>
      <c r="D582" s="24" t="s">
        <v>218</v>
      </c>
      <c r="E582" s="24" t="s">
        <v>442</v>
      </c>
      <c r="F582" s="151"/>
      <c r="G582" s="221">
        <f t="shared" ref="G582:G584" si="162">G583</f>
        <v>15</v>
      </c>
    </row>
    <row r="583" spans="1:7" s="229" customFormat="1" ht="22.5" x14ac:dyDescent="0.2">
      <c r="A583" s="21" t="s">
        <v>404</v>
      </c>
      <c r="B583" s="24" t="s">
        <v>294</v>
      </c>
      <c r="C583" s="151" t="s">
        <v>151</v>
      </c>
      <c r="D583" s="24" t="s">
        <v>218</v>
      </c>
      <c r="E583" s="24" t="s">
        <v>442</v>
      </c>
      <c r="F583" s="151">
        <v>200</v>
      </c>
      <c r="G583" s="221">
        <f t="shared" si="162"/>
        <v>15</v>
      </c>
    </row>
    <row r="584" spans="1:7" s="229" customFormat="1" ht="22.5" x14ac:dyDescent="0.2">
      <c r="A584" s="21" t="s">
        <v>120</v>
      </c>
      <c r="B584" s="24" t="s">
        <v>294</v>
      </c>
      <c r="C584" s="151" t="s">
        <v>151</v>
      </c>
      <c r="D584" s="24" t="s">
        <v>218</v>
      </c>
      <c r="E584" s="24" t="s">
        <v>442</v>
      </c>
      <c r="F584" s="151">
        <v>240</v>
      </c>
      <c r="G584" s="221">
        <f t="shared" si="162"/>
        <v>15</v>
      </c>
    </row>
    <row r="585" spans="1:7" s="229" customFormat="1" ht="11.25" x14ac:dyDescent="0.2">
      <c r="A585" s="219" t="s">
        <v>422</v>
      </c>
      <c r="B585" s="24" t="s">
        <v>294</v>
      </c>
      <c r="C585" s="151" t="s">
        <v>151</v>
      </c>
      <c r="D585" s="24" t="s">
        <v>218</v>
      </c>
      <c r="E585" s="24" t="s">
        <v>442</v>
      </c>
      <c r="F585" s="151">
        <v>244</v>
      </c>
      <c r="G585" s="221">
        <v>15</v>
      </c>
    </row>
    <row r="586" spans="1:7" s="229" customFormat="1" ht="22.5" x14ac:dyDescent="0.2">
      <c r="A586" s="256" t="s">
        <v>315</v>
      </c>
      <c r="B586" s="243" t="s">
        <v>294</v>
      </c>
      <c r="C586" s="242" t="s">
        <v>151</v>
      </c>
      <c r="D586" s="243" t="s">
        <v>279</v>
      </c>
      <c r="E586" s="243" t="s">
        <v>146</v>
      </c>
      <c r="F586" s="242" t="s">
        <v>147</v>
      </c>
      <c r="G586" s="257">
        <f t="shared" ref="G586" si="163">G587</f>
        <v>505</v>
      </c>
    </row>
    <row r="587" spans="1:7" s="229" customFormat="1" ht="33.75" x14ac:dyDescent="0.2">
      <c r="A587" s="21" t="s">
        <v>789</v>
      </c>
      <c r="B587" s="24" t="s">
        <v>294</v>
      </c>
      <c r="C587" s="151" t="s">
        <v>151</v>
      </c>
      <c r="D587" s="24" t="s">
        <v>279</v>
      </c>
      <c r="E587" s="24" t="s">
        <v>316</v>
      </c>
      <c r="F587" s="151" t="s">
        <v>147</v>
      </c>
      <c r="G587" s="221">
        <f t="shared" ref="G587" si="164">G592+G588</f>
        <v>505</v>
      </c>
    </row>
    <row r="588" spans="1:7" ht="22.5" x14ac:dyDescent="0.2">
      <c r="A588" s="21" t="s">
        <v>317</v>
      </c>
      <c r="B588" s="24" t="s">
        <v>294</v>
      </c>
      <c r="C588" s="151" t="s">
        <v>151</v>
      </c>
      <c r="D588" s="151" t="s">
        <v>279</v>
      </c>
      <c r="E588" s="24" t="s">
        <v>318</v>
      </c>
      <c r="F588" s="151" t="s">
        <v>147</v>
      </c>
      <c r="G588" s="221">
        <f t="shared" ref="G588:G590" si="165">+G589</f>
        <v>30</v>
      </c>
    </row>
    <row r="589" spans="1:7" ht="22.5" x14ac:dyDescent="0.2">
      <c r="A589" s="21" t="s">
        <v>404</v>
      </c>
      <c r="B589" s="24" t="s">
        <v>294</v>
      </c>
      <c r="C589" s="151" t="s">
        <v>151</v>
      </c>
      <c r="D589" s="151" t="s">
        <v>279</v>
      </c>
      <c r="E589" s="24" t="s">
        <v>318</v>
      </c>
      <c r="F589" s="151" t="s">
        <v>119</v>
      </c>
      <c r="G589" s="221">
        <f t="shared" si="165"/>
        <v>30</v>
      </c>
    </row>
    <row r="590" spans="1:7" ht="22.5" x14ac:dyDescent="0.2">
      <c r="A590" s="21" t="s">
        <v>120</v>
      </c>
      <c r="B590" s="24" t="s">
        <v>294</v>
      </c>
      <c r="C590" s="151" t="s">
        <v>151</v>
      </c>
      <c r="D590" s="151" t="s">
        <v>279</v>
      </c>
      <c r="E590" s="24" t="s">
        <v>318</v>
      </c>
      <c r="F590" s="151" t="s">
        <v>121</v>
      </c>
      <c r="G590" s="221">
        <f t="shared" si="165"/>
        <v>30</v>
      </c>
    </row>
    <row r="591" spans="1:7" x14ac:dyDescent="0.2">
      <c r="A591" s="219" t="s">
        <v>422</v>
      </c>
      <c r="B591" s="24" t="s">
        <v>294</v>
      </c>
      <c r="C591" s="151" t="s">
        <v>151</v>
      </c>
      <c r="D591" s="151" t="s">
        <v>279</v>
      </c>
      <c r="E591" s="24" t="s">
        <v>318</v>
      </c>
      <c r="F591" s="151" t="s">
        <v>123</v>
      </c>
      <c r="G591" s="221">
        <v>30</v>
      </c>
    </row>
    <row r="592" spans="1:7" s="229" customFormat="1" ht="22.5" x14ac:dyDescent="0.2">
      <c r="A592" s="39" t="s">
        <v>720</v>
      </c>
      <c r="B592" s="24" t="s">
        <v>294</v>
      </c>
      <c r="C592" s="151" t="s">
        <v>151</v>
      </c>
      <c r="D592" s="151" t="s">
        <v>279</v>
      </c>
      <c r="E592" s="24" t="s">
        <v>719</v>
      </c>
      <c r="F592" s="151" t="s">
        <v>147</v>
      </c>
      <c r="G592" s="221">
        <f t="shared" ref="G592:G594" si="166">+G593</f>
        <v>475</v>
      </c>
    </row>
    <row r="593" spans="1:7" ht="22.5" x14ac:dyDescent="0.2">
      <c r="A593" s="21" t="s">
        <v>404</v>
      </c>
      <c r="B593" s="24" t="s">
        <v>294</v>
      </c>
      <c r="C593" s="151" t="s">
        <v>151</v>
      </c>
      <c r="D593" s="151" t="s">
        <v>279</v>
      </c>
      <c r="E593" s="24" t="s">
        <v>719</v>
      </c>
      <c r="F593" s="151" t="s">
        <v>119</v>
      </c>
      <c r="G593" s="221">
        <f t="shared" si="166"/>
        <v>475</v>
      </c>
    </row>
    <row r="594" spans="1:7" ht="22.5" x14ac:dyDescent="0.2">
      <c r="A594" s="21" t="s">
        <v>120</v>
      </c>
      <c r="B594" s="24" t="s">
        <v>294</v>
      </c>
      <c r="C594" s="151" t="s">
        <v>151</v>
      </c>
      <c r="D594" s="151" t="s">
        <v>279</v>
      </c>
      <c r="E594" s="24" t="s">
        <v>719</v>
      </c>
      <c r="F594" s="151" t="s">
        <v>121</v>
      </c>
      <c r="G594" s="221">
        <f t="shared" si="166"/>
        <v>475</v>
      </c>
    </row>
    <row r="595" spans="1:7" x14ac:dyDescent="0.2">
      <c r="A595" s="219" t="s">
        <v>422</v>
      </c>
      <c r="B595" s="24" t="s">
        <v>294</v>
      </c>
      <c r="C595" s="151" t="s">
        <v>151</v>
      </c>
      <c r="D595" s="151" t="s">
        <v>279</v>
      </c>
      <c r="E595" s="24" t="s">
        <v>719</v>
      </c>
      <c r="F595" s="151" t="s">
        <v>123</v>
      </c>
      <c r="G595" s="221">
        <v>475</v>
      </c>
    </row>
    <row r="596" spans="1:7" x14ac:dyDescent="0.2">
      <c r="A596" s="32" t="s">
        <v>319</v>
      </c>
      <c r="B596" s="33" t="s">
        <v>294</v>
      </c>
      <c r="C596" s="31" t="s">
        <v>127</v>
      </c>
      <c r="D596" s="33"/>
      <c r="E596" s="33"/>
      <c r="F596" s="31"/>
      <c r="G596" s="173">
        <f>G602+G608+G597</f>
        <v>10528.2</v>
      </c>
    </row>
    <row r="597" spans="1:7" x14ac:dyDescent="0.2">
      <c r="A597" s="32" t="s">
        <v>889</v>
      </c>
      <c r="B597" s="33" t="s">
        <v>294</v>
      </c>
      <c r="C597" s="33" t="s">
        <v>127</v>
      </c>
      <c r="D597" s="33" t="s">
        <v>238</v>
      </c>
      <c r="E597" s="33"/>
      <c r="F597" s="31"/>
      <c r="G597" s="173">
        <f>G598</f>
        <v>2502.1999999999998</v>
      </c>
    </row>
    <row r="598" spans="1:7" ht="22.5" x14ac:dyDescent="0.2">
      <c r="A598" s="39" t="s">
        <v>890</v>
      </c>
      <c r="B598" s="343" t="s">
        <v>294</v>
      </c>
      <c r="C598" s="151" t="s">
        <v>127</v>
      </c>
      <c r="D598" s="343" t="s">
        <v>238</v>
      </c>
      <c r="E598" s="343" t="s">
        <v>891</v>
      </c>
      <c r="F598" s="31"/>
      <c r="G598" s="221">
        <f>G599</f>
        <v>2502.1999999999998</v>
      </c>
    </row>
    <row r="599" spans="1:7" ht="22.5" x14ac:dyDescent="0.2">
      <c r="A599" s="21" t="s">
        <v>404</v>
      </c>
      <c r="B599" s="343" t="s">
        <v>294</v>
      </c>
      <c r="C599" s="151" t="s">
        <v>127</v>
      </c>
      <c r="D599" s="343" t="s">
        <v>238</v>
      </c>
      <c r="E599" s="343" t="s">
        <v>891</v>
      </c>
      <c r="F599" s="151">
        <v>200</v>
      </c>
      <c r="G599" s="221">
        <f>G600</f>
        <v>2502.1999999999998</v>
      </c>
    </row>
    <row r="600" spans="1:7" ht="22.5" x14ac:dyDescent="0.2">
      <c r="A600" s="21" t="s">
        <v>120</v>
      </c>
      <c r="B600" s="343" t="s">
        <v>294</v>
      </c>
      <c r="C600" s="151" t="s">
        <v>127</v>
      </c>
      <c r="D600" s="343" t="s">
        <v>238</v>
      </c>
      <c r="E600" s="343" t="s">
        <v>891</v>
      </c>
      <c r="F600" s="151">
        <v>240</v>
      </c>
      <c r="G600" s="221">
        <f>G601</f>
        <v>2502.1999999999998</v>
      </c>
    </row>
    <row r="601" spans="1:7" ht="22.5" x14ac:dyDescent="0.2">
      <c r="A601" s="219" t="s">
        <v>422</v>
      </c>
      <c r="B601" s="343" t="s">
        <v>294</v>
      </c>
      <c r="C601" s="151" t="s">
        <v>127</v>
      </c>
      <c r="D601" s="343" t="s">
        <v>238</v>
      </c>
      <c r="E601" s="343" t="s">
        <v>891</v>
      </c>
      <c r="F601" s="151">
        <v>244</v>
      </c>
      <c r="G601" s="221">
        <f>250+2252.2</f>
        <v>2502.1999999999998</v>
      </c>
    </row>
    <row r="602" spans="1:7" x14ac:dyDescent="0.2">
      <c r="A602" s="266" t="s">
        <v>320</v>
      </c>
      <c r="B602" s="243" t="s">
        <v>294</v>
      </c>
      <c r="C602" s="243" t="s">
        <v>127</v>
      </c>
      <c r="D602" s="243" t="s">
        <v>218</v>
      </c>
      <c r="E602" s="243"/>
      <c r="F602" s="242"/>
      <c r="G602" s="257">
        <f>G603</f>
        <v>7106</v>
      </c>
    </row>
    <row r="603" spans="1:7" ht="33.75" x14ac:dyDescent="0.2">
      <c r="A603" s="21" t="s">
        <v>790</v>
      </c>
      <c r="B603" s="24" t="s">
        <v>294</v>
      </c>
      <c r="C603" s="24" t="s">
        <v>127</v>
      </c>
      <c r="D603" s="24" t="s">
        <v>218</v>
      </c>
      <c r="E603" s="24" t="s">
        <v>431</v>
      </c>
      <c r="F603" s="151"/>
      <c r="G603" s="221">
        <f>G604</f>
        <v>7106</v>
      </c>
    </row>
    <row r="604" spans="1:7" ht="123.75" x14ac:dyDescent="0.2">
      <c r="A604" s="39" t="s">
        <v>321</v>
      </c>
      <c r="B604" s="24" t="s">
        <v>294</v>
      </c>
      <c r="C604" s="24" t="s">
        <v>127</v>
      </c>
      <c r="D604" s="24" t="s">
        <v>218</v>
      </c>
      <c r="E604" s="24" t="s">
        <v>721</v>
      </c>
      <c r="F604" s="151"/>
      <c r="G604" s="221">
        <f t="shared" ref="G604:G606" si="167">G605</f>
        <v>7106</v>
      </c>
    </row>
    <row r="605" spans="1:7" ht="22.5" x14ac:dyDescent="0.2">
      <c r="A605" s="21" t="s">
        <v>404</v>
      </c>
      <c r="B605" s="24" t="s">
        <v>294</v>
      </c>
      <c r="C605" s="24" t="s">
        <v>127</v>
      </c>
      <c r="D605" s="24" t="s">
        <v>218</v>
      </c>
      <c r="E605" s="24" t="s">
        <v>721</v>
      </c>
      <c r="F605" s="151" t="s">
        <v>119</v>
      </c>
      <c r="G605" s="221">
        <f t="shared" si="167"/>
        <v>7106</v>
      </c>
    </row>
    <row r="606" spans="1:7" ht="22.5" x14ac:dyDescent="0.2">
      <c r="A606" s="21" t="s">
        <v>120</v>
      </c>
      <c r="B606" s="24" t="s">
        <v>294</v>
      </c>
      <c r="C606" s="24" t="s">
        <v>127</v>
      </c>
      <c r="D606" s="24" t="s">
        <v>218</v>
      </c>
      <c r="E606" s="24" t="s">
        <v>721</v>
      </c>
      <c r="F606" s="151" t="s">
        <v>121</v>
      </c>
      <c r="G606" s="221">
        <f t="shared" si="167"/>
        <v>7106</v>
      </c>
    </row>
    <row r="607" spans="1:7" x14ac:dyDescent="0.2">
      <c r="A607" s="219" t="s">
        <v>422</v>
      </c>
      <c r="B607" s="24" t="s">
        <v>294</v>
      </c>
      <c r="C607" s="24" t="s">
        <v>127</v>
      </c>
      <c r="D607" s="24" t="s">
        <v>218</v>
      </c>
      <c r="E607" s="24" t="s">
        <v>721</v>
      </c>
      <c r="F607" s="151" t="s">
        <v>123</v>
      </c>
      <c r="G607" s="221">
        <v>7106</v>
      </c>
    </row>
    <row r="608" spans="1:7" x14ac:dyDescent="0.2">
      <c r="A608" s="256" t="s">
        <v>247</v>
      </c>
      <c r="B608" s="243" t="s">
        <v>294</v>
      </c>
      <c r="C608" s="242" t="s">
        <v>127</v>
      </c>
      <c r="D608" s="243" t="s">
        <v>248</v>
      </c>
      <c r="E608" s="243"/>
      <c r="F608" s="242" t="s">
        <v>147</v>
      </c>
      <c r="G608" s="257">
        <f>G609+G632+G637</f>
        <v>920</v>
      </c>
    </row>
    <row r="609" spans="1:7" ht="22.5" x14ac:dyDescent="0.2">
      <c r="A609" s="39" t="s">
        <v>914</v>
      </c>
      <c r="B609" s="24" t="s">
        <v>294</v>
      </c>
      <c r="C609" s="24" t="s">
        <v>127</v>
      </c>
      <c r="D609" s="24" t="s">
        <v>248</v>
      </c>
      <c r="E609" s="24" t="s">
        <v>322</v>
      </c>
      <c r="F609" s="151" t="s">
        <v>147</v>
      </c>
      <c r="G609" s="221">
        <f t="shared" ref="G609" si="168">G610+G615</f>
        <v>600</v>
      </c>
    </row>
    <row r="610" spans="1:7" ht="22.5" x14ac:dyDescent="0.2">
      <c r="A610" s="39" t="s">
        <v>323</v>
      </c>
      <c r="B610" s="24" t="s">
        <v>294</v>
      </c>
      <c r="C610" s="24" t="s">
        <v>127</v>
      </c>
      <c r="D610" s="24" t="s">
        <v>248</v>
      </c>
      <c r="E610" s="24" t="s">
        <v>324</v>
      </c>
      <c r="F610" s="151"/>
      <c r="G610" s="221">
        <f t="shared" ref="G610:G613" si="169">G611</f>
        <v>100</v>
      </c>
    </row>
    <row r="611" spans="1:7" x14ac:dyDescent="0.2">
      <c r="A611" s="39" t="s">
        <v>479</v>
      </c>
      <c r="B611" s="24" t="s">
        <v>294</v>
      </c>
      <c r="C611" s="24" t="s">
        <v>127</v>
      </c>
      <c r="D611" s="24" t="s">
        <v>248</v>
      </c>
      <c r="E611" s="24" t="s">
        <v>443</v>
      </c>
      <c r="F611" s="151"/>
      <c r="G611" s="221">
        <f t="shared" si="169"/>
        <v>100</v>
      </c>
    </row>
    <row r="612" spans="1:7" ht="22.5" x14ac:dyDescent="0.2">
      <c r="A612" s="21" t="s">
        <v>404</v>
      </c>
      <c r="B612" s="24" t="s">
        <v>294</v>
      </c>
      <c r="C612" s="24" t="s">
        <v>127</v>
      </c>
      <c r="D612" s="24" t="s">
        <v>248</v>
      </c>
      <c r="E612" s="24" t="s">
        <v>443</v>
      </c>
      <c r="F612" s="151" t="s">
        <v>119</v>
      </c>
      <c r="G612" s="221">
        <f t="shared" si="169"/>
        <v>100</v>
      </c>
    </row>
    <row r="613" spans="1:7" ht="22.5" x14ac:dyDescent="0.2">
      <c r="A613" s="21" t="s">
        <v>120</v>
      </c>
      <c r="B613" s="24" t="s">
        <v>294</v>
      </c>
      <c r="C613" s="24" t="s">
        <v>127</v>
      </c>
      <c r="D613" s="24" t="s">
        <v>248</v>
      </c>
      <c r="E613" s="24" t="s">
        <v>443</v>
      </c>
      <c r="F613" s="151" t="s">
        <v>121</v>
      </c>
      <c r="G613" s="221">
        <f t="shared" si="169"/>
        <v>100</v>
      </c>
    </row>
    <row r="614" spans="1:7" x14ac:dyDescent="0.2">
      <c r="A614" s="219" t="s">
        <v>422</v>
      </c>
      <c r="B614" s="24" t="s">
        <v>294</v>
      </c>
      <c r="C614" s="24" t="s">
        <v>127</v>
      </c>
      <c r="D614" s="24" t="s">
        <v>248</v>
      </c>
      <c r="E614" s="24" t="s">
        <v>443</v>
      </c>
      <c r="F614" s="151" t="s">
        <v>123</v>
      </c>
      <c r="G614" s="221">
        <v>100</v>
      </c>
    </row>
    <row r="615" spans="1:7" ht="22.5" x14ac:dyDescent="0.2">
      <c r="A615" s="39" t="s">
        <v>325</v>
      </c>
      <c r="B615" s="24" t="s">
        <v>294</v>
      </c>
      <c r="C615" s="24" t="s">
        <v>127</v>
      </c>
      <c r="D615" s="24" t="s">
        <v>248</v>
      </c>
      <c r="E615" s="24" t="s">
        <v>326</v>
      </c>
      <c r="F615" s="151"/>
      <c r="G615" s="221">
        <f>G620+G624+G628+G616</f>
        <v>500</v>
      </c>
    </row>
    <row r="616" spans="1:7" ht="22.5" x14ac:dyDescent="0.2">
      <c r="A616" s="39" t="s">
        <v>740</v>
      </c>
      <c r="B616" s="24" t="s">
        <v>294</v>
      </c>
      <c r="C616" s="24" t="s">
        <v>127</v>
      </c>
      <c r="D616" s="24" t="s">
        <v>248</v>
      </c>
      <c r="E616" s="24" t="s">
        <v>739</v>
      </c>
      <c r="F616" s="151"/>
      <c r="G616" s="221">
        <f t="shared" ref="G616:G618" si="170">G617</f>
        <v>0</v>
      </c>
    </row>
    <row r="617" spans="1:7" ht="22.5" x14ac:dyDescent="0.2">
      <c r="A617" s="21" t="s">
        <v>404</v>
      </c>
      <c r="B617" s="24" t="s">
        <v>294</v>
      </c>
      <c r="C617" s="24" t="s">
        <v>127</v>
      </c>
      <c r="D617" s="24" t="s">
        <v>248</v>
      </c>
      <c r="E617" s="24" t="s">
        <v>739</v>
      </c>
      <c r="F617" s="151" t="s">
        <v>119</v>
      </c>
      <c r="G617" s="221">
        <f t="shared" si="170"/>
        <v>0</v>
      </c>
    </row>
    <row r="618" spans="1:7" ht="22.5" x14ac:dyDescent="0.2">
      <c r="A618" s="21" t="s">
        <v>120</v>
      </c>
      <c r="B618" s="24" t="s">
        <v>294</v>
      </c>
      <c r="C618" s="24" t="s">
        <v>127</v>
      </c>
      <c r="D618" s="24" t="s">
        <v>248</v>
      </c>
      <c r="E618" s="24" t="s">
        <v>739</v>
      </c>
      <c r="F618" s="151" t="s">
        <v>121</v>
      </c>
      <c r="G618" s="221">
        <f t="shared" si="170"/>
        <v>0</v>
      </c>
    </row>
    <row r="619" spans="1:7" x14ac:dyDescent="0.2">
      <c r="A619" s="219" t="s">
        <v>422</v>
      </c>
      <c r="B619" s="24" t="s">
        <v>294</v>
      </c>
      <c r="C619" s="24" t="s">
        <v>127</v>
      </c>
      <c r="D619" s="24" t="s">
        <v>248</v>
      </c>
      <c r="E619" s="24" t="s">
        <v>739</v>
      </c>
      <c r="F619" s="151" t="s">
        <v>123</v>
      </c>
      <c r="G619" s="221"/>
    </row>
    <row r="620" spans="1:7" ht="45" x14ac:dyDescent="0.2">
      <c r="A620" s="39" t="s">
        <v>327</v>
      </c>
      <c r="B620" s="24" t="s">
        <v>294</v>
      </c>
      <c r="C620" s="24" t="s">
        <v>127</v>
      </c>
      <c r="D620" s="24" t="s">
        <v>248</v>
      </c>
      <c r="E620" s="24" t="s">
        <v>328</v>
      </c>
      <c r="F620" s="151"/>
      <c r="G620" s="221">
        <f t="shared" ref="G620:G622" si="171">G621</f>
        <v>400</v>
      </c>
    </row>
    <row r="621" spans="1:7" x14ac:dyDescent="0.2">
      <c r="A621" s="39" t="s">
        <v>436</v>
      </c>
      <c r="B621" s="24" t="s">
        <v>294</v>
      </c>
      <c r="C621" s="24" t="s">
        <v>127</v>
      </c>
      <c r="D621" s="24" t="s">
        <v>248</v>
      </c>
      <c r="E621" s="24" t="s">
        <v>328</v>
      </c>
      <c r="F621" s="151">
        <v>800</v>
      </c>
      <c r="G621" s="221">
        <f t="shared" si="171"/>
        <v>400</v>
      </c>
    </row>
    <row r="622" spans="1:7" x14ac:dyDescent="0.2">
      <c r="A622" s="39" t="s">
        <v>437</v>
      </c>
      <c r="B622" s="24" t="s">
        <v>294</v>
      </c>
      <c r="C622" s="24" t="s">
        <v>127</v>
      </c>
      <c r="D622" s="24" t="s">
        <v>248</v>
      </c>
      <c r="E622" s="24" t="s">
        <v>328</v>
      </c>
      <c r="F622" s="151">
        <v>810</v>
      </c>
      <c r="G622" s="221">
        <f t="shared" si="171"/>
        <v>400</v>
      </c>
    </row>
    <row r="623" spans="1:7" ht="78.75" x14ac:dyDescent="0.2">
      <c r="A623" s="248" t="s">
        <v>491</v>
      </c>
      <c r="B623" s="24" t="s">
        <v>294</v>
      </c>
      <c r="C623" s="24" t="s">
        <v>127</v>
      </c>
      <c r="D623" s="24" t="s">
        <v>248</v>
      </c>
      <c r="E623" s="24" t="s">
        <v>328</v>
      </c>
      <c r="F623" s="151">
        <v>813</v>
      </c>
      <c r="G623" s="221">
        <v>400</v>
      </c>
    </row>
    <row r="624" spans="1:7" ht="22.5" x14ac:dyDescent="0.2">
      <c r="A624" s="39" t="s">
        <v>477</v>
      </c>
      <c r="B624" s="24" t="s">
        <v>294</v>
      </c>
      <c r="C624" s="24" t="s">
        <v>127</v>
      </c>
      <c r="D624" s="24" t="s">
        <v>248</v>
      </c>
      <c r="E624" s="24" t="s">
        <v>444</v>
      </c>
      <c r="F624" s="151"/>
      <c r="G624" s="221">
        <f t="shared" ref="G624:G626" si="172">G625</f>
        <v>40</v>
      </c>
    </row>
    <row r="625" spans="1:7" ht="22.5" x14ac:dyDescent="0.2">
      <c r="A625" s="21" t="s">
        <v>404</v>
      </c>
      <c r="B625" s="24" t="s">
        <v>294</v>
      </c>
      <c r="C625" s="24" t="s">
        <v>127</v>
      </c>
      <c r="D625" s="24" t="s">
        <v>248</v>
      </c>
      <c r="E625" s="24" t="s">
        <v>444</v>
      </c>
      <c r="F625" s="151" t="s">
        <v>119</v>
      </c>
      <c r="G625" s="221">
        <f t="shared" si="172"/>
        <v>40</v>
      </c>
    </row>
    <row r="626" spans="1:7" ht="22.5" x14ac:dyDescent="0.2">
      <c r="A626" s="21" t="s">
        <v>120</v>
      </c>
      <c r="B626" s="24" t="s">
        <v>294</v>
      </c>
      <c r="C626" s="24" t="s">
        <v>127</v>
      </c>
      <c r="D626" s="24" t="s">
        <v>248</v>
      </c>
      <c r="E626" s="24" t="s">
        <v>444</v>
      </c>
      <c r="F626" s="151" t="s">
        <v>121</v>
      </c>
      <c r="G626" s="221">
        <f t="shared" si="172"/>
        <v>40</v>
      </c>
    </row>
    <row r="627" spans="1:7" x14ac:dyDescent="0.2">
      <c r="A627" s="219" t="s">
        <v>422</v>
      </c>
      <c r="B627" s="24" t="s">
        <v>294</v>
      </c>
      <c r="C627" s="24" t="s">
        <v>127</v>
      </c>
      <c r="D627" s="24" t="s">
        <v>248</v>
      </c>
      <c r="E627" s="24" t="s">
        <v>444</v>
      </c>
      <c r="F627" s="151" t="s">
        <v>123</v>
      </c>
      <c r="G627" s="221">
        <v>40</v>
      </c>
    </row>
    <row r="628" spans="1:7" ht="22.5" x14ac:dyDescent="0.2">
      <c r="A628" s="39" t="s">
        <v>478</v>
      </c>
      <c r="B628" s="24" t="s">
        <v>294</v>
      </c>
      <c r="C628" s="24" t="s">
        <v>127</v>
      </c>
      <c r="D628" s="24" t="s">
        <v>248</v>
      </c>
      <c r="E628" s="24" t="s">
        <v>445</v>
      </c>
      <c r="F628" s="151"/>
      <c r="G628" s="221">
        <f t="shared" ref="G628:G630" si="173">G629</f>
        <v>60</v>
      </c>
    </row>
    <row r="629" spans="1:7" ht="22.5" x14ac:dyDescent="0.2">
      <c r="A629" s="21" t="s">
        <v>404</v>
      </c>
      <c r="B629" s="24" t="s">
        <v>294</v>
      </c>
      <c r="C629" s="24" t="s">
        <v>127</v>
      </c>
      <c r="D629" s="24" t="s">
        <v>248</v>
      </c>
      <c r="E629" s="24" t="s">
        <v>445</v>
      </c>
      <c r="F629" s="151" t="s">
        <v>119</v>
      </c>
      <c r="G629" s="221">
        <f t="shared" si="173"/>
        <v>60</v>
      </c>
    </row>
    <row r="630" spans="1:7" ht="22.5" x14ac:dyDescent="0.2">
      <c r="A630" s="21" t="s">
        <v>120</v>
      </c>
      <c r="B630" s="24" t="s">
        <v>294</v>
      </c>
      <c r="C630" s="24" t="s">
        <v>127</v>
      </c>
      <c r="D630" s="24" t="s">
        <v>248</v>
      </c>
      <c r="E630" s="24" t="s">
        <v>445</v>
      </c>
      <c r="F630" s="151" t="s">
        <v>121</v>
      </c>
      <c r="G630" s="221">
        <f t="shared" si="173"/>
        <v>60</v>
      </c>
    </row>
    <row r="631" spans="1:7" x14ac:dyDescent="0.2">
      <c r="A631" s="219" t="s">
        <v>422</v>
      </c>
      <c r="B631" s="24" t="s">
        <v>294</v>
      </c>
      <c r="C631" s="24" t="s">
        <v>127</v>
      </c>
      <c r="D631" s="24" t="s">
        <v>248</v>
      </c>
      <c r="E631" s="24" t="s">
        <v>445</v>
      </c>
      <c r="F631" s="151" t="s">
        <v>123</v>
      </c>
      <c r="G631" s="221">
        <v>60</v>
      </c>
    </row>
    <row r="632" spans="1:7" x14ac:dyDescent="0.2">
      <c r="A632" s="39" t="s">
        <v>741</v>
      </c>
      <c r="B632" s="24" t="s">
        <v>294</v>
      </c>
      <c r="C632" s="24" t="s">
        <v>127</v>
      </c>
      <c r="D632" s="24" t="s">
        <v>248</v>
      </c>
      <c r="E632" s="24" t="s">
        <v>742</v>
      </c>
      <c r="F632" s="151"/>
      <c r="G632" s="221">
        <f>+G633</f>
        <v>200</v>
      </c>
    </row>
    <row r="633" spans="1:7" ht="22.5" x14ac:dyDescent="0.2">
      <c r="A633" s="39" t="s">
        <v>744</v>
      </c>
      <c r="B633" s="24" t="s">
        <v>294</v>
      </c>
      <c r="C633" s="24" t="s">
        <v>127</v>
      </c>
      <c r="D633" s="24" t="s">
        <v>248</v>
      </c>
      <c r="E633" s="24" t="s">
        <v>743</v>
      </c>
      <c r="F633" s="151"/>
      <c r="G633" s="221">
        <f t="shared" ref="G633:G635" si="174">G634</f>
        <v>200</v>
      </c>
    </row>
    <row r="634" spans="1:7" ht="22.5" x14ac:dyDescent="0.2">
      <c r="A634" s="21" t="s">
        <v>404</v>
      </c>
      <c r="B634" s="24" t="s">
        <v>294</v>
      </c>
      <c r="C634" s="24" t="s">
        <v>127</v>
      </c>
      <c r="D634" s="24" t="s">
        <v>248</v>
      </c>
      <c r="E634" s="24" t="s">
        <v>743</v>
      </c>
      <c r="F634" s="151" t="s">
        <v>119</v>
      </c>
      <c r="G634" s="221">
        <f t="shared" si="174"/>
        <v>200</v>
      </c>
    </row>
    <row r="635" spans="1:7" ht="22.5" x14ac:dyDescent="0.2">
      <c r="A635" s="21" t="s">
        <v>120</v>
      </c>
      <c r="B635" s="24" t="s">
        <v>294</v>
      </c>
      <c r="C635" s="24" t="s">
        <v>127</v>
      </c>
      <c r="D635" s="24" t="s">
        <v>248</v>
      </c>
      <c r="E635" s="24" t="s">
        <v>743</v>
      </c>
      <c r="F635" s="151" t="s">
        <v>121</v>
      </c>
      <c r="G635" s="221">
        <f t="shared" si="174"/>
        <v>200</v>
      </c>
    </row>
    <row r="636" spans="1:7" x14ac:dyDescent="0.2">
      <c r="A636" s="219" t="s">
        <v>422</v>
      </c>
      <c r="B636" s="24" t="s">
        <v>294</v>
      </c>
      <c r="C636" s="24" t="s">
        <v>127</v>
      </c>
      <c r="D636" s="24" t="s">
        <v>248</v>
      </c>
      <c r="E636" s="24" t="s">
        <v>743</v>
      </c>
      <c r="F636" s="151" t="s">
        <v>123</v>
      </c>
      <c r="G636" s="221">
        <v>200</v>
      </c>
    </row>
    <row r="637" spans="1:7" ht="21" x14ac:dyDescent="0.15">
      <c r="A637" s="345" t="s">
        <v>892</v>
      </c>
      <c r="B637" s="343" t="s">
        <v>294</v>
      </c>
      <c r="C637" s="343" t="s">
        <v>127</v>
      </c>
      <c r="D637" s="343" t="s">
        <v>248</v>
      </c>
      <c r="E637" s="343" t="s">
        <v>893</v>
      </c>
      <c r="F637" s="151"/>
      <c r="G637" s="221">
        <f>G638</f>
        <v>120</v>
      </c>
    </row>
    <row r="638" spans="1:7" ht="48" x14ac:dyDescent="0.2">
      <c r="A638" s="346" t="s">
        <v>894</v>
      </c>
      <c r="B638" s="343" t="s">
        <v>294</v>
      </c>
      <c r="C638" s="343" t="s">
        <v>127</v>
      </c>
      <c r="D638" s="343" t="s">
        <v>248</v>
      </c>
      <c r="E638" s="343" t="s">
        <v>895</v>
      </c>
      <c r="F638" s="151"/>
      <c r="G638" s="221">
        <f>G639</f>
        <v>120</v>
      </c>
    </row>
    <row r="639" spans="1:7" ht="22.5" x14ac:dyDescent="0.2">
      <c r="A639" s="21" t="s">
        <v>404</v>
      </c>
      <c r="B639" s="343" t="s">
        <v>294</v>
      </c>
      <c r="C639" s="343" t="s">
        <v>127</v>
      </c>
      <c r="D639" s="343" t="s">
        <v>248</v>
      </c>
      <c r="E639" s="343" t="s">
        <v>895</v>
      </c>
      <c r="F639" s="151" t="s">
        <v>119</v>
      </c>
      <c r="G639" s="221">
        <f>G640</f>
        <v>120</v>
      </c>
    </row>
    <row r="640" spans="1:7" ht="22.5" x14ac:dyDescent="0.2">
      <c r="A640" s="21" t="s">
        <v>120</v>
      </c>
      <c r="B640" s="343" t="s">
        <v>294</v>
      </c>
      <c r="C640" s="343" t="s">
        <v>127</v>
      </c>
      <c r="D640" s="343" t="s">
        <v>248</v>
      </c>
      <c r="E640" s="343" t="s">
        <v>895</v>
      </c>
      <c r="F640" s="151" t="s">
        <v>121</v>
      </c>
      <c r="G640" s="221">
        <f>G641</f>
        <v>120</v>
      </c>
    </row>
    <row r="641" spans="1:9" x14ac:dyDescent="0.2">
      <c r="A641" s="219" t="s">
        <v>422</v>
      </c>
      <c r="B641" s="343" t="s">
        <v>294</v>
      </c>
      <c r="C641" s="343" t="s">
        <v>127</v>
      </c>
      <c r="D641" s="343" t="s">
        <v>248</v>
      </c>
      <c r="E641" s="343" t="s">
        <v>895</v>
      </c>
      <c r="F641" s="151" t="s">
        <v>123</v>
      </c>
      <c r="G641" s="221">
        <v>120</v>
      </c>
    </row>
    <row r="642" spans="1:9" x14ac:dyDescent="0.2">
      <c r="A642" s="264" t="s">
        <v>330</v>
      </c>
      <c r="B642" s="33" t="s">
        <v>294</v>
      </c>
      <c r="C642" s="33" t="s">
        <v>238</v>
      </c>
      <c r="D642" s="33"/>
      <c r="E642" s="33"/>
      <c r="F642" s="31"/>
      <c r="G642" s="173">
        <f>G643</f>
        <v>3649</v>
      </c>
      <c r="I642" s="239"/>
    </row>
    <row r="643" spans="1:9" x14ac:dyDescent="0.2">
      <c r="A643" s="197" t="s">
        <v>331</v>
      </c>
      <c r="B643" s="243" t="s">
        <v>294</v>
      </c>
      <c r="C643" s="243" t="s">
        <v>238</v>
      </c>
      <c r="D643" s="243" t="s">
        <v>151</v>
      </c>
      <c r="E643" s="243"/>
      <c r="F643" s="242"/>
      <c r="G643" s="257">
        <f t="shared" ref="G643:G644" si="175">G644</f>
        <v>3649</v>
      </c>
    </row>
    <row r="644" spans="1:9" s="235" customFormat="1" ht="33.75" x14ac:dyDescent="0.2">
      <c r="A644" s="39" t="s">
        <v>724</v>
      </c>
      <c r="B644" s="24" t="s">
        <v>294</v>
      </c>
      <c r="C644" s="24" t="s">
        <v>238</v>
      </c>
      <c r="D644" s="24" t="s">
        <v>151</v>
      </c>
      <c r="E644" s="24" t="s">
        <v>329</v>
      </c>
      <c r="F644" s="151"/>
      <c r="G644" s="221">
        <f t="shared" si="175"/>
        <v>3649</v>
      </c>
    </row>
    <row r="645" spans="1:9" s="235" customFormat="1" x14ac:dyDescent="0.2">
      <c r="A645" s="39" t="s">
        <v>726</v>
      </c>
      <c r="B645" s="24" t="s">
        <v>294</v>
      </c>
      <c r="C645" s="24" t="s">
        <v>238</v>
      </c>
      <c r="D645" s="24" t="s">
        <v>151</v>
      </c>
      <c r="E645" s="24" t="s">
        <v>725</v>
      </c>
      <c r="F645" s="151"/>
      <c r="G645" s="221">
        <f>G646+G651</f>
        <v>3649</v>
      </c>
    </row>
    <row r="646" spans="1:9" s="235" customFormat="1" x14ac:dyDescent="0.2">
      <c r="A646" s="39" t="s">
        <v>728</v>
      </c>
      <c r="B646" s="24" t="s">
        <v>294</v>
      </c>
      <c r="C646" s="24" t="s">
        <v>238</v>
      </c>
      <c r="D646" s="24" t="s">
        <v>151</v>
      </c>
      <c r="E646" s="24" t="s">
        <v>727</v>
      </c>
      <c r="F646" s="151"/>
      <c r="G646" s="221">
        <f>G647</f>
        <v>1628</v>
      </c>
    </row>
    <row r="647" spans="1:9" s="235" customFormat="1" x14ac:dyDescent="0.2">
      <c r="A647" s="39" t="s">
        <v>728</v>
      </c>
      <c r="B647" s="24" t="s">
        <v>294</v>
      </c>
      <c r="C647" s="24" t="s">
        <v>238</v>
      </c>
      <c r="D647" s="24" t="s">
        <v>151</v>
      </c>
      <c r="E647" s="24" t="s">
        <v>729</v>
      </c>
      <c r="F647" s="151"/>
      <c r="G647" s="221">
        <f t="shared" ref="G647:G649" si="176">G648</f>
        <v>1628</v>
      </c>
    </row>
    <row r="648" spans="1:9" s="235" customFormat="1" ht="22.5" x14ac:dyDescent="0.2">
      <c r="A648" s="21" t="s">
        <v>404</v>
      </c>
      <c r="B648" s="24" t="s">
        <v>294</v>
      </c>
      <c r="C648" s="24" t="s">
        <v>238</v>
      </c>
      <c r="D648" s="24" t="s">
        <v>151</v>
      </c>
      <c r="E648" s="24" t="s">
        <v>729</v>
      </c>
      <c r="F648" s="151" t="s">
        <v>119</v>
      </c>
      <c r="G648" s="221">
        <f t="shared" si="176"/>
        <v>1628</v>
      </c>
    </row>
    <row r="649" spans="1:9" s="235" customFormat="1" ht="22.5" x14ac:dyDescent="0.2">
      <c r="A649" s="21" t="s">
        <v>120</v>
      </c>
      <c r="B649" s="24" t="s">
        <v>294</v>
      </c>
      <c r="C649" s="24" t="s">
        <v>238</v>
      </c>
      <c r="D649" s="24" t="s">
        <v>151</v>
      </c>
      <c r="E649" s="24" t="s">
        <v>729</v>
      </c>
      <c r="F649" s="151" t="s">
        <v>121</v>
      </c>
      <c r="G649" s="221">
        <f t="shared" si="176"/>
        <v>1628</v>
      </c>
    </row>
    <row r="650" spans="1:9" x14ac:dyDescent="0.2">
      <c r="A650" s="219" t="s">
        <v>422</v>
      </c>
      <c r="B650" s="24" t="s">
        <v>294</v>
      </c>
      <c r="C650" s="24" t="s">
        <v>238</v>
      </c>
      <c r="D650" s="24" t="s">
        <v>151</v>
      </c>
      <c r="E650" s="24" t="s">
        <v>729</v>
      </c>
      <c r="F650" s="151" t="s">
        <v>123</v>
      </c>
      <c r="G650" s="221">
        <f>378+1250</f>
        <v>1628</v>
      </c>
    </row>
    <row r="651" spans="1:9" s="235" customFormat="1" ht="22.5" x14ac:dyDescent="0.2">
      <c r="A651" s="39" t="s">
        <v>782</v>
      </c>
      <c r="B651" s="24" t="s">
        <v>294</v>
      </c>
      <c r="C651" s="24" t="s">
        <v>238</v>
      </c>
      <c r="D651" s="24" t="s">
        <v>151</v>
      </c>
      <c r="E651" s="24" t="s">
        <v>781</v>
      </c>
      <c r="F651" s="151"/>
      <c r="G651" s="221">
        <f t="shared" ref="G651:G654" si="177">G652</f>
        <v>2021</v>
      </c>
    </row>
    <row r="652" spans="1:9" s="235" customFormat="1" ht="22.5" x14ac:dyDescent="0.2">
      <c r="A652" s="21" t="s">
        <v>676</v>
      </c>
      <c r="B652" s="24" t="s">
        <v>294</v>
      </c>
      <c r="C652" s="24" t="s">
        <v>238</v>
      </c>
      <c r="D652" s="24" t="s">
        <v>151</v>
      </c>
      <c r="E652" s="24" t="s">
        <v>780</v>
      </c>
      <c r="F652" s="151"/>
      <c r="G652" s="221">
        <f t="shared" si="177"/>
        <v>2021</v>
      </c>
    </row>
    <row r="653" spans="1:9" s="235" customFormat="1" ht="22.5" x14ac:dyDescent="0.2">
      <c r="A653" s="21" t="s">
        <v>404</v>
      </c>
      <c r="B653" s="24" t="s">
        <v>294</v>
      </c>
      <c r="C653" s="24" t="s">
        <v>238</v>
      </c>
      <c r="D653" s="24" t="s">
        <v>151</v>
      </c>
      <c r="E653" s="24" t="s">
        <v>780</v>
      </c>
      <c r="F653" s="151" t="s">
        <v>119</v>
      </c>
      <c r="G653" s="221">
        <f t="shared" si="177"/>
        <v>2021</v>
      </c>
    </row>
    <row r="654" spans="1:9" s="235" customFormat="1" ht="22.5" x14ac:dyDescent="0.2">
      <c r="A654" s="21" t="s">
        <v>120</v>
      </c>
      <c r="B654" s="24" t="s">
        <v>294</v>
      </c>
      <c r="C654" s="24" t="s">
        <v>238</v>
      </c>
      <c r="D654" s="24" t="s">
        <v>151</v>
      </c>
      <c r="E654" s="24" t="s">
        <v>780</v>
      </c>
      <c r="F654" s="151" t="s">
        <v>121</v>
      </c>
      <c r="G654" s="221">
        <f t="shared" si="177"/>
        <v>2021</v>
      </c>
    </row>
    <row r="655" spans="1:9" s="235" customFormat="1" ht="22.5" x14ac:dyDescent="0.2">
      <c r="A655" s="219" t="s">
        <v>422</v>
      </c>
      <c r="B655" s="24" t="s">
        <v>294</v>
      </c>
      <c r="C655" s="24" t="s">
        <v>238</v>
      </c>
      <c r="D655" s="24" t="s">
        <v>151</v>
      </c>
      <c r="E655" s="24" t="s">
        <v>780</v>
      </c>
      <c r="F655" s="151" t="s">
        <v>123</v>
      </c>
      <c r="G655" s="221">
        <v>2021</v>
      </c>
    </row>
    <row r="656" spans="1:9" x14ac:dyDescent="0.2">
      <c r="A656" s="32" t="s">
        <v>201</v>
      </c>
      <c r="B656" s="33" t="s">
        <v>294</v>
      </c>
      <c r="C656" s="33" t="s">
        <v>202</v>
      </c>
      <c r="D656" s="33"/>
      <c r="E656" s="33"/>
      <c r="F656" s="31"/>
      <c r="G656" s="173">
        <f>G657+G663</f>
        <v>700</v>
      </c>
    </row>
    <row r="657" spans="1:7" x14ac:dyDescent="0.2">
      <c r="A657" s="256" t="s">
        <v>370</v>
      </c>
      <c r="B657" s="243" t="s">
        <v>294</v>
      </c>
      <c r="C657" s="243" t="s">
        <v>202</v>
      </c>
      <c r="D657" s="243" t="s">
        <v>202</v>
      </c>
      <c r="E657" s="243" t="s">
        <v>146</v>
      </c>
      <c r="F657" s="242" t="s">
        <v>147</v>
      </c>
      <c r="G657" s="257">
        <f t="shared" ref="G657:G661" si="178">G658</f>
        <v>100</v>
      </c>
    </row>
    <row r="658" spans="1:7" ht="33.75" x14ac:dyDescent="0.2">
      <c r="A658" s="21" t="s">
        <v>791</v>
      </c>
      <c r="B658" s="24" t="s">
        <v>294</v>
      </c>
      <c r="C658" s="24" t="s">
        <v>202</v>
      </c>
      <c r="D658" s="24" t="s">
        <v>202</v>
      </c>
      <c r="E658" s="24" t="s">
        <v>337</v>
      </c>
      <c r="F658" s="151"/>
      <c r="G658" s="221">
        <f t="shared" si="178"/>
        <v>100</v>
      </c>
    </row>
    <row r="659" spans="1:7" ht="22.5" x14ac:dyDescent="0.2">
      <c r="A659" s="258" t="s">
        <v>338</v>
      </c>
      <c r="B659" s="24" t="s">
        <v>294</v>
      </c>
      <c r="C659" s="24" t="s">
        <v>202</v>
      </c>
      <c r="D659" s="24" t="s">
        <v>202</v>
      </c>
      <c r="E659" s="24" t="s">
        <v>339</v>
      </c>
      <c r="F659" s="151"/>
      <c r="G659" s="221">
        <f t="shared" si="178"/>
        <v>100</v>
      </c>
    </row>
    <row r="660" spans="1:7" ht="22.5" x14ac:dyDescent="0.2">
      <c r="A660" s="21" t="s">
        <v>404</v>
      </c>
      <c r="B660" s="24" t="s">
        <v>294</v>
      </c>
      <c r="C660" s="24" t="s">
        <v>202</v>
      </c>
      <c r="D660" s="24" t="s">
        <v>202</v>
      </c>
      <c r="E660" s="24" t="s">
        <v>339</v>
      </c>
      <c r="F660" s="151">
        <v>200</v>
      </c>
      <c r="G660" s="221">
        <f t="shared" si="178"/>
        <v>100</v>
      </c>
    </row>
    <row r="661" spans="1:7" ht="22.5" x14ac:dyDescent="0.2">
      <c r="A661" s="21" t="s">
        <v>120</v>
      </c>
      <c r="B661" s="24" t="s">
        <v>294</v>
      </c>
      <c r="C661" s="24" t="s">
        <v>202</v>
      </c>
      <c r="D661" s="24" t="s">
        <v>202</v>
      </c>
      <c r="E661" s="24" t="s">
        <v>339</v>
      </c>
      <c r="F661" s="151">
        <v>240</v>
      </c>
      <c r="G661" s="221">
        <f t="shared" si="178"/>
        <v>100</v>
      </c>
    </row>
    <row r="662" spans="1:7" x14ac:dyDescent="0.2">
      <c r="A662" s="219" t="s">
        <v>422</v>
      </c>
      <c r="B662" s="24" t="s">
        <v>294</v>
      </c>
      <c r="C662" s="24" t="s">
        <v>202</v>
      </c>
      <c r="D662" s="24" t="s">
        <v>202</v>
      </c>
      <c r="E662" s="24" t="s">
        <v>339</v>
      </c>
      <c r="F662" s="151">
        <v>244</v>
      </c>
      <c r="G662" s="221">
        <v>100</v>
      </c>
    </row>
    <row r="663" spans="1:7" x14ac:dyDescent="0.2">
      <c r="A663" s="256" t="s">
        <v>217</v>
      </c>
      <c r="B663" s="243" t="s">
        <v>294</v>
      </c>
      <c r="C663" s="243" t="s">
        <v>202</v>
      </c>
      <c r="D663" s="243" t="s">
        <v>218</v>
      </c>
      <c r="E663" s="243" t="s">
        <v>146</v>
      </c>
      <c r="F663" s="242" t="s">
        <v>147</v>
      </c>
      <c r="G663" s="257">
        <f t="shared" ref="G663" si="179">G664</f>
        <v>600</v>
      </c>
    </row>
    <row r="664" spans="1:7" s="240" customFormat="1" ht="22.5" x14ac:dyDescent="0.2">
      <c r="A664" s="247" t="s">
        <v>411</v>
      </c>
      <c r="B664" s="24" t="s">
        <v>294</v>
      </c>
      <c r="C664" s="151" t="s">
        <v>202</v>
      </c>
      <c r="D664" s="151" t="s">
        <v>218</v>
      </c>
      <c r="E664" s="24" t="s">
        <v>333</v>
      </c>
      <c r="F664" s="151" t="s">
        <v>147</v>
      </c>
      <c r="G664" s="221">
        <f t="shared" ref="G664" si="180">G665+G669</f>
        <v>600</v>
      </c>
    </row>
    <row r="665" spans="1:7" s="237" customFormat="1" ht="45" x14ac:dyDescent="0.2">
      <c r="A665" s="21" t="s">
        <v>110</v>
      </c>
      <c r="B665" s="40" t="s">
        <v>294</v>
      </c>
      <c r="C665" s="151" t="s">
        <v>202</v>
      </c>
      <c r="D665" s="151" t="s">
        <v>218</v>
      </c>
      <c r="E665" s="24" t="s">
        <v>333</v>
      </c>
      <c r="F665" s="26">
        <v>100</v>
      </c>
      <c r="G665" s="250">
        <f t="shared" ref="G665" si="181">G666</f>
        <v>600</v>
      </c>
    </row>
    <row r="666" spans="1:7" s="237" customFormat="1" ht="22.5" x14ac:dyDescent="0.2">
      <c r="A666" s="21" t="s">
        <v>131</v>
      </c>
      <c r="B666" s="40" t="s">
        <v>294</v>
      </c>
      <c r="C666" s="151" t="s">
        <v>202</v>
      </c>
      <c r="D666" s="151" t="s">
        <v>218</v>
      </c>
      <c r="E666" s="24" t="s">
        <v>333</v>
      </c>
      <c r="F666" s="26">
        <v>120</v>
      </c>
      <c r="G666" s="250">
        <f t="shared" ref="G666" si="182">G667+G668</f>
        <v>600</v>
      </c>
    </row>
    <row r="667" spans="1:7" s="237" customFormat="1" x14ac:dyDescent="0.2">
      <c r="A667" s="39" t="s">
        <v>132</v>
      </c>
      <c r="B667" s="40" t="s">
        <v>294</v>
      </c>
      <c r="C667" s="151" t="s">
        <v>202</v>
      </c>
      <c r="D667" s="151" t="s">
        <v>218</v>
      </c>
      <c r="E667" s="24" t="s">
        <v>333</v>
      </c>
      <c r="F667" s="26">
        <v>121</v>
      </c>
      <c r="G667" s="221">
        <v>460.83</v>
      </c>
    </row>
    <row r="668" spans="1:7" ht="33.75" x14ac:dyDescent="0.2">
      <c r="A668" s="39" t="s">
        <v>133</v>
      </c>
      <c r="B668" s="24" t="s">
        <v>294</v>
      </c>
      <c r="C668" s="151" t="s">
        <v>202</v>
      </c>
      <c r="D668" s="151" t="s">
        <v>218</v>
      </c>
      <c r="E668" s="24" t="s">
        <v>333</v>
      </c>
      <c r="F668" s="151">
        <v>129</v>
      </c>
      <c r="G668" s="221">
        <v>139.16999999999999</v>
      </c>
    </row>
    <row r="669" spans="1:7" ht="22.5" x14ac:dyDescent="0.2">
      <c r="A669" s="21" t="s">
        <v>404</v>
      </c>
      <c r="B669" s="24" t="s">
        <v>294</v>
      </c>
      <c r="C669" s="151" t="s">
        <v>202</v>
      </c>
      <c r="D669" s="151" t="s">
        <v>218</v>
      </c>
      <c r="E669" s="24" t="s">
        <v>333</v>
      </c>
      <c r="F669" s="151" t="s">
        <v>119</v>
      </c>
      <c r="G669" s="221">
        <f t="shared" ref="G669:G670" si="183">G670</f>
        <v>0</v>
      </c>
    </row>
    <row r="670" spans="1:7" ht="22.5" x14ac:dyDescent="0.2">
      <c r="A670" s="21" t="s">
        <v>120</v>
      </c>
      <c r="B670" s="24" t="s">
        <v>294</v>
      </c>
      <c r="C670" s="151" t="s">
        <v>202</v>
      </c>
      <c r="D670" s="151" t="s">
        <v>218</v>
      </c>
      <c r="E670" s="24" t="s">
        <v>333</v>
      </c>
      <c r="F670" s="151" t="s">
        <v>121</v>
      </c>
      <c r="G670" s="221">
        <f t="shared" si="183"/>
        <v>0</v>
      </c>
    </row>
    <row r="671" spans="1:7" x14ac:dyDescent="0.2">
      <c r="A671" s="219" t="s">
        <v>422</v>
      </c>
      <c r="B671" s="24" t="s">
        <v>294</v>
      </c>
      <c r="C671" s="151" t="s">
        <v>202</v>
      </c>
      <c r="D671" s="151" t="s">
        <v>218</v>
      </c>
      <c r="E671" s="24" t="s">
        <v>333</v>
      </c>
      <c r="F671" s="151" t="s">
        <v>123</v>
      </c>
      <c r="G671" s="221">
        <v>0</v>
      </c>
    </row>
    <row r="672" spans="1:7" x14ac:dyDescent="0.2">
      <c r="A672" s="32" t="s">
        <v>126</v>
      </c>
      <c r="B672" s="33" t="s">
        <v>294</v>
      </c>
      <c r="C672" s="31" t="s">
        <v>95</v>
      </c>
      <c r="D672" s="33" t="s">
        <v>127</v>
      </c>
      <c r="E672" s="33"/>
      <c r="F672" s="31"/>
      <c r="G672" s="173">
        <f>G673</f>
        <v>1000</v>
      </c>
    </row>
    <row r="673" spans="1:7" ht="22.5" x14ac:dyDescent="0.2">
      <c r="A673" s="256" t="s">
        <v>916</v>
      </c>
      <c r="B673" s="243" t="s">
        <v>294</v>
      </c>
      <c r="C673" s="242" t="s">
        <v>95</v>
      </c>
      <c r="D673" s="243" t="s">
        <v>127</v>
      </c>
      <c r="E673" s="243"/>
      <c r="F673" s="242"/>
      <c r="G673" s="257">
        <f>G674</f>
        <v>1000</v>
      </c>
    </row>
    <row r="674" spans="1:7" ht="22.5" x14ac:dyDescent="0.2">
      <c r="A674" s="21" t="s">
        <v>404</v>
      </c>
      <c r="B674" s="24" t="s">
        <v>294</v>
      </c>
      <c r="C674" s="151" t="s">
        <v>95</v>
      </c>
      <c r="D674" s="24" t="s">
        <v>127</v>
      </c>
      <c r="E674" s="24" t="s">
        <v>679</v>
      </c>
      <c r="F674" s="151" t="s">
        <v>119</v>
      </c>
      <c r="G674" s="221">
        <f t="shared" ref="G674:G675" si="184">G675</f>
        <v>1000</v>
      </c>
    </row>
    <row r="675" spans="1:7" ht="22.5" x14ac:dyDescent="0.2">
      <c r="A675" s="21" t="s">
        <v>120</v>
      </c>
      <c r="B675" s="24" t="s">
        <v>294</v>
      </c>
      <c r="C675" s="151" t="s">
        <v>95</v>
      </c>
      <c r="D675" s="24" t="s">
        <v>127</v>
      </c>
      <c r="E675" s="24" t="s">
        <v>679</v>
      </c>
      <c r="F675" s="151" t="s">
        <v>121</v>
      </c>
      <c r="G675" s="221">
        <f t="shared" si="184"/>
        <v>1000</v>
      </c>
    </row>
    <row r="676" spans="1:7" x14ac:dyDescent="0.2">
      <c r="A676" s="219" t="s">
        <v>422</v>
      </c>
      <c r="B676" s="24" t="s">
        <v>294</v>
      </c>
      <c r="C676" s="151" t="s">
        <v>95</v>
      </c>
      <c r="D676" s="24" t="s">
        <v>127</v>
      </c>
      <c r="E676" s="24" t="s">
        <v>679</v>
      </c>
      <c r="F676" s="151" t="s">
        <v>123</v>
      </c>
      <c r="G676" s="221">
        <v>1000</v>
      </c>
    </row>
    <row r="677" spans="1:7" x14ac:dyDescent="0.2">
      <c r="A677" s="32" t="s">
        <v>340</v>
      </c>
      <c r="B677" s="33" t="s">
        <v>294</v>
      </c>
      <c r="C677" s="31" t="s">
        <v>218</v>
      </c>
      <c r="D677" s="33" t="s">
        <v>145</v>
      </c>
      <c r="E677" s="33" t="s">
        <v>146</v>
      </c>
      <c r="F677" s="31" t="s">
        <v>147</v>
      </c>
      <c r="G677" s="173">
        <f t="shared" ref="G677:G686" si="185">G678</f>
        <v>1380</v>
      </c>
    </row>
    <row r="678" spans="1:7" x14ac:dyDescent="0.2">
      <c r="A678" s="256" t="s">
        <v>341</v>
      </c>
      <c r="B678" s="243" t="s">
        <v>294</v>
      </c>
      <c r="C678" s="242" t="s">
        <v>218</v>
      </c>
      <c r="D678" s="243" t="s">
        <v>218</v>
      </c>
      <c r="E678" s="243" t="s">
        <v>146</v>
      </c>
      <c r="F678" s="242" t="s">
        <v>147</v>
      </c>
      <c r="G678" s="257">
        <f t="shared" si="185"/>
        <v>1380</v>
      </c>
    </row>
    <row r="679" spans="1:7" ht="33.75" x14ac:dyDescent="0.2">
      <c r="A679" s="39" t="s">
        <v>918</v>
      </c>
      <c r="B679" s="24" t="s">
        <v>294</v>
      </c>
      <c r="C679" s="151" t="s">
        <v>218</v>
      </c>
      <c r="D679" s="24" t="s">
        <v>218</v>
      </c>
      <c r="E679" s="24" t="s">
        <v>342</v>
      </c>
      <c r="F679" s="151"/>
      <c r="G679" s="221">
        <f t="shared" ref="G679" si="186">G680+G684</f>
        <v>1380</v>
      </c>
    </row>
    <row r="680" spans="1:7" ht="22.5" x14ac:dyDescent="0.2">
      <c r="A680" s="39" t="s">
        <v>730</v>
      </c>
      <c r="B680" s="24" t="s">
        <v>294</v>
      </c>
      <c r="C680" s="151" t="s">
        <v>218</v>
      </c>
      <c r="D680" s="24" t="s">
        <v>218</v>
      </c>
      <c r="E680" s="24" t="s">
        <v>731</v>
      </c>
      <c r="F680" s="151"/>
      <c r="G680" s="221">
        <f t="shared" si="185"/>
        <v>380</v>
      </c>
    </row>
    <row r="681" spans="1:7" ht="22.5" x14ac:dyDescent="0.2">
      <c r="A681" s="21" t="s">
        <v>404</v>
      </c>
      <c r="B681" s="24" t="s">
        <v>294</v>
      </c>
      <c r="C681" s="151" t="s">
        <v>218</v>
      </c>
      <c r="D681" s="24" t="s">
        <v>218</v>
      </c>
      <c r="E681" s="24" t="s">
        <v>731</v>
      </c>
      <c r="F681" s="151" t="s">
        <v>119</v>
      </c>
      <c r="G681" s="221">
        <f t="shared" si="185"/>
        <v>380</v>
      </c>
    </row>
    <row r="682" spans="1:7" ht="22.5" x14ac:dyDescent="0.2">
      <c r="A682" s="21" t="s">
        <v>120</v>
      </c>
      <c r="B682" s="24" t="s">
        <v>294</v>
      </c>
      <c r="C682" s="151" t="s">
        <v>218</v>
      </c>
      <c r="D682" s="24" t="s">
        <v>218</v>
      </c>
      <c r="E682" s="24" t="s">
        <v>731</v>
      </c>
      <c r="F682" s="151" t="s">
        <v>121</v>
      </c>
      <c r="G682" s="221">
        <f t="shared" si="185"/>
        <v>380</v>
      </c>
    </row>
    <row r="683" spans="1:7" ht="22.5" x14ac:dyDescent="0.2">
      <c r="A683" s="219" t="s">
        <v>422</v>
      </c>
      <c r="B683" s="24" t="s">
        <v>294</v>
      </c>
      <c r="C683" s="151" t="s">
        <v>218</v>
      </c>
      <c r="D683" s="24" t="s">
        <v>218</v>
      </c>
      <c r="E683" s="24" t="s">
        <v>731</v>
      </c>
      <c r="F683" s="151" t="s">
        <v>123</v>
      </c>
      <c r="G683" s="221">
        <v>380</v>
      </c>
    </row>
    <row r="684" spans="1:7" ht="22.5" x14ac:dyDescent="0.2">
      <c r="A684" s="39" t="s">
        <v>878</v>
      </c>
      <c r="B684" s="24" t="s">
        <v>294</v>
      </c>
      <c r="C684" s="151" t="s">
        <v>218</v>
      </c>
      <c r="D684" s="24" t="s">
        <v>218</v>
      </c>
      <c r="E684" s="334" t="s">
        <v>877</v>
      </c>
      <c r="F684" s="151"/>
      <c r="G684" s="221">
        <f t="shared" ref="G684" si="187">G685</f>
        <v>1000</v>
      </c>
    </row>
    <row r="685" spans="1:7" ht="22.5" x14ac:dyDescent="0.2">
      <c r="A685" s="246" t="s">
        <v>159</v>
      </c>
      <c r="B685" s="24" t="s">
        <v>294</v>
      </c>
      <c r="C685" s="151" t="s">
        <v>218</v>
      </c>
      <c r="D685" s="24" t="s">
        <v>218</v>
      </c>
      <c r="E685" s="334" t="s">
        <v>877</v>
      </c>
      <c r="F685" s="151">
        <v>300</v>
      </c>
      <c r="G685" s="221">
        <f t="shared" si="185"/>
        <v>1000</v>
      </c>
    </row>
    <row r="686" spans="1:7" ht="22.5" x14ac:dyDescent="0.2">
      <c r="A686" s="246" t="s">
        <v>482</v>
      </c>
      <c r="B686" s="24" t="s">
        <v>294</v>
      </c>
      <c r="C686" s="151" t="s">
        <v>218</v>
      </c>
      <c r="D686" s="24" t="s">
        <v>218</v>
      </c>
      <c r="E686" s="334" t="s">
        <v>877</v>
      </c>
      <c r="F686" s="151">
        <v>320</v>
      </c>
      <c r="G686" s="221">
        <f t="shared" si="185"/>
        <v>1000</v>
      </c>
    </row>
    <row r="687" spans="1:7" ht="22.5" x14ac:dyDescent="0.2">
      <c r="A687" s="246" t="s">
        <v>480</v>
      </c>
      <c r="B687" s="24" t="s">
        <v>294</v>
      </c>
      <c r="C687" s="151" t="s">
        <v>218</v>
      </c>
      <c r="D687" s="24" t="s">
        <v>218</v>
      </c>
      <c r="E687" s="24" t="s">
        <v>877</v>
      </c>
      <c r="F687" s="151">
        <v>321</v>
      </c>
      <c r="G687" s="221">
        <v>1000</v>
      </c>
    </row>
    <row r="688" spans="1:7" x14ac:dyDescent="0.2">
      <c r="A688" s="32" t="s">
        <v>148</v>
      </c>
      <c r="B688" s="33" t="s">
        <v>294</v>
      </c>
      <c r="C688" s="31">
        <v>10</v>
      </c>
      <c r="D688" s="33"/>
      <c r="E688" s="33"/>
      <c r="F688" s="31"/>
      <c r="G688" s="173">
        <f>G689+G725+G718</f>
        <v>6037.4</v>
      </c>
    </row>
    <row r="689" spans="1:7" x14ac:dyDescent="0.2">
      <c r="A689" s="256" t="s">
        <v>343</v>
      </c>
      <c r="B689" s="243" t="s">
        <v>294</v>
      </c>
      <c r="C689" s="242">
        <v>10</v>
      </c>
      <c r="D689" s="243" t="s">
        <v>151</v>
      </c>
      <c r="E689" s="243"/>
      <c r="F689" s="242"/>
      <c r="G689" s="257">
        <f>G690</f>
        <v>1140</v>
      </c>
    </row>
    <row r="690" spans="1:7" s="235" customFormat="1" ht="22.5" x14ac:dyDescent="0.2">
      <c r="A690" s="21" t="s">
        <v>792</v>
      </c>
      <c r="B690" s="24" t="s">
        <v>294</v>
      </c>
      <c r="C690" s="151">
        <v>10</v>
      </c>
      <c r="D690" s="24" t="s">
        <v>151</v>
      </c>
      <c r="E690" s="24" t="s">
        <v>353</v>
      </c>
      <c r="F690" s="151"/>
      <c r="G690" s="221">
        <f t="shared" ref="G690" si="188">G691+G695+G702+G706+G710+G714</f>
        <v>1140</v>
      </c>
    </row>
    <row r="691" spans="1:7" s="235" customFormat="1" ht="33.75" x14ac:dyDescent="0.2">
      <c r="A691" s="39" t="s">
        <v>447</v>
      </c>
      <c r="B691" s="24" t="s">
        <v>294</v>
      </c>
      <c r="C691" s="151">
        <v>10</v>
      </c>
      <c r="D691" s="24" t="s">
        <v>151</v>
      </c>
      <c r="E691" s="24" t="s">
        <v>446</v>
      </c>
      <c r="F691" s="151"/>
      <c r="G691" s="221">
        <f t="shared" ref="G691:G693" si="189">G692</f>
        <v>430</v>
      </c>
    </row>
    <row r="692" spans="1:7" s="235" customFormat="1" ht="22.5" x14ac:dyDescent="0.2">
      <c r="A692" s="21" t="s">
        <v>404</v>
      </c>
      <c r="B692" s="24" t="s">
        <v>294</v>
      </c>
      <c r="C692" s="151">
        <v>10</v>
      </c>
      <c r="D692" s="24" t="s">
        <v>151</v>
      </c>
      <c r="E692" s="24" t="s">
        <v>446</v>
      </c>
      <c r="F692" s="151" t="s">
        <v>119</v>
      </c>
      <c r="G692" s="221">
        <f t="shared" si="189"/>
        <v>430</v>
      </c>
    </row>
    <row r="693" spans="1:7" s="235" customFormat="1" ht="22.5" x14ac:dyDescent="0.2">
      <c r="A693" s="21" t="s">
        <v>120</v>
      </c>
      <c r="B693" s="24" t="s">
        <v>294</v>
      </c>
      <c r="C693" s="151">
        <v>10</v>
      </c>
      <c r="D693" s="24" t="s">
        <v>151</v>
      </c>
      <c r="E693" s="24" t="s">
        <v>446</v>
      </c>
      <c r="F693" s="151" t="s">
        <v>121</v>
      </c>
      <c r="G693" s="221">
        <f t="shared" si="189"/>
        <v>430</v>
      </c>
    </row>
    <row r="694" spans="1:7" s="235" customFormat="1" x14ac:dyDescent="0.2">
      <c r="A694" s="219" t="s">
        <v>422</v>
      </c>
      <c r="B694" s="24" t="s">
        <v>294</v>
      </c>
      <c r="C694" s="151">
        <v>10</v>
      </c>
      <c r="D694" s="24" t="s">
        <v>151</v>
      </c>
      <c r="E694" s="24" t="s">
        <v>446</v>
      </c>
      <c r="F694" s="151" t="s">
        <v>123</v>
      </c>
      <c r="G694" s="221">
        <v>430</v>
      </c>
    </row>
    <row r="695" spans="1:7" s="235" customFormat="1" ht="22.5" x14ac:dyDescent="0.2">
      <c r="A695" s="39" t="s">
        <v>448</v>
      </c>
      <c r="B695" s="24" t="s">
        <v>294</v>
      </c>
      <c r="C695" s="151">
        <v>10</v>
      </c>
      <c r="D695" s="24" t="s">
        <v>151</v>
      </c>
      <c r="E695" s="24" t="s">
        <v>449</v>
      </c>
      <c r="F695" s="151"/>
      <c r="G695" s="221">
        <f t="shared" ref="G695" si="190">G699+G696</f>
        <v>80</v>
      </c>
    </row>
    <row r="696" spans="1:7" s="235" customFormat="1" ht="22.5" x14ac:dyDescent="0.2">
      <c r="A696" s="21" t="s">
        <v>404</v>
      </c>
      <c r="B696" s="24" t="s">
        <v>294</v>
      </c>
      <c r="C696" s="151">
        <v>10</v>
      </c>
      <c r="D696" s="24" t="s">
        <v>151</v>
      </c>
      <c r="E696" s="24" t="s">
        <v>449</v>
      </c>
      <c r="F696" s="151" t="s">
        <v>119</v>
      </c>
      <c r="G696" s="221">
        <f t="shared" ref="G696:G697" si="191">G697</f>
        <v>80</v>
      </c>
    </row>
    <row r="697" spans="1:7" s="235" customFormat="1" ht="22.5" x14ac:dyDescent="0.2">
      <c r="A697" s="21" t="s">
        <v>120</v>
      </c>
      <c r="B697" s="24" t="s">
        <v>294</v>
      </c>
      <c r="C697" s="151">
        <v>10</v>
      </c>
      <c r="D697" s="24" t="s">
        <v>151</v>
      </c>
      <c r="E697" s="24" t="s">
        <v>449</v>
      </c>
      <c r="F697" s="151" t="s">
        <v>121</v>
      </c>
      <c r="G697" s="221">
        <f t="shared" si="191"/>
        <v>80</v>
      </c>
    </row>
    <row r="698" spans="1:7" s="235" customFormat="1" x14ac:dyDescent="0.2">
      <c r="A698" s="219" t="s">
        <v>422</v>
      </c>
      <c r="B698" s="24" t="s">
        <v>294</v>
      </c>
      <c r="C698" s="151">
        <v>10</v>
      </c>
      <c r="D698" s="24" t="s">
        <v>151</v>
      </c>
      <c r="E698" s="24" t="s">
        <v>449</v>
      </c>
      <c r="F698" s="151" t="s">
        <v>123</v>
      </c>
      <c r="G698" s="221">
        <v>80</v>
      </c>
    </row>
    <row r="699" spans="1:7" s="235" customFormat="1" x14ac:dyDescent="0.2">
      <c r="A699" s="246" t="s">
        <v>159</v>
      </c>
      <c r="B699" s="24" t="s">
        <v>294</v>
      </c>
      <c r="C699" s="151">
        <v>10</v>
      </c>
      <c r="D699" s="24" t="s">
        <v>151</v>
      </c>
      <c r="E699" s="24" t="s">
        <v>449</v>
      </c>
      <c r="F699" s="151">
        <v>300</v>
      </c>
      <c r="G699" s="221">
        <f t="shared" ref="G699:G700" si="192">G700</f>
        <v>0</v>
      </c>
    </row>
    <row r="700" spans="1:7" s="235" customFormat="1" ht="22.5" x14ac:dyDescent="0.2">
      <c r="A700" s="246" t="s">
        <v>482</v>
      </c>
      <c r="B700" s="24" t="s">
        <v>294</v>
      </c>
      <c r="C700" s="151">
        <v>10</v>
      </c>
      <c r="D700" s="24" t="s">
        <v>151</v>
      </c>
      <c r="E700" s="24" t="s">
        <v>449</v>
      </c>
      <c r="F700" s="151">
        <v>320</v>
      </c>
      <c r="G700" s="221">
        <f t="shared" si="192"/>
        <v>0</v>
      </c>
    </row>
    <row r="701" spans="1:7" s="235" customFormat="1" ht="22.5" x14ac:dyDescent="0.2">
      <c r="A701" s="246" t="s">
        <v>480</v>
      </c>
      <c r="B701" s="24" t="s">
        <v>294</v>
      </c>
      <c r="C701" s="151">
        <v>10</v>
      </c>
      <c r="D701" s="24" t="s">
        <v>151</v>
      </c>
      <c r="E701" s="24" t="s">
        <v>449</v>
      </c>
      <c r="F701" s="151">
        <v>321</v>
      </c>
      <c r="G701" s="221"/>
    </row>
    <row r="702" spans="1:7" s="235" customFormat="1" ht="22.5" x14ac:dyDescent="0.2">
      <c r="A702" s="39" t="s">
        <v>450</v>
      </c>
      <c r="B702" s="24" t="s">
        <v>294</v>
      </c>
      <c r="C702" s="151">
        <v>10</v>
      </c>
      <c r="D702" s="24" t="s">
        <v>151</v>
      </c>
      <c r="E702" s="24" t="s">
        <v>354</v>
      </c>
      <c r="F702" s="151"/>
      <c r="G702" s="221">
        <f t="shared" ref="G702:G704" si="193">G703</f>
        <v>140</v>
      </c>
    </row>
    <row r="703" spans="1:7" s="235" customFormat="1" ht="22.5" x14ac:dyDescent="0.2">
      <c r="A703" s="21" t="s">
        <v>404</v>
      </c>
      <c r="B703" s="24" t="s">
        <v>294</v>
      </c>
      <c r="C703" s="151">
        <v>10</v>
      </c>
      <c r="D703" s="24" t="s">
        <v>151</v>
      </c>
      <c r="E703" s="24" t="s">
        <v>354</v>
      </c>
      <c r="F703" s="151" t="s">
        <v>119</v>
      </c>
      <c r="G703" s="221">
        <f t="shared" si="193"/>
        <v>140</v>
      </c>
    </row>
    <row r="704" spans="1:7" s="235" customFormat="1" ht="22.5" x14ac:dyDescent="0.2">
      <c r="A704" s="21" t="s">
        <v>120</v>
      </c>
      <c r="B704" s="24" t="s">
        <v>294</v>
      </c>
      <c r="C704" s="151">
        <v>10</v>
      </c>
      <c r="D704" s="24" t="s">
        <v>151</v>
      </c>
      <c r="E704" s="24" t="s">
        <v>354</v>
      </c>
      <c r="F704" s="151" t="s">
        <v>121</v>
      </c>
      <c r="G704" s="221">
        <f t="shared" si="193"/>
        <v>140</v>
      </c>
    </row>
    <row r="705" spans="1:7" s="235" customFormat="1" x14ac:dyDescent="0.2">
      <c r="A705" s="219" t="s">
        <v>422</v>
      </c>
      <c r="B705" s="24" t="s">
        <v>294</v>
      </c>
      <c r="C705" s="151">
        <v>10</v>
      </c>
      <c r="D705" s="24" t="s">
        <v>151</v>
      </c>
      <c r="E705" s="24" t="s">
        <v>354</v>
      </c>
      <c r="F705" s="151" t="s">
        <v>123</v>
      </c>
      <c r="G705" s="221">
        <v>140</v>
      </c>
    </row>
    <row r="706" spans="1:7" s="235" customFormat="1" ht="22.5" x14ac:dyDescent="0.2">
      <c r="A706" s="39" t="s">
        <v>452</v>
      </c>
      <c r="B706" s="24" t="s">
        <v>294</v>
      </c>
      <c r="C706" s="151">
        <v>10</v>
      </c>
      <c r="D706" s="24" t="s">
        <v>151</v>
      </c>
      <c r="E706" s="24" t="s">
        <v>451</v>
      </c>
      <c r="F706" s="151"/>
      <c r="G706" s="221">
        <f t="shared" ref="G706:G708" si="194">G707</f>
        <v>0</v>
      </c>
    </row>
    <row r="707" spans="1:7" s="235" customFormat="1" ht="22.5" x14ac:dyDescent="0.2">
      <c r="A707" s="21" t="s">
        <v>404</v>
      </c>
      <c r="B707" s="24" t="s">
        <v>294</v>
      </c>
      <c r="C707" s="151">
        <v>10</v>
      </c>
      <c r="D707" s="24" t="s">
        <v>151</v>
      </c>
      <c r="E707" s="24" t="s">
        <v>451</v>
      </c>
      <c r="F707" s="151" t="s">
        <v>119</v>
      </c>
      <c r="G707" s="221">
        <f t="shared" si="194"/>
        <v>0</v>
      </c>
    </row>
    <row r="708" spans="1:7" s="235" customFormat="1" ht="22.5" x14ac:dyDescent="0.2">
      <c r="A708" s="21" t="s">
        <v>120</v>
      </c>
      <c r="B708" s="24" t="s">
        <v>294</v>
      </c>
      <c r="C708" s="151">
        <v>10</v>
      </c>
      <c r="D708" s="24" t="s">
        <v>151</v>
      </c>
      <c r="E708" s="24" t="s">
        <v>451</v>
      </c>
      <c r="F708" s="151" t="s">
        <v>121</v>
      </c>
      <c r="G708" s="221">
        <f t="shared" si="194"/>
        <v>0</v>
      </c>
    </row>
    <row r="709" spans="1:7" s="235" customFormat="1" x14ac:dyDescent="0.2">
      <c r="A709" s="219" t="s">
        <v>422</v>
      </c>
      <c r="B709" s="24" t="s">
        <v>294</v>
      </c>
      <c r="C709" s="151">
        <v>10</v>
      </c>
      <c r="D709" s="24" t="s">
        <v>151</v>
      </c>
      <c r="E709" s="24" t="s">
        <v>451</v>
      </c>
      <c r="F709" s="151" t="s">
        <v>123</v>
      </c>
      <c r="G709" s="221">
        <v>0</v>
      </c>
    </row>
    <row r="710" spans="1:7" s="235" customFormat="1" ht="22.5" x14ac:dyDescent="0.2">
      <c r="A710" s="39" t="s">
        <v>454</v>
      </c>
      <c r="B710" s="24" t="s">
        <v>294</v>
      </c>
      <c r="C710" s="151">
        <v>10</v>
      </c>
      <c r="D710" s="24" t="s">
        <v>151</v>
      </c>
      <c r="E710" s="24" t="s">
        <v>453</v>
      </c>
      <c r="F710" s="151"/>
      <c r="G710" s="221">
        <f t="shared" ref="G710:G712" si="195">G711</f>
        <v>460</v>
      </c>
    </row>
    <row r="711" spans="1:7" s="235" customFormat="1" ht="22.5" x14ac:dyDescent="0.2">
      <c r="A711" s="21" t="s">
        <v>404</v>
      </c>
      <c r="B711" s="24" t="s">
        <v>294</v>
      </c>
      <c r="C711" s="151">
        <v>10</v>
      </c>
      <c r="D711" s="24" t="s">
        <v>151</v>
      </c>
      <c r="E711" s="24" t="s">
        <v>453</v>
      </c>
      <c r="F711" s="151" t="s">
        <v>119</v>
      </c>
      <c r="G711" s="221">
        <f t="shared" si="195"/>
        <v>460</v>
      </c>
    </row>
    <row r="712" spans="1:7" s="235" customFormat="1" ht="22.5" x14ac:dyDescent="0.2">
      <c r="A712" s="21" t="s">
        <v>120</v>
      </c>
      <c r="B712" s="24" t="s">
        <v>294</v>
      </c>
      <c r="C712" s="151">
        <v>10</v>
      </c>
      <c r="D712" s="24" t="s">
        <v>151</v>
      </c>
      <c r="E712" s="24" t="s">
        <v>453</v>
      </c>
      <c r="F712" s="151" t="s">
        <v>121</v>
      </c>
      <c r="G712" s="221">
        <f t="shared" si="195"/>
        <v>460</v>
      </c>
    </row>
    <row r="713" spans="1:7" s="235" customFormat="1" x14ac:dyDescent="0.2">
      <c r="A713" s="219" t="s">
        <v>422</v>
      </c>
      <c r="B713" s="24" t="s">
        <v>294</v>
      </c>
      <c r="C713" s="151">
        <v>10</v>
      </c>
      <c r="D713" s="24" t="s">
        <v>151</v>
      </c>
      <c r="E713" s="24" t="s">
        <v>453</v>
      </c>
      <c r="F713" s="151" t="s">
        <v>123</v>
      </c>
      <c r="G713" s="221">
        <v>460</v>
      </c>
    </row>
    <row r="714" spans="1:7" s="235" customFormat="1" x14ac:dyDescent="0.2">
      <c r="A714" s="39" t="s">
        <v>736</v>
      </c>
      <c r="B714" s="24" t="s">
        <v>294</v>
      </c>
      <c r="C714" s="151">
        <v>10</v>
      </c>
      <c r="D714" s="24" t="s">
        <v>151</v>
      </c>
      <c r="E714" s="24" t="s">
        <v>735</v>
      </c>
      <c r="F714" s="151"/>
      <c r="G714" s="221">
        <f t="shared" ref="G714:G716" si="196">G715</f>
        <v>30</v>
      </c>
    </row>
    <row r="715" spans="1:7" s="235" customFormat="1" ht="22.5" x14ac:dyDescent="0.2">
      <c r="A715" s="21" t="s">
        <v>404</v>
      </c>
      <c r="B715" s="24" t="s">
        <v>294</v>
      </c>
      <c r="C715" s="151">
        <v>10</v>
      </c>
      <c r="D715" s="24" t="s">
        <v>151</v>
      </c>
      <c r="E715" s="24" t="s">
        <v>735</v>
      </c>
      <c r="F715" s="151" t="s">
        <v>119</v>
      </c>
      <c r="G715" s="221">
        <f t="shared" si="196"/>
        <v>30</v>
      </c>
    </row>
    <row r="716" spans="1:7" s="235" customFormat="1" ht="22.5" x14ac:dyDescent="0.2">
      <c r="A716" s="21" t="s">
        <v>120</v>
      </c>
      <c r="B716" s="24" t="s">
        <v>294</v>
      </c>
      <c r="C716" s="151">
        <v>10</v>
      </c>
      <c r="D716" s="24" t="s">
        <v>151</v>
      </c>
      <c r="E716" s="24" t="s">
        <v>735</v>
      </c>
      <c r="F716" s="151" t="s">
        <v>121</v>
      </c>
      <c r="G716" s="221">
        <f t="shared" si="196"/>
        <v>30</v>
      </c>
    </row>
    <row r="717" spans="1:7" s="235" customFormat="1" x14ac:dyDescent="0.2">
      <c r="A717" s="219" t="s">
        <v>422</v>
      </c>
      <c r="B717" s="24" t="s">
        <v>294</v>
      </c>
      <c r="C717" s="151">
        <v>10</v>
      </c>
      <c r="D717" s="24" t="s">
        <v>151</v>
      </c>
      <c r="E717" s="24" t="s">
        <v>735</v>
      </c>
      <c r="F717" s="151" t="s">
        <v>123</v>
      </c>
      <c r="G717" s="221">
        <v>30</v>
      </c>
    </row>
    <row r="718" spans="1:7" s="235" customFormat="1" x14ac:dyDescent="0.2">
      <c r="A718" s="256" t="s">
        <v>229</v>
      </c>
      <c r="B718" s="243" t="s">
        <v>294</v>
      </c>
      <c r="C718" s="242">
        <v>10</v>
      </c>
      <c r="D718" s="243" t="s">
        <v>127</v>
      </c>
      <c r="E718" s="243"/>
      <c r="F718" s="242"/>
      <c r="G718" s="257">
        <f>G719</f>
        <v>4887.3999999999996</v>
      </c>
    </row>
    <row r="719" spans="1:7" ht="33.75" x14ac:dyDescent="0.2">
      <c r="A719" s="21" t="s">
        <v>920</v>
      </c>
      <c r="B719" s="24" t="s">
        <v>294</v>
      </c>
      <c r="C719" s="151">
        <v>10</v>
      </c>
      <c r="D719" s="24" t="s">
        <v>127</v>
      </c>
      <c r="E719" s="24" t="s">
        <v>329</v>
      </c>
      <c r="F719" s="151"/>
      <c r="G719" s="221">
        <f>+G720</f>
        <v>4887.3999999999996</v>
      </c>
    </row>
    <row r="720" spans="1:7" ht="22.5" x14ac:dyDescent="0.2">
      <c r="A720" s="39" t="s">
        <v>723</v>
      </c>
      <c r="B720" s="24" t="s">
        <v>294</v>
      </c>
      <c r="C720" s="24" t="s">
        <v>149</v>
      </c>
      <c r="D720" s="24" t="s">
        <v>127</v>
      </c>
      <c r="E720" s="24" t="s">
        <v>722</v>
      </c>
      <c r="F720" s="151" t="s">
        <v>147</v>
      </c>
      <c r="G720" s="221">
        <f>G721</f>
        <v>4887.3999999999996</v>
      </c>
    </row>
    <row r="721" spans="1:7" ht="22.5" x14ac:dyDescent="0.2">
      <c r="A721" s="39" t="s">
        <v>484</v>
      </c>
      <c r="B721" s="24" t="s">
        <v>294</v>
      </c>
      <c r="C721" s="24" t="s">
        <v>149</v>
      </c>
      <c r="D721" s="24" t="s">
        <v>127</v>
      </c>
      <c r="E721" s="24" t="s">
        <v>734</v>
      </c>
      <c r="F721" s="151"/>
      <c r="G721" s="221">
        <f t="shared" ref="G721:G723" si="197">G722</f>
        <v>4887.3999999999996</v>
      </c>
    </row>
    <row r="722" spans="1:7" ht="22.5" x14ac:dyDescent="0.2">
      <c r="A722" s="246" t="s">
        <v>159</v>
      </c>
      <c r="B722" s="24" t="s">
        <v>294</v>
      </c>
      <c r="C722" s="24" t="s">
        <v>149</v>
      </c>
      <c r="D722" s="24" t="s">
        <v>127</v>
      </c>
      <c r="E722" s="24" t="s">
        <v>734</v>
      </c>
      <c r="F722" s="151">
        <v>300</v>
      </c>
      <c r="G722" s="221">
        <f t="shared" si="197"/>
        <v>4887.3999999999996</v>
      </c>
    </row>
    <row r="723" spans="1:7" ht="33.75" x14ac:dyDescent="0.2">
      <c r="A723" s="21" t="s">
        <v>401</v>
      </c>
      <c r="B723" s="24" t="s">
        <v>294</v>
      </c>
      <c r="C723" s="24" t="s">
        <v>149</v>
      </c>
      <c r="D723" s="24" t="s">
        <v>127</v>
      </c>
      <c r="E723" s="24" t="s">
        <v>734</v>
      </c>
      <c r="F723" s="151">
        <v>320</v>
      </c>
      <c r="G723" s="221">
        <f t="shared" si="197"/>
        <v>4887.3999999999996</v>
      </c>
    </row>
    <row r="724" spans="1:7" ht="22.5" x14ac:dyDescent="0.2">
      <c r="A724" s="21" t="s">
        <v>344</v>
      </c>
      <c r="B724" s="24" t="s">
        <v>294</v>
      </c>
      <c r="C724" s="24" t="s">
        <v>149</v>
      </c>
      <c r="D724" s="24" t="s">
        <v>127</v>
      </c>
      <c r="E724" s="24" t="s">
        <v>734</v>
      </c>
      <c r="F724" s="151">
        <v>322</v>
      </c>
      <c r="G724" s="221">
        <v>4887.3999999999996</v>
      </c>
    </row>
    <row r="725" spans="1:7" s="234" customFormat="1" ht="11.25" x14ac:dyDescent="0.2">
      <c r="A725" s="256" t="s">
        <v>181</v>
      </c>
      <c r="B725" s="243" t="s">
        <v>294</v>
      </c>
      <c r="C725" s="242" t="s">
        <v>149</v>
      </c>
      <c r="D725" s="243" t="s">
        <v>182</v>
      </c>
      <c r="E725" s="243" t="s">
        <v>146</v>
      </c>
      <c r="F725" s="242" t="s">
        <v>147</v>
      </c>
      <c r="G725" s="257">
        <f t="shared" ref="G725:G729" si="198">G726</f>
        <v>10</v>
      </c>
    </row>
    <row r="726" spans="1:7" s="234" customFormat="1" ht="33.75" x14ac:dyDescent="0.2">
      <c r="A726" s="21" t="s">
        <v>922</v>
      </c>
      <c r="B726" s="24" t="s">
        <v>294</v>
      </c>
      <c r="C726" s="151">
        <v>10</v>
      </c>
      <c r="D726" s="24" t="s">
        <v>182</v>
      </c>
      <c r="E726" s="24" t="s">
        <v>332</v>
      </c>
      <c r="F726" s="151"/>
      <c r="G726" s="221">
        <f t="shared" si="198"/>
        <v>10</v>
      </c>
    </row>
    <row r="727" spans="1:7" s="234" customFormat="1" ht="33.75" x14ac:dyDescent="0.2">
      <c r="A727" s="39" t="s">
        <v>737</v>
      </c>
      <c r="B727" s="24" t="s">
        <v>294</v>
      </c>
      <c r="C727" s="151" t="s">
        <v>149</v>
      </c>
      <c r="D727" s="24" t="s">
        <v>182</v>
      </c>
      <c r="E727" s="24" t="s">
        <v>738</v>
      </c>
      <c r="F727" s="151"/>
      <c r="G727" s="221">
        <f t="shared" si="198"/>
        <v>10</v>
      </c>
    </row>
    <row r="728" spans="1:7" s="234" customFormat="1" ht="22.5" x14ac:dyDescent="0.2">
      <c r="A728" s="21" t="s">
        <v>404</v>
      </c>
      <c r="B728" s="24" t="s">
        <v>294</v>
      </c>
      <c r="C728" s="151" t="s">
        <v>149</v>
      </c>
      <c r="D728" s="24" t="s">
        <v>182</v>
      </c>
      <c r="E728" s="24" t="s">
        <v>738</v>
      </c>
      <c r="F728" s="151" t="s">
        <v>119</v>
      </c>
      <c r="G728" s="221">
        <f t="shared" si="198"/>
        <v>10</v>
      </c>
    </row>
    <row r="729" spans="1:7" ht="22.5" x14ac:dyDescent="0.2">
      <c r="A729" s="21" t="s">
        <v>120</v>
      </c>
      <c r="B729" s="24" t="s">
        <v>294</v>
      </c>
      <c r="C729" s="151" t="s">
        <v>149</v>
      </c>
      <c r="D729" s="24" t="s">
        <v>182</v>
      </c>
      <c r="E729" s="24" t="s">
        <v>738</v>
      </c>
      <c r="F729" s="151" t="s">
        <v>121</v>
      </c>
      <c r="G729" s="221">
        <f t="shared" si="198"/>
        <v>10</v>
      </c>
    </row>
    <row r="730" spans="1:7" x14ac:dyDescent="0.2">
      <c r="A730" s="219" t="s">
        <v>422</v>
      </c>
      <c r="B730" s="24" t="s">
        <v>294</v>
      </c>
      <c r="C730" s="151" t="s">
        <v>149</v>
      </c>
      <c r="D730" s="24" t="s">
        <v>182</v>
      </c>
      <c r="E730" s="24" t="s">
        <v>738</v>
      </c>
      <c r="F730" s="151" t="s">
        <v>123</v>
      </c>
      <c r="G730" s="221">
        <v>10</v>
      </c>
    </row>
    <row r="731" spans="1:7" x14ac:dyDescent="0.2">
      <c r="A731" s="32" t="s">
        <v>345</v>
      </c>
      <c r="B731" s="33" t="s">
        <v>294</v>
      </c>
      <c r="C731" s="31" t="s">
        <v>346</v>
      </c>
      <c r="D731" s="33" t="s">
        <v>145</v>
      </c>
      <c r="E731" s="33" t="s">
        <v>146</v>
      </c>
      <c r="F731" s="31" t="s">
        <v>147</v>
      </c>
      <c r="G731" s="173">
        <f t="shared" ref="G731:G736" si="199">G732</f>
        <v>900.95645000000002</v>
      </c>
    </row>
    <row r="732" spans="1:7" x14ac:dyDescent="0.2">
      <c r="A732" s="256" t="s">
        <v>347</v>
      </c>
      <c r="B732" s="243" t="s">
        <v>294</v>
      </c>
      <c r="C732" s="242" t="s">
        <v>346</v>
      </c>
      <c r="D732" s="243" t="s">
        <v>238</v>
      </c>
      <c r="E732" s="243" t="s">
        <v>146</v>
      </c>
      <c r="F732" s="242" t="s">
        <v>147</v>
      </c>
      <c r="G732" s="257">
        <f t="shared" si="199"/>
        <v>900.95645000000002</v>
      </c>
    </row>
    <row r="733" spans="1:7" ht="33.75" x14ac:dyDescent="0.2">
      <c r="A733" s="21" t="s">
        <v>793</v>
      </c>
      <c r="B733" s="24" t="s">
        <v>294</v>
      </c>
      <c r="C733" s="151" t="s">
        <v>346</v>
      </c>
      <c r="D733" s="24" t="s">
        <v>238</v>
      </c>
      <c r="E733" s="24" t="s">
        <v>348</v>
      </c>
      <c r="F733" s="151"/>
      <c r="G733" s="221">
        <f t="shared" si="199"/>
        <v>900.95645000000002</v>
      </c>
    </row>
    <row r="734" spans="1:7" ht="22.5" x14ac:dyDescent="0.2">
      <c r="A734" s="21" t="s">
        <v>349</v>
      </c>
      <c r="B734" s="24" t="s">
        <v>294</v>
      </c>
      <c r="C734" s="151" t="s">
        <v>346</v>
      </c>
      <c r="D734" s="24" t="s">
        <v>238</v>
      </c>
      <c r="E734" s="24" t="s">
        <v>350</v>
      </c>
      <c r="F734" s="151"/>
      <c r="G734" s="221">
        <f t="shared" si="199"/>
        <v>900.95645000000002</v>
      </c>
    </row>
    <row r="735" spans="1:7" ht="22.5" x14ac:dyDescent="0.2">
      <c r="A735" s="21" t="s">
        <v>404</v>
      </c>
      <c r="B735" s="24" t="s">
        <v>294</v>
      </c>
      <c r="C735" s="151" t="s">
        <v>346</v>
      </c>
      <c r="D735" s="24" t="s">
        <v>238</v>
      </c>
      <c r="E735" s="24" t="s">
        <v>350</v>
      </c>
      <c r="F735" s="151">
        <v>200</v>
      </c>
      <c r="G735" s="221">
        <f t="shared" si="199"/>
        <v>900.95645000000002</v>
      </c>
    </row>
    <row r="736" spans="1:7" ht="22.5" x14ac:dyDescent="0.2">
      <c r="A736" s="21" t="s">
        <v>120</v>
      </c>
      <c r="B736" s="24" t="s">
        <v>294</v>
      </c>
      <c r="C736" s="151" t="s">
        <v>346</v>
      </c>
      <c r="D736" s="24" t="s">
        <v>238</v>
      </c>
      <c r="E736" s="24" t="s">
        <v>350</v>
      </c>
      <c r="F736" s="151">
        <v>240</v>
      </c>
      <c r="G736" s="221">
        <f t="shared" si="199"/>
        <v>900.95645000000002</v>
      </c>
    </row>
    <row r="737" spans="1:9" x14ac:dyDescent="0.2">
      <c r="A737" s="219" t="s">
        <v>422</v>
      </c>
      <c r="B737" s="24" t="s">
        <v>294</v>
      </c>
      <c r="C737" s="151" t="s">
        <v>346</v>
      </c>
      <c r="D737" s="24" t="s">
        <v>238</v>
      </c>
      <c r="E737" s="24" t="s">
        <v>350</v>
      </c>
      <c r="F737" s="151">
        <v>244</v>
      </c>
      <c r="G737" s="221">
        <v>900.95645000000002</v>
      </c>
    </row>
    <row r="738" spans="1:9" s="235" customFormat="1" ht="21" x14ac:dyDescent="0.2">
      <c r="A738" s="251" t="s">
        <v>828</v>
      </c>
      <c r="B738" s="252" t="s">
        <v>355</v>
      </c>
      <c r="C738" s="255"/>
      <c r="D738" s="252"/>
      <c r="E738" s="252"/>
      <c r="F738" s="255"/>
      <c r="G738" s="253">
        <f t="shared" ref="G738" si="200">G739</f>
        <v>3551.7000000000003</v>
      </c>
      <c r="H738" s="235">
        <v>3551.7</v>
      </c>
      <c r="I738" s="254">
        <f>H738-G738</f>
        <v>0</v>
      </c>
    </row>
    <row r="739" spans="1:9" s="235" customFormat="1" x14ac:dyDescent="0.2">
      <c r="A739" s="32" t="s">
        <v>356</v>
      </c>
      <c r="B739" s="33" t="s">
        <v>355</v>
      </c>
      <c r="C739" s="31" t="s">
        <v>97</v>
      </c>
      <c r="D739" s="33" t="s">
        <v>145</v>
      </c>
      <c r="E739" s="33" t="s">
        <v>146</v>
      </c>
      <c r="F739" s="31" t="s">
        <v>147</v>
      </c>
      <c r="G739" s="173">
        <f>G740+G747</f>
        <v>3551.7000000000003</v>
      </c>
    </row>
    <row r="740" spans="1:9" s="235" customFormat="1" ht="22.5" x14ac:dyDescent="0.2">
      <c r="A740" s="256" t="s">
        <v>357</v>
      </c>
      <c r="B740" s="243" t="s">
        <v>355</v>
      </c>
      <c r="C740" s="242" t="s">
        <v>97</v>
      </c>
      <c r="D740" s="243" t="s">
        <v>213</v>
      </c>
      <c r="E740" s="243" t="s">
        <v>146</v>
      </c>
      <c r="F740" s="242" t="s">
        <v>147</v>
      </c>
      <c r="G740" s="257">
        <f t="shared" ref="G740:G743" si="201">G741</f>
        <v>1403.4</v>
      </c>
    </row>
    <row r="741" spans="1:9" x14ac:dyDescent="0.2">
      <c r="A741" s="21" t="s">
        <v>358</v>
      </c>
      <c r="B741" s="24" t="s">
        <v>355</v>
      </c>
      <c r="C741" s="151" t="s">
        <v>97</v>
      </c>
      <c r="D741" s="24" t="s">
        <v>213</v>
      </c>
      <c r="E741" s="24" t="s">
        <v>359</v>
      </c>
      <c r="F741" s="151" t="s">
        <v>147</v>
      </c>
      <c r="G741" s="221">
        <f>G742</f>
        <v>1403.4</v>
      </c>
    </row>
    <row r="742" spans="1:9" ht="22.5" x14ac:dyDescent="0.2">
      <c r="A742" s="39" t="s">
        <v>190</v>
      </c>
      <c r="B742" s="24" t="s">
        <v>355</v>
      </c>
      <c r="C742" s="151" t="s">
        <v>97</v>
      </c>
      <c r="D742" s="24" t="s">
        <v>213</v>
      </c>
      <c r="E742" s="24" t="s">
        <v>360</v>
      </c>
      <c r="F742" s="151"/>
      <c r="G742" s="221">
        <f t="shared" si="201"/>
        <v>1403.4</v>
      </c>
    </row>
    <row r="743" spans="1:9" ht="45" x14ac:dyDescent="0.2">
      <c r="A743" s="21" t="s">
        <v>110</v>
      </c>
      <c r="B743" s="24" t="s">
        <v>355</v>
      </c>
      <c r="C743" s="151" t="s">
        <v>97</v>
      </c>
      <c r="D743" s="24" t="s">
        <v>213</v>
      </c>
      <c r="E743" s="24" t="s">
        <v>360</v>
      </c>
      <c r="F743" s="151" t="s">
        <v>111</v>
      </c>
      <c r="G743" s="221">
        <f t="shared" si="201"/>
        <v>1403.4</v>
      </c>
    </row>
    <row r="744" spans="1:9" ht="22.5" x14ac:dyDescent="0.2">
      <c r="A744" s="21" t="s">
        <v>131</v>
      </c>
      <c r="B744" s="24" t="s">
        <v>355</v>
      </c>
      <c r="C744" s="151" t="s">
        <v>97</v>
      </c>
      <c r="D744" s="24" t="s">
        <v>213</v>
      </c>
      <c r="E744" s="24" t="s">
        <v>360</v>
      </c>
      <c r="F744" s="151" t="s">
        <v>192</v>
      </c>
      <c r="G744" s="221">
        <f t="shared" ref="G744" si="202">G745+G746</f>
        <v>1403.4</v>
      </c>
    </row>
    <row r="745" spans="1:9" x14ac:dyDescent="0.2">
      <c r="A745" s="39" t="s">
        <v>132</v>
      </c>
      <c r="B745" s="24" t="s">
        <v>355</v>
      </c>
      <c r="C745" s="151" t="s">
        <v>97</v>
      </c>
      <c r="D745" s="24" t="s">
        <v>213</v>
      </c>
      <c r="E745" s="24" t="s">
        <v>360</v>
      </c>
      <c r="F745" s="151" t="s">
        <v>193</v>
      </c>
      <c r="G745" s="221">
        <v>1077.9000000000001</v>
      </c>
    </row>
    <row r="746" spans="1:9" ht="33.75" x14ac:dyDescent="0.2">
      <c r="A746" s="39" t="s">
        <v>133</v>
      </c>
      <c r="B746" s="24" t="s">
        <v>355</v>
      </c>
      <c r="C746" s="151" t="s">
        <v>97</v>
      </c>
      <c r="D746" s="24" t="s">
        <v>213</v>
      </c>
      <c r="E746" s="24" t="s">
        <v>360</v>
      </c>
      <c r="F746" s="151">
        <v>129</v>
      </c>
      <c r="G746" s="221">
        <v>325.5</v>
      </c>
    </row>
    <row r="747" spans="1:9" ht="33.75" x14ac:dyDescent="0.2">
      <c r="A747" s="256" t="s">
        <v>361</v>
      </c>
      <c r="B747" s="243" t="s">
        <v>355</v>
      </c>
      <c r="C747" s="242" t="s">
        <v>97</v>
      </c>
      <c r="D747" s="243" t="s">
        <v>151</v>
      </c>
      <c r="E747" s="243" t="s">
        <v>146</v>
      </c>
      <c r="F747" s="242" t="s">
        <v>147</v>
      </c>
      <c r="G747" s="257">
        <f t="shared" ref="G747" si="203">G748</f>
        <v>2148.3000000000002</v>
      </c>
    </row>
    <row r="748" spans="1:9" x14ac:dyDescent="0.2">
      <c r="A748" s="21" t="s">
        <v>371</v>
      </c>
      <c r="B748" s="24" t="s">
        <v>355</v>
      </c>
      <c r="C748" s="151" t="s">
        <v>97</v>
      </c>
      <c r="D748" s="24" t="s">
        <v>151</v>
      </c>
      <c r="E748" s="24" t="s">
        <v>362</v>
      </c>
      <c r="F748" s="151" t="s">
        <v>147</v>
      </c>
      <c r="G748" s="221">
        <f>G749+G753+G756+G760</f>
        <v>2148.3000000000002</v>
      </c>
    </row>
    <row r="749" spans="1:9" ht="45" x14ac:dyDescent="0.2">
      <c r="A749" s="21" t="s">
        <v>110</v>
      </c>
      <c r="B749" s="24" t="s">
        <v>355</v>
      </c>
      <c r="C749" s="151" t="s">
        <v>97</v>
      </c>
      <c r="D749" s="24" t="s">
        <v>151</v>
      </c>
      <c r="E749" s="24" t="s">
        <v>363</v>
      </c>
      <c r="F749" s="151" t="s">
        <v>111</v>
      </c>
      <c r="G749" s="221">
        <f t="shared" ref="G749" si="204">G750</f>
        <v>1242.8</v>
      </c>
    </row>
    <row r="750" spans="1:9" ht="22.5" x14ac:dyDescent="0.2">
      <c r="A750" s="21" t="s">
        <v>131</v>
      </c>
      <c r="B750" s="24" t="s">
        <v>355</v>
      </c>
      <c r="C750" s="151" t="s">
        <v>97</v>
      </c>
      <c r="D750" s="24" t="s">
        <v>151</v>
      </c>
      <c r="E750" s="24" t="s">
        <v>363</v>
      </c>
      <c r="F750" s="151" t="s">
        <v>192</v>
      </c>
      <c r="G750" s="221">
        <f t="shared" ref="G750" si="205">G751+G752</f>
        <v>1242.8</v>
      </c>
    </row>
    <row r="751" spans="1:9" x14ac:dyDescent="0.2">
      <c r="A751" s="39" t="s">
        <v>132</v>
      </c>
      <c r="B751" s="24" t="s">
        <v>355</v>
      </c>
      <c r="C751" s="151" t="s">
        <v>97</v>
      </c>
      <c r="D751" s="24" t="s">
        <v>151</v>
      </c>
      <c r="E751" s="24" t="s">
        <v>363</v>
      </c>
      <c r="F751" s="151" t="s">
        <v>193</v>
      </c>
      <c r="G751" s="221">
        <v>954.5</v>
      </c>
    </row>
    <row r="752" spans="1:9" ht="33.75" x14ac:dyDescent="0.2">
      <c r="A752" s="39" t="s">
        <v>133</v>
      </c>
      <c r="B752" s="24" t="s">
        <v>355</v>
      </c>
      <c r="C752" s="151" t="s">
        <v>97</v>
      </c>
      <c r="D752" s="24" t="s">
        <v>151</v>
      </c>
      <c r="E752" s="24" t="s">
        <v>363</v>
      </c>
      <c r="F752" s="151">
        <v>129</v>
      </c>
      <c r="G752" s="221">
        <v>288.3</v>
      </c>
    </row>
    <row r="753" spans="1:9" ht="45" x14ac:dyDescent="0.2">
      <c r="A753" s="21" t="s">
        <v>110</v>
      </c>
      <c r="B753" s="24" t="s">
        <v>355</v>
      </c>
      <c r="C753" s="151" t="s">
        <v>97</v>
      </c>
      <c r="D753" s="24" t="s">
        <v>151</v>
      </c>
      <c r="E753" s="24" t="s">
        <v>364</v>
      </c>
      <c r="F753" s="151">
        <v>100</v>
      </c>
      <c r="G753" s="221">
        <f t="shared" ref="G753:G754" si="206">G754</f>
        <v>0</v>
      </c>
    </row>
    <row r="754" spans="1:9" s="229" customFormat="1" ht="22.5" x14ac:dyDescent="0.2">
      <c r="A754" s="21" t="s">
        <v>131</v>
      </c>
      <c r="B754" s="24" t="s">
        <v>355</v>
      </c>
      <c r="C754" s="151" t="s">
        <v>97</v>
      </c>
      <c r="D754" s="24" t="s">
        <v>151</v>
      </c>
      <c r="E754" s="24" t="s">
        <v>364</v>
      </c>
      <c r="F754" s="151">
        <v>120</v>
      </c>
      <c r="G754" s="221">
        <f t="shared" si="206"/>
        <v>0</v>
      </c>
    </row>
    <row r="755" spans="1:9" ht="22.5" x14ac:dyDescent="0.2">
      <c r="A755" s="39" t="s">
        <v>244</v>
      </c>
      <c r="B755" s="24" t="s">
        <v>355</v>
      </c>
      <c r="C755" s="151" t="s">
        <v>97</v>
      </c>
      <c r="D755" s="24" t="s">
        <v>151</v>
      </c>
      <c r="E755" s="24" t="s">
        <v>364</v>
      </c>
      <c r="F755" s="151" t="s">
        <v>246</v>
      </c>
      <c r="G755" s="221"/>
    </row>
    <row r="756" spans="1:9" ht="22.5" x14ac:dyDescent="0.2">
      <c r="A756" s="21" t="s">
        <v>404</v>
      </c>
      <c r="B756" s="24" t="s">
        <v>355</v>
      </c>
      <c r="C756" s="151" t="s">
        <v>97</v>
      </c>
      <c r="D756" s="24" t="s">
        <v>151</v>
      </c>
      <c r="E756" s="24" t="s">
        <v>364</v>
      </c>
      <c r="F756" s="151">
        <v>200</v>
      </c>
      <c r="G756" s="221">
        <f t="shared" ref="G756" si="207">G757</f>
        <v>898</v>
      </c>
    </row>
    <row r="757" spans="1:9" s="235" customFormat="1" ht="22.5" x14ac:dyDescent="0.2">
      <c r="A757" s="21" t="s">
        <v>120</v>
      </c>
      <c r="B757" s="24" t="s">
        <v>355</v>
      </c>
      <c r="C757" s="151" t="s">
        <v>97</v>
      </c>
      <c r="D757" s="24" t="s">
        <v>151</v>
      </c>
      <c r="E757" s="24" t="s">
        <v>364</v>
      </c>
      <c r="F757" s="151">
        <v>240</v>
      </c>
      <c r="G757" s="221">
        <f t="shared" ref="G757" si="208">G759+G758</f>
        <v>898</v>
      </c>
    </row>
    <row r="758" spans="1:9" s="235" customFormat="1" ht="22.5" x14ac:dyDescent="0.2">
      <c r="A758" s="219" t="s">
        <v>134</v>
      </c>
      <c r="B758" s="24" t="s">
        <v>355</v>
      </c>
      <c r="C758" s="151" t="s">
        <v>97</v>
      </c>
      <c r="D758" s="24" t="s">
        <v>151</v>
      </c>
      <c r="E758" s="24" t="s">
        <v>364</v>
      </c>
      <c r="F758" s="151">
        <v>242</v>
      </c>
      <c r="G758" s="221">
        <v>0</v>
      </c>
    </row>
    <row r="759" spans="1:9" s="235" customFormat="1" x14ac:dyDescent="0.2">
      <c r="A759" s="219" t="s">
        <v>422</v>
      </c>
      <c r="B759" s="24" t="s">
        <v>355</v>
      </c>
      <c r="C759" s="151" t="s">
        <v>97</v>
      </c>
      <c r="D759" s="24" t="s">
        <v>151</v>
      </c>
      <c r="E759" s="24" t="s">
        <v>364</v>
      </c>
      <c r="F759" s="151" t="s">
        <v>123</v>
      </c>
      <c r="G759" s="221">
        <v>898</v>
      </c>
    </row>
    <row r="760" spans="1:9" s="235" customFormat="1" x14ac:dyDescent="0.2">
      <c r="A760" s="219" t="s">
        <v>135</v>
      </c>
      <c r="B760" s="24" t="s">
        <v>355</v>
      </c>
      <c r="C760" s="151" t="s">
        <v>97</v>
      </c>
      <c r="D760" s="24" t="s">
        <v>151</v>
      </c>
      <c r="E760" s="24" t="s">
        <v>364</v>
      </c>
      <c r="F760" s="151" t="s">
        <v>195</v>
      </c>
      <c r="G760" s="221">
        <f>G761</f>
        <v>7.5</v>
      </c>
    </row>
    <row r="761" spans="1:9" s="235" customFormat="1" x14ac:dyDescent="0.2">
      <c r="A761" s="219" t="s">
        <v>136</v>
      </c>
      <c r="B761" s="24" t="s">
        <v>355</v>
      </c>
      <c r="C761" s="151" t="s">
        <v>97</v>
      </c>
      <c r="D761" s="24" t="s">
        <v>151</v>
      </c>
      <c r="E761" s="24" t="s">
        <v>364</v>
      </c>
      <c r="F761" s="151" t="s">
        <v>137</v>
      </c>
      <c r="G761" s="221">
        <f>G762+G763</f>
        <v>7.5</v>
      </c>
    </row>
    <row r="762" spans="1:9" s="235" customFormat="1" x14ac:dyDescent="0.2">
      <c r="A762" s="219" t="s">
        <v>196</v>
      </c>
      <c r="B762" s="24" t="s">
        <v>355</v>
      </c>
      <c r="C762" s="151" t="s">
        <v>97</v>
      </c>
      <c r="D762" s="24" t="s">
        <v>151</v>
      </c>
      <c r="E762" s="24" t="s">
        <v>364</v>
      </c>
      <c r="F762" s="151">
        <v>852</v>
      </c>
      <c r="G762" s="221">
        <v>4</v>
      </c>
    </row>
    <row r="763" spans="1:9" s="235" customFormat="1" x14ac:dyDescent="0.2">
      <c r="A763" s="219" t="s">
        <v>396</v>
      </c>
      <c r="B763" s="24" t="s">
        <v>355</v>
      </c>
      <c r="C763" s="151" t="s">
        <v>97</v>
      </c>
      <c r="D763" s="24" t="s">
        <v>151</v>
      </c>
      <c r="E763" s="24" t="s">
        <v>364</v>
      </c>
      <c r="F763" s="151">
        <v>853</v>
      </c>
      <c r="G763" s="221">
        <v>3.5</v>
      </c>
    </row>
    <row r="764" spans="1:9" s="235" customFormat="1" ht="31.5" x14ac:dyDescent="0.2">
      <c r="A764" s="251" t="s">
        <v>829</v>
      </c>
      <c r="B764" s="252" t="s">
        <v>365</v>
      </c>
      <c r="C764" s="255"/>
      <c r="D764" s="252"/>
      <c r="E764" s="252"/>
      <c r="F764" s="255"/>
      <c r="G764" s="253">
        <f t="shared" ref="G764:G766" si="209">G765</f>
        <v>2887.7000000000003</v>
      </c>
      <c r="H764" s="235">
        <v>2887.7</v>
      </c>
      <c r="I764" s="254">
        <f>H764-G764</f>
        <v>0</v>
      </c>
    </row>
    <row r="765" spans="1:9" s="235" customFormat="1" x14ac:dyDescent="0.2">
      <c r="A765" s="32" t="s">
        <v>356</v>
      </c>
      <c r="B765" s="33" t="s">
        <v>365</v>
      </c>
      <c r="C765" s="31" t="s">
        <v>97</v>
      </c>
      <c r="D765" s="33"/>
      <c r="E765" s="33"/>
      <c r="F765" s="31"/>
      <c r="G765" s="173">
        <f t="shared" si="209"/>
        <v>2887.7000000000003</v>
      </c>
    </row>
    <row r="766" spans="1:9" s="235" customFormat="1" ht="22.5" x14ac:dyDescent="0.2">
      <c r="A766" s="256" t="s">
        <v>259</v>
      </c>
      <c r="B766" s="243" t="s">
        <v>365</v>
      </c>
      <c r="C766" s="242" t="s">
        <v>97</v>
      </c>
      <c r="D766" s="243" t="s">
        <v>182</v>
      </c>
      <c r="E766" s="243" t="s">
        <v>146</v>
      </c>
      <c r="F766" s="242" t="s">
        <v>147</v>
      </c>
      <c r="G766" s="257">
        <f t="shared" si="209"/>
        <v>2887.7000000000003</v>
      </c>
    </row>
    <row r="767" spans="1:9" s="235" customFormat="1" x14ac:dyDescent="0.2">
      <c r="A767" s="39" t="s">
        <v>366</v>
      </c>
      <c r="B767" s="24" t="s">
        <v>365</v>
      </c>
      <c r="C767" s="151" t="s">
        <v>97</v>
      </c>
      <c r="D767" s="24" t="s">
        <v>182</v>
      </c>
      <c r="E767" s="24" t="s">
        <v>367</v>
      </c>
      <c r="F767" s="151" t="s">
        <v>147</v>
      </c>
      <c r="G767" s="221">
        <f>G768+G772+G775+G779</f>
        <v>2887.7000000000003</v>
      </c>
    </row>
    <row r="768" spans="1:9" s="235" customFormat="1" ht="45" x14ac:dyDescent="0.2">
      <c r="A768" s="21" t="s">
        <v>110</v>
      </c>
      <c r="B768" s="24" t="s">
        <v>365</v>
      </c>
      <c r="C768" s="151" t="s">
        <v>97</v>
      </c>
      <c r="D768" s="24" t="s">
        <v>182</v>
      </c>
      <c r="E768" s="24" t="s">
        <v>368</v>
      </c>
      <c r="F768" s="151" t="s">
        <v>111</v>
      </c>
      <c r="G768" s="221">
        <f>G769</f>
        <v>2688.1</v>
      </c>
    </row>
    <row r="769" spans="1:7" s="235" customFormat="1" ht="22.5" x14ac:dyDescent="0.2">
      <c r="A769" s="21" t="s">
        <v>131</v>
      </c>
      <c r="B769" s="24" t="s">
        <v>365</v>
      </c>
      <c r="C769" s="151" t="s">
        <v>97</v>
      </c>
      <c r="D769" s="24" t="s">
        <v>182</v>
      </c>
      <c r="E769" s="24" t="s">
        <v>368</v>
      </c>
      <c r="F769" s="151" t="s">
        <v>192</v>
      </c>
      <c r="G769" s="221">
        <f t="shared" ref="G769" si="210">G770+G771</f>
        <v>2688.1</v>
      </c>
    </row>
    <row r="770" spans="1:7" s="235" customFormat="1" x14ac:dyDescent="0.2">
      <c r="A770" s="39" t="s">
        <v>132</v>
      </c>
      <c r="B770" s="24" t="s">
        <v>365</v>
      </c>
      <c r="C770" s="151" t="s">
        <v>97</v>
      </c>
      <c r="D770" s="24" t="s">
        <v>182</v>
      </c>
      <c r="E770" s="24" t="s">
        <v>368</v>
      </c>
      <c r="F770" s="151" t="s">
        <v>193</v>
      </c>
      <c r="G770" s="221">
        <v>2064.6</v>
      </c>
    </row>
    <row r="771" spans="1:7" s="235" customFormat="1" ht="33.75" x14ac:dyDescent="0.2">
      <c r="A771" s="39" t="s">
        <v>133</v>
      </c>
      <c r="B771" s="24" t="s">
        <v>365</v>
      </c>
      <c r="C771" s="151" t="s">
        <v>97</v>
      </c>
      <c r="D771" s="24" t="s">
        <v>182</v>
      </c>
      <c r="E771" s="24" t="s">
        <v>368</v>
      </c>
      <c r="F771" s="151">
        <v>129</v>
      </c>
      <c r="G771" s="221">
        <v>623.5</v>
      </c>
    </row>
    <row r="772" spans="1:7" s="235" customFormat="1" ht="45" x14ac:dyDescent="0.2">
      <c r="A772" s="21" t="s">
        <v>110</v>
      </c>
      <c r="B772" s="24" t="s">
        <v>365</v>
      </c>
      <c r="C772" s="151" t="s">
        <v>97</v>
      </c>
      <c r="D772" s="24" t="s">
        <v>182</v>
      </c>
      <c r="E772" s="24" t="s">
        <v>369</v>
      </c>
      <c r="F772" s="151">
        <v>100</v>
      </c>
      <c r="G772" s="221">
        <f t="shared" ref="G772:G773" si="211">G773</f>
        <v>22.8</v>
      </c>
    </row>
    <row r="773" spans="1:7" s="235" customFormat="1" ht="22.5" x14ac:dyDescent="0.2">
      <c r="A773" s="21" t="s">
        <v>131</v>
      </c>
      <c r="B773" s="24" t="s">
        <v>365</v>
      </c>
      <c r="C773" s="151" t="s">
        <v>97</v>
      </c>
      <c r="D773" s="24" t="s">
        <v>182</v>
      </c>
      <c r="E773" s="24" t="s">
        <v>369</v>
      </c>
      <c r="F773" s="151">
        <v>120</v>
      </c>
      <c r="G773" s="221">
        <f t="shared" si="211"/>
        <v>22.8</v>
      </c>
    </row>
    <row r="774" spans="1:7" ht="22.5" x14ac:dyDescent="0.2">
      <c r="A774" s="39" t="s">
        <v>244</v>
      </c>
      <c r="B774" s="24" t="s">
        <v>365</v>
      </c>
      <c r="C774" s="151" t="s">
        <v>97</v>
      </c>
      <c r="D774" s="24" t="s">
        <v>182</v>
      </c>
      <c r="E774" s="24" t="s">
        <v>369</v>
      </c>
      <c r="F774" s="151">
        <v>122</v>
      </c>
      <c r="G774" s="221">
        <f>21.6+1.2</f>
        <v>22.8</v>
      </c>
    </row>
    <row r="775" spans="1:7" ht="22.5" x14ac:dyDescent="0.2">
      <c r="A775" s="21" t="s">
        <v>404</v>
      </c>
      <c r="B775" s="24" t="s">
        <v>365</v>
      </c>
      <c r="C775" s="151" t="s">
        <v>97</v>
      </c>
      <c r="D775" s="24" t="s">
        <v>182</v>
      </c>
      <c r="E775" s="24" t="s">
        <v>369</v>
      </c>
      <c r="F775" s="151" t="s">
        <v>119</v>
      </c>
      <c r="G775" s="221">
        <f t="shared" ref="G775" si="212">G776</f>
        <v>175.3</v>
      </c>
    </row>
    <row r="776" spans="1:7" ht="22.5" x14ac:dyDescent="0.2">
      <c r="A776" s="219" t="s">
        <v>120</v>
      </c>
      <c r="B776" s="24" t="s">
        <v>365</v>
      </c>
      <c r="C776" s="151" t="s">
        <v>97</v>
      </c>
      <c r="D776" s="24" t="s">
        <v>182</v>
      </c>
      <c r="E776" s="24" t="s">
        <v>369</v>
      </c>
      <c r="F776" s="151" t="s">
        <v>121</v>
      </c>
      <c r="G776" s="221">
        <f t="shared" ref="G776" si="213">G778+G777</f>
        <v>175.3</v>
      </c>
    </row>
    <row r="777" spans="1:7" ht="22.5" x14ac:dyDescent="0.2">
      <c r="A777" s="219" t="s">
        <v>134</v>
      </c>
      <c r="B777" s="24" t="s">
        <v>365</v>
      </c>
      <c r="C777" s="151" t="s">
        <v>97</v>
      </c>
      <c r="D777" s="24" t="s">
        <v>182</v>
      </c>
      <c r="E777" s="24" t="s">
        <v>369</v>
      </c>
      <c r="F777" s="151">
        <v>242</v>
      </c>
      <c r="G777" s="221">
        <v>146.5</v>
      </c>
    </row>
    <row r="778" spans="1:7" x14ac:dyDescent="0.2">
      <c r="A778" s="219" t="s">
        <v>422</v>
      </c>
      <c r="B778" s="24" t="s">
        <v>365</v>
      </c>
      <c r="C778" s="151" t="s">
        <v>97</v>
      </c>
      <c r="D778" s="24" t="s">
        <v>182</v>
      </c>
      <c r="E778" s="24" t="s">
        <v>369</v>
      </c>
      <c r="F778" s="151" t="s">
        <v>123</v>
      </c>
      <c r="G778" s="221">
        <v>28.8</v>
      </c>
    </row>
    <row r="779" spans="1:7" s="235" customFormat="1" x14ac:dyDescent="0.2">
      <c r="A779" s="219" t="s">
        <v>135</v>
      </c>
      <c r="B779" s="24" t="s">
        <v>365</v>
      </c>
      <c r="C779" s="151" t="s">
        <v>97</v>
      </c>
      <c r="D779" s="24" t="s">
        <v>182</v>
      </c>
      <c r="E779" s="24" t="s">
        <v>369</v>
      </c>
      <c r="F779" s="151" t="s">
        <v>195</v>
      </c>
      <c r="G779" s="221">
        <f t="shared" ref="G779" si="214">G780</f>
        <v>1.5</v>
      </c>
    </row>
    <row r="780" spans="1:7" s="235" customFormat="1" x14ac:dyDescent="0.2">
      <c r="A780" s="219" t="s">
        <v>136</v>
      </c>
      <c r="B780" s="24" t="s">
        <v>365</v>
      </c>
      <c r="C780" s="151" t="s">
        <v>97</v>
      </c>
      <c r="D780" s="24" t="s">
        <v>182</v>
      </c>
      <c r="E780" s="24" t="s">
        <v>369</v>
      </c>
      <c r="F780" s="151" t="s">
        <v>137</v>
      </c>
      <c r="G780" s="221">
        <f>G781+G782</f>
        <v>1.5</v>
      </c>
    </row>
    <row r="781" spans="1:7" s="235" customFormat="1" x14ac:dyDescent="0.2">
      <c r="A781" s="219" t="s">
        <v>196</v>
      </c>
      <c r="B781" s="24" t="s">
        <v>365</v>
      </c>
      <c r="C781" s="151" t="s">
        <v>97</v>
      </c>
      <c r="D781" s="24" t="s">
        <v>182</v>
      </c>
      <c r="E781" s="24" t="s">
        <v>369</v>
      </c>
      <c r="F781" s="151">
        <v>852</v>
      </c>
      <c r="G781" s="221"/>
    </row>
    <row r="782" spans="1:7" x14ac:dyDescent="0.2">
      <c r="A782" s="219" t="s">
        <v>396</v>
      </c>
      <c r="B782" s="24" t="s">
        <v>365</v>
      </c>
      <c r="C782" s="151" t="s">
        <v>97</v>
      </c>
      <c r="D782" s="24" t="s">
        <v>182</v>
      </c>
      <c r="E782" s="24" t="s">
        <v>369</v>
      </c>
      <c r="F782" s="151">
        <v>853</v>
      </c>
      <c r="G782" s="221">
        <v>1.5</v>
      </c>
    </row>
    <row r="787" spans="1:7" s="229" customFormat="1" ht="11.25" x14ac:dyDescent="0.2">
      <c r="A787" s="244"/>
      <c r="B787" s="228"/>
      <c r="D787" s="228"/>
      <c r="E787" s="228"/>
      <c r="G787" s="241"/>
    </row>
    <row r="788" spans="1:7" s="229" customFormat="1" ht="11.25" x14ac:dyDescent="0.2">
      <c r="A788" s="244"/>
      <c r="B788" s="228"/>
      <c r="D788" s="228"/>
      <c r="E788" s="228"/>
      <c r="G788" s="241"/>
    </row>
    <row r="789" spans="1:7" s="229" customFormat="1" ht="11.25" x14ac:dyDescent="0.2">
      <c r="A789" s="244"/>
      <c r="B789" s="228"/>
      <c r="D789" s="228"/>
      <c r="E789" s="228"/>
      <c r="G789" s="241"/>
    </row>
    <row r="794" spans="1:7" s="229" customFormat="1" ht="11.25" x14ac:dyDescent="0.2">
      <c r="A794" s="244"/>
      <c r="B794" s="228"/>
      <c r="D794" s="228"/>
      <c r="E794" s="228"/>
      <c r="G794" s="241"/>
    </row>
    <row r="795" spans="1:7" s="229" customFormat="1" ht="11.25" x14ac:dyDescent="0.2">
      <c r="A795" s="244"/>
      <c r="B795" s="228"/>
      <c r="D795" s="228"/>
      <c r="E795" s="228"/>
      <c r="G795" s="241"/>
    </row>
    <row r="796" spans="1:7" s="229" customFormat="1" ht="11.25" x14ac:dyDescent="0.2">
      <c r="A796" s="244"/>
      <c r="B796" s="228"/>
      <c r="D796" s="228"/>
      <c r="E796" s="228"/>
      <c r="G796" s="241"/>
    </row>
    <row r="797" spans="1:7" s="229" customFormat="1" ht="11.25" x14ac:dyDescent="0.2">
      <c r="A797" s="244"/>
      <c r="B797" s="228"/>
      <c r="D797" s="228"/>
      <c r="E797" s="228"/>
      <c r="G797" s="241"/>
    </row>
  </sheetData>
  <autoFilter ref="B13:F782"/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751"/>
  <sheetViews>
    <sheetView view="pageBreakPreview" topLeftCell="A10" zoomScale="96" zoomScaleNormal="100" zoomScaleSheetLayoutView="96" workbookViewId="0">
      <pane xSplit="5" ySplit="3" topLeftCell="F222" activePane="bottomRight" state="frozen"/>
      <selection activeCell="A10" sqref="A10"/>
      <selection pane="topRight" activeCell="F10" sqref="F10"/>
      <selection pane="bottomLeft" activeCell="A13" sqref="A13"/>
      <selection pane="bottomRight" activeCell="G231" sqref="G231"/>
    </sheetView>
  </sheetViews>
  <sheetFormatPr defaultRowHeight="12.75" x14ac:dyDescent="0.2"/>
  <cols>
    <col min="1" max="1" width="59.7109375" style="5" customWidth="1"/>
    <col min="2" max="2" width="7.140625" style="6" customWidth="1"/>
    <col min="3" max="3" width="11.5703125" style="8" customWidth="1"/>
    <col min="4" max="4" width="13.7109375" style="4" customWidth="1"/>
    <col min="5" max="5" width="9.5703125" style="3" customWidth="1"/>
    <col min="6" max="6" width="11.7109375" style="214" customWidth="1"/>
    <col min="7" max="10" width="11.28515625" style="3" customWidth="1"/>
    <col min="11" max="11" width="11.42578125" style="3" customWidth="1"/>
    <col min="12" max="12" width="11.28515625" style="3" bestFit="1" customWidth="1"/>
    <col min="13" max="13" width="12.28515625" style="3" customWidth="1"/>
    <col min="14" max="14" width="9.5703125" style="171" bestFit="1" customWidth="1"/>
    <col min="15" max="15" width="12" style="3" customWidth="1"/>
    <col min="16" max="16" width="11" style="3" bestFit="1" customWidth="1"/>
    <col min="17" max="247" width="9.140625" style="3"/>
    <col min="248" max="248" width="57.140625" style="3" customWidth="1"/>
    <col min="249" max="249" width="4.7109375" style="3" customWidth="1"/>
    <col min="250" max="250" width="5.28515625" style="3" customWidth="1"/>
    <col min="251" max="251" width="3.7109375" style="3" customWidth="1"/>
    <col min="252" max="252" width="13.5703125" style="3" customWidth="1"/>
    <col min="253" max="253" width="7.42578125" style="3" bestFit="1" customWidth="1"/>
    <col min="254" max="254" width="10.28515625" style="3" bestFit="1" customWidth="1"/>
    <col min="255" max="255" width="8.28515625" style="3" customWidth="1"/>
    <col min="256" max="256" width="9.42578125" style="3" bestFit="1" customWidth="1"/>
    <col min="257" max="503" width="9.140625" style="3"/>
    <col min="504" max="504" width="57.140625" style="3" customWidth="1"/>
    <col min="505" max="505" width="4.7109375" style="3" customWidth="1"/>
    <col min="506" max="506" width="5.28515625" style="3" customWidth="1"/>
    <col min="507" max="507" width="3.7109375" style="3" customWidth="1"/>
    <col min="508" max="508" width="13.5703125" style="3" customWidth="1"/>
    <col min="509" max="509" width="7.42578125" style="3" bestFit="1" customWidth="1"/>
    <col min="510" max="510" width="10.28515625" style="3" bestFit="1" customWidth="1"/>
    <col min="511" max="511" width="8.28515625" style="3" customWidth="1"/>
    <col min="512" max="512" width="9.42578125" style="3" bestFit="1" customWidth="1"/>
    <col min="513" max="759" width="9.140625" style="3"/>
    <col min="760" max="760" width="57.140625" style="3" customWidth="1"/>
    <col min="761" max="761" width="4.7109375" style="3" customWidth="1"/>
    <col min="762" max="762" width="5.28515625" style="3" customWidth="1"/>
    <col min="763" max="763" width="3.7109375" style="3" customWidth="1"/>
    <col min="764" max="764" width="13.5703125" style="3" customWidth="1"/>
    <col min="765" max="765" width="7.42578125" style="3" bestFit="1" customWidth="1"/>
    <col min="766" max="766" width="10.28515625" style="3" bestFit="1" customWidth="1"/>
    <col min="767" max="767" width="8.28515625" style="3" customWidth="1"/>
    <col min="768" max="768" width="9.42578125" style="3" bestFit="1" customWidth="1"/>
    <col min="769" max="1015" width="9.140625" style="3"/>
    <col min="1016" max="1016" width="57.140625" style="3" customWidth="1"/>
    <col min="1017" max="1017" width="4.7109375" style="3" customWidth="1"/>
    <col min="1018" max="1018" width="5.28515625" style="3" customWidth="1"/>
    <col min="1019" max="1019" width="3.7109375" style="3" customWidth="1"/>
    <col min="1020" max="1020" width="13.5703125" style="3" customWidth="1"/>
    <col min="1021" max="1021" width="7.42578125" style="3" bestFit="1" customWidth="1"/>
    <col min="1022" max="1022" width="10.28515625" style="3" bestFit="1" customWidth="1"/>
    <col min="1023" max="1023" width="8.28515625" style="3" customWidth="1"/>
    <col min="1024" max="1024" width="9.42578125" style="3" bestFit="1" customWidth="1"/>
    <col min="1025" max="1271" width="9.140625" style="3"/>
    <col min="1272" max="1272" width="57.140625" style="3" customWidth="1"/>
    <col min="1273" max="1273" width="4.7109375" style="3" customWidth="1"/>
    <col min="1274" max="1274" width="5.28515625" style="3" customWidth="1"/>
    <col min="1275" max="1275" width="3.7109375" style="3" customWidth="1"/>
    <col min="1276" max="1276" width="13.5703125" style="3" customWidth="1"/>
    <col min="1277" max="1277" width="7.42578125" style="3" bestFit="1" customWidth="1"/>
    <col min="1278" max="1278" width="10.28515625" style="3" bestFit="1" customWidth="1"/>
    <col min="1279" max="1279" width="8.28515625" style="3" customWidth="1"/>
    <col min="1280" max="1280" width="9.42578125" style="3" bestFit="1" customWidth="1"/>
    <col min="1281" max="1527" width="9.140625" style="3"/>
    <col min="1528" max="1528" width="57.140625" style="3" customWidth="1"/>
    <col min="1529" max="1529" width="4.7109375" style="3" customWidth="1"/>
    <col min="1530" max="1530" width="5.28515625" style="3" customWidth="1"/>
    <col min="1531" max="1531" width="3.7109375" style="3" customWidth="1"/>
    <col min="1532" max="1532" width="13.5703125" style="3" customWidth="1"/>
    <col min="1533" max="1533" width="7.42578125" style="3" bestFit="1" customWidth="1"/>
    <col min="1534" max="1534" width="10.28515625" style="3" bestFit="1" customWidth="1"/>
    <col min="1535" max="1535" width="8.28515625" style="3" customWidth="1"/>
    <col min="1536" max="1536" width="9.42578125" style="3" bestFit="1" customWidth="1"/>
    <col min="1537" max="1783" width="9.140625" style="3"/>
    <col min="1784" max="1784" width="57.140625" style="3" customWidth="1"/>
    <col min="1785" max="1785" width="4.7109375" style="3" customWidth="1"/>
    <col min="1786" max="1786" width="5.28515625" style="3" customWidth="1"/>
    <col min="1787" max="1787" width="3.7109375" style="3" customWidth="1"/>
    <col min="1788" max="1788" width="13.5703125" style="3" customWidth="1"/>
    <col min="1789" max="1789" width="7.42578125" style="3" bestFit="1" customWidth="1"/>
    <col min="1790" max="1790" width="10.28515625" style="3" bestFit="1" customWidth="1"/>
    <col min="1791" max="1791" width="8.28515625" style="3" customWidth="1"/>
    <col min="1792" max="1792" width="9.42578125" style="3" bestFit="1" customWidth="1"/>
    <col min="1793" max="2039" width="9.140625" style="3"/>
    <col min="2040" max="2040" width="57.140625" style="3" customWidth="1"/>
    <col min="2041" max="2041" width="4.7109375" style="3" customWidth="1"/>
    <col min="2042" max="2042" width="5.28515625" style="3" customWidth="1"/>
    <col min="2043" max="2043" width="3.7109375" style="3" customWidth="1"/>
    <col min="2044" max="2044" width="13.5703125" style="3" customWidth="1"/>
    <col min="2045" max="2045" width="7.42578125" style="3" bestFit="1" customWidth="1"/>
    <col min="2046" max="2046" width="10.28515625" style="3" bestFit="1" customWidth="1"/>
    <col min="2047" max="2047" width="8.28515625" style="3" customWidth="1"/>
    <col min="2048" max="2048" width="9.42578125" style="3" bestFit="1" customWidth="1"/>
    <col min="2049" max="2295" width="9.140625" style="3"/>
    <col min="2296" max="2296" width="57.140625" style="3" customWidth="1"/>
    <col min="2297" max="2297" width="4.7109375" style="3" customWidth="1"/>
    <col min="2298" max="2298" width="5.28515625" style="3" customWidth="1"/>
    <col min="2299" max="2299" width="3.7109375" style="3" customWidth="1"/>
    <col min="2300" max="2300" width="13.5703125" style="3" customWidth="1"/>
    <col min="2301" max="2301" width="7.42578125" style="3" bestFit="1" customWidth="1"/>
    <col min="2302" max="2302" width="10.28515625" style="3" bestFit="1" customWidth="1"/>
    <col min="2303" max="2303" width="8.28515625" style="3" customWidth="1"/>
    <col min="2304" max="2304" width="9.42578125" style="3" bestFit="1" customWidth="1"/>
    <col min="2305" max="2551" width="9.140625" style="3"/>
    <col min="2552" max="2552" width="57.140625" style="3" customWidth="1"/>
    <col min="2553" max="2553" width="4.7109375" style="3" customWidth="1"/>
    <col min="2554" max="2554" width="5.28515625" style="3" customWidth="1"/>
    <col min="2555" max="2555" width="3.7109375" style="3" customWidth="1"/>
    <col min="2556" max="2556" width="13.5703125" style="3" customWidth="1"/>
    <col min="2557" max="2557" width="7.42578125" style="3" bestFit="1" customWidth="1"/>
    <col min="2558" max="2558" width="10.28515625" style="3" bestFit="1" customWidth="1"/>
    <col min="2559" max="2559" width="8.28515625" style="3" customWidth="1"/>
    <col min="2560" max="2560" width="9.42578125" style="3" bestFit="1" customWidth="1"/>
    <col min="2561" max="2807" width="9.140625" style="3"/>
    <col min="2808" max="2808" width="57.140625" style="3" customWidth="1"/>
    <col min="2809" max="2809" width="4.7109375" style="3" customWidth="1"/>
    <col min="2810" max="2810" width="5.28515625" style="3" customWidth="1"/>
    <col min="2811" max="2811" width="3.7109375" style="3" customWidth="1"/>
    <col min="2812" max="2812" width="13.5703125" style="3" customWidth="1"/>
    <col min="2813" max="2813" width="7.42578125" style="3" bestFit="1" customWidth="1"/>
    <col min="2814" max="2814" width="10.28515625" style="3" bestFit="1" customWidth="1"/>
    <col min="2815" max="2815" width="8.28515625" style="3" customWidth="1"/>
    <col min="2816" max="2816" width="9.42578125" style="3" bestFit="1" customWidth="1"/>
    <col min="2817" max="3063" width="9.140625" style="3"/>
    <col min="3064" max="3064" width="57.140625" style="3" customWidth="1"/>
    <col min="3065" max="3065" width="4.7109375" style="3" customWidth="1"/>
    <col min="3066" max="3066" width="5.28515625" style="3" customWidth="1"/>
    <col min="3067" max="3067" width="3.7109375" style="3" customWidth="1"/>
    <col min="3068" max="3068" width="13.5703125" style="3" customWidth="1"/>
    <col min="3069" max="3069" width="7.42578125" style="3" bestFit="1" customWidth="1"/>
    <col min="3070" max="3070" width="10.28515625" style="3" bestFit="1" customWidth="1"/>
    <col min="3071" max="3071" width="8.28515625" style="3" customWidth="1"/>
    <col min="3072" max="3072" width="9.42578125" style="3" bestFit="1" customWidth="1"/>
    <col min="3073" max="3319" width="9.140625" style="3"/>
    <col min="3320" max="3320" width="57.140625" style="3" customWidth="1"/>
    <col min="3321" max="3321" width="4.7109375" style="3" customWidth="1"/>
    <col min="3322" max="3322" width="5.28515625" style="3" customWidth="1"/>
    <col min="3323" max="3323" width="3.7109375" style="3" customWidth="1"/>
    <col min="3324" max="3324" width="13.5703125" style="3" customWidth="1"/>
    <col min="3325" max="3325" width="7.42578125" style="3" bestFit="1" customWidth="1"/>
    <col min="3326" max="3326" width="10.28515625" style="3" bestFit="1" customWidth="1"/>
    <col min="3327" max="3327" width="8.28515625" style="3" customWidth="1"/>
    <col min="3328" max="3328" width="9.42578125" style="3" bestFit="1" customWidth="1"/>
    <col min="3329" max="3575" width="9.140625" style="3"/>
    <col min="3576" max="3576" width="57.140625" style="3" customWidth="1"/>
    <col min="3577" max="3577" width="4.7109375" style="3" customWidth="1"/>
    <col min="3578" max="3578" width="5.28515625" style="3" customWidth="1"/>
    <col min="3579" max="3579" width="3.7109375" style="3" customWidth="1"/>
    <col min="3580" max="3580" width="13.5703125" style="3" customWidth="1"/>
    <col min="3581" max="3581" width="7.42578125" style="3" bestFit="1" customWidth="1"/>
    <col min="3582" max="3582" width="10.28515625" style="3" bestFit="1" customWidth="1"/>
    <col min="3583" max="3583" width="8.28515625" style="3" customWidth="1"/>
    <col min="3584" max="3584" width="9.42578125" style="3" bestFit="1" customWidth="1"/>
    <col min="3585" max="3831" width="9.140625" style="3"/>
    <col min="3832" max="3832" width="57.140625" style="3" customWidth="1"/>
    <col min="3833" max="3833" width="4.7109375" style="3" customWidth="1"/>
    <col min="3834" max="3834" width="5.28515625" style="3" customWidth="1"/>
    <col min="3835" max="3835" width="3.7109375" style="3" customWidth="1"/>
    <col min="3836" max="3836" width="13.5703125" style="3" customWidth="1"/>
    <col min="3837" max="3837" width="7.42578125" style="3" bestFit="1" customWidth="1"/>
    <col min="3838" max="3838" width="10.28515625" style="3" bestFit="1" customWidth="1"/>
    <col min="3839" max="3839" width="8.28515625" style="3" customWidth="1"/>
    <col min="3840" max="3840" width="9.42578125" style="3" bestFit="1" customWidth="1"/>
    <col min="3841" max="4087" width="9.140625" style="3"/>
    <col min="4088" max="4088" width="57.140625" style="3" customWidth="1"/>
    <col min="4089" max="4089" width="4.7109375" style="3" customWidth="1"/>
    <col min="4090" max="4090" width="5.28515625" style="3" customWidth="1"/>
    <col min="4091" max="4091" width="3.7109375" style="3" customWidth="1"/>
    <col min="4092" max="4092" width="13.5703125" style="3" customWidth="1"/>
    <col min="4093" max="4093" width="7.42578125" style="3" bestFit="1" customWidth="1"/>
    <col min="4094" max="4094" width="10.28515625" style="3" bestFit="1" customWidth="1"/>
    <col min="4095" max="4095" width="8.28515625" style="3" customWidth="1"/>
    <col min="4096" max="4096" width="9.42578125" style="3" bestFit="1" customWidth="1"/>
    <col min="4097" max="4343" width="9.140625" style="3"/>
    <col min="4344" max="4344" width="57.140625" style="3" customWidth="1"/>
    <col min="4345" max="4345" width="4.7109375" style="3" customWidth="1"/>
    <col min="4346" max="4346" width="5.28515625" style="3" customWidth="1"/>
    <col min="4347" max="4347" width="3.7109375" style="3" customWidth="1"/>
    <col min="4348" max="4348" width="13.5703125" style="3" customWidth="1"/>
    <col min="4349" max="4349" width="7.42578125" style="3" bestFit="1" customWidth="1"/>
    <col min="4350" max="4350" width="10.28515625" style="3" bestFit="1" customWidth="1"/>
    <col min="4351" max="4351" width="8.28515625" style="3" customWidth="1"/>
    <col min="4352" max="4352" width="9.42578125" style="3" bestFit="1" customWidth="1"/>
    <col min="4353" max="4599" width="9.140625" style="3"/>
    <col min="4600" max="4600" width="57.140625" style="3" customWidth="1"/>
    <col min="4601" max="4601" width="4.7109375" style="3" customWidth="1"/>
    <col min="4602" max="4602" width="5.28515625" style="3" customWidth="1"/>
    <col min="4603" max="4603" width="3.7109375" style="3" customWidth="1"/>
    <col min="4604" max="4604" width="13.5703125" style="3" customWidth="1"/>
    <col min="4605" max="4605" width="7.42578125" style="3" bestFit="1" customWidth="1"/>
    <col min="4606" max="4606" width="10.28515625" style="3" bestFit="1" customWidth="1"/>
    <col min="4607" max="4607" width="8.28515625" style="3" customWidth="1"/>
    <col min="4608" max="4608" width="9.42578125" style="3" bestFit="1" customWidth="1"/>
    <col min="4609" max="4855" width="9.140625" style="3"/>
    <col min="4856" max="4856" width="57.140625" style="3" customWidth="1"/>
    <col min="4857" max="4857" width="4.7109375" style="3" customWidth="1"/>
    <col min="4858" max="4858" width="5.28515625" style="3" customWidth="1"/>
    <col min="4859" max="4859" width="3.7109375" style="3" customWidth="1"/>
    <col min="4860" max="4860" width="13.5703125" style="3" customWidth="1"/>
    <col min="4861" max="4861" width="7.42578125" style="3" bestFit="1" customWidth="1"/>
    <col min="4862" max="4862" width="10.28515625" style="3" bestFit="1" customWidth="1"/>
    <col min="4863" max="4863" width="8.28515625" style="3" customWidth="1"/>
    <col min="4864" max="4864" width="9.42578125" style="3" bestFit="1" customWidth="1"/>
    <col min="4865" max="5111" width="9.140625" style="3"/>
    <col min="5112" max="5112" width="57.140625" style="3" customWidth="1"/>
    <col min="5113" max="5113" width="4.7109375" style="3" customWidth="1"/>
    <col min="5114" max="5114" width="5.28515625" style="3" customWidth="1"/>
    <col min="5115" max="5115" width="3.7109375" style="3" customWidth="1"/>
    <col min="5116" max="5116" width="13.5703125" style="3" customWidth="1"/>
    <col min="5117" max="5117" width="7.42578125" style="3" bestFit="1" customWidth="1"/>
    <col min="5118" max="5118" width="10.28515625" style="3" bestFit="1" customWidth="1"/>
    <col min="5119" max="5119" width="8.28515625" style="3" customWidth="1"/>
    <col min="5120" max="5120" width="9.42578125" style="3" bestFit="1" customWidth="1"/>
    <col min="5121" max="5367" width="9.140625" style="3"/>
    <col min="5368" max="5368" width="57.140625" style="3" customWidth="1"/>
    <col min="5369" max="5369" width="4.7109375" style="3" customWidth="1"/>
    <col min="5370" max="5370" width="5.28515625" style="3" customWidth="1"/>
    <col min="5371" max="5371" width="3.7109375" style="3" customWidth="1"/>
    <col min="5372" max="5372" width="13.5703125" style="3" customWidth="1"/>
    <col min="5373" max="5373" width="7.42578125" style="3" bestFit="1" customWidth="1"/>
    <col min="5374" max="5374" width="10.28515625" style="3" bestFit="1" customWidth="1"/>
    <col min="5375" max="5375" width="8.28515625" style="3" customWidth="1"/>
    <col min="5376" max="5376" width="9.42578125" style="3" bestFit="1" customWidth="1"/>
    <col min="5377" max="5623" width="9.140625" style="3"/>
    <col min="5624" max="5624" width="57.140625" style="3" customWidth="1"/>
    <col min="5625" max="5625" width="4.7109375" style="3" customWidth="1"/>
    <col min="5626" max="5626" width="5.28515625" style="3" customWidth="1"/>
    <col min="5627" max="5627" width="3.7109375" style="3" customWidth="1"/>
    <col min="5628" max="5628" width="13.5703125" style="3" customWidth="1"/>
    <col min="5629" max="5629" width="7.42578125" style="3" bestFit="1" customWidth="1"/>
    <col min="5630" max="5630" width="10.28515625" style="3" bestFit="1" customWidth="1"/>
    <col min="5631" max="5631" width="8.28515625" style="3" customWidth="1"/>
    <col min="5632" max="5632" width="9.42578125" style="3" bestFit="1" customWidth="1"/>
    <col min="5633" max="5879" width="9.140625" style="3"/>
    <col min="5880" max="5880" width="57.140625" style="3" customWidth="1"/>
    <col min="5881" max="5881" width="4.7109375" style="3" customWidth="1"/>
    <col min="5882" max="5882" width="5.28515625" style="3" customWidth="1"/>
    <col min="5883" max="5883" width="3.7109375" style="3" customWidth="1"/>
    <col min="5884" max="5884" width="13.5703125" style="3" customWidth="1"/>
    <col min="5885" max="5885" width="7.42578125" style="3" bestFit="1" customWidth="1"/>
    <col min="5886" max="5886" width="10.28515625" style="3" bestFit="1" customWidth="1"/>
    <col min="5887" max="5887" width="8.28515625" style="3" customWidth="1"/>
    <col min="5888" max="5888" width="9.42578125" style="3" bestFit="1" customWidth="1"/>
    <col min="5889" max="6135" width="9.140625" style="3"/>
    <col min="6136" max="6136" width="57.140625" style="3" customWidth="1"/>
    <col min="6137" max="6137" width="4.7109375" style="3" customWidth="1"/>
    <col min="6138" max="6138" width="5.28515625" style="3" customWidth="1"/>
    <col min="6139" max="6139" width="3.7109375" style="3" customWidth="1"/>
    <col min="6140" max="6140" width="13.5703125" style="3" customWidth="1"/>
    <col min="6141" max="6141" width="7.42578125" style="3" bestFit="1" customWidth="1"/>
    <col min="6142" max="6142" width="10.28515625" style="3" bestFit="1" customWidth="1"/>
    <col min="6143" max="6143" width="8.28515625" style="3" customWidth="1"/>
    <col min="6144" max="6144" width="9.42578125" style="3" bestFit="1" customWidth="1"/>
    <col min="6145" max="6391" width="9.140625" style="3"/>
    <col min="6392" max="6392" width="57.140625" style="3" customWidth="1"/>
    <col min="6393" max="6393" width="4.7109375" style="3" customWidth="1"/>
    <col min="6394" max="6394" width="5.28515625" style="3" customWidth="1"/>
    <col min="6395" max="6395" width="3.7109375" style="3" customWidth="1"/>
    <col min="6396" max="6396" width="13.5703125" style="3" customWidth="1"/>
    <col min="6397" max="6397" width="7.42578125" style="3" bestFit="1" customWidth="1"/>
    <col min="6398" max="6398" width="10.28515625" style="3" bestFit="1" customWidth="1"/>
    <col min="6399" max="6399" width="8.28515625" style="3" customWidth="1"/>
    <col min="6400" max="6400" width="9.42578125" style="3" bestFit="1" customWidth="1"/>
    <col min="6401" max="6647" width="9.140625" style="3"/>
    <col min="6648" max="6648" width="57.140625" style="3" customWidth="1"/>
    <col min="6649" max="6649" width="4.7109375" style="3" customWidth="1"/>
    <col min="6650" max="6650" width="5.28515625" style="3" customWidth="1"/>
    <col min="6651" max="6651" width="3.7109375" style="3" customWidth="1"/>
    <col min="6652" max="6652" width="13.5703125" style="3" customWidth="1"/>
    <col min="6653" max="6653" width="7.42578125" style="3" bestFit="1" customWidth="1"/>
    <col min="6654" max="6654" width="10.28515625" style="3" bestFit="1" customWidth="1"/>
    <col min="6655" max="6655" width="8.28515625" style="3" customWidth="1"/>
    <col min="6656" max="6656" width="9.42578125" style="3" bestFit="1" customWidth="1"/>
    <col min="6657" max="6903" width="9.140625" style="3"/>
    <col min="6904" max="6904" width="57.140625" style="3" customWidth="1"/>
    <col min="6905" max="6905" width="4.7109375" style="3" customWidth="1"/>
    <col min="6906" max="6906" width="5.28515625" style="3" customWidth="1"/>
    <col min="6907" max="6907" width="3.7109375" style="3" customWidth="1"/>
    <col min="6908" max="6908" width="13.5703125" style="3" customWidth="1"/>
    <col min="6909" max="6909" width="7.42578125" style="3" bestFit="1" customWidth="1"/>
    <col min="6910" max="6910" width="10.28515625" style="3" bestFit="1" customWidth="1"/>
    <col min="6911" max="6911" width="8.28515625" style="3" customWidth="1"/>
    <col min="6912" max="6912" width="9.42578125" style="3" bestFit="1" customWidth="1"/>
    <col min="6913" max="7159" width="9.140625" style="3"/>
    <col min="7160" max="7160" width="57.140625" style="3" customWidth="1"/>
    <col min="7161" max="7161" width="4.7109375" style="3" customWidth="1"/>
    <col min="7162" max="7162" width="5.28515625" style="3" customWidth="1"/>
    <col min="7163" max="7163" width="3.7109375" style="3" customWidth="1"/>
    <col min="7164" max="7164" width="13.5703125" style="3" customWidth="1"/>
    <col min="7165" max="7165" width="7.42578125" style="3" bestFit="1" customWidth="1"/>
    <col min="7166" max="7166" width="10.28515625" style="3" bestFit="1" customWidth="1"/>
    <col min="7167" max="7167" width="8.28515625" style="3" customWidth="1"/>
    <col min="7168" max="7168" width="9.42578125" style="3" bestFit="1" customWidth="1"/>
    <col min="7169" max="7415" width="9.140625" style="3"/>
    <col min="7416" max="7416" width="57.140625" style="3" customWidth="1"/>
    <col min="7417" max="7417" width="4.7109375" style="3" customWidth="1"/>
    <col min="7418" max="7418" width="5.28515625" style="3" customWidth="1"/>
    <col min="7419" max="7419" width="3.7109375" style="3" customWidth="1"/>
    <col min="7420" max="7420" width="13.5703125" style="3" customWidth="1"/>
    <col min="7421" max="7421" width="7.42578125" style="3" bestFit="1" customWidth="1"/>
    <col min="7422" max="7422" width="10.28515625" style="3" bestFit="1" customWidth="1"/>
    <col min="7423" max="7423" width="8.28515625" style="3" customWidth="1"/>
    <col min="7424" max="7424" width="9.42578125" style="3" bestFit="1" customWidth="1"/>
    <col min="7425" max="7671" width="9.140625" style="3"/>
    <col min="7672" max="7672" width="57.140625" style="3" customWidth="1"/>
    <col min="7673" max="7673" width="4.7109375" style="3" customWidth="1"/>
    <col min="7674" max="7674" width="5.28515625" style="3" customWidth="1"/>
    <col min="7675" max="7675" width="3.7109375" style="3" customWidth="1"/>
    <col min="7676" max="7676" width="13.5703125" style="3" customWidth="1"/>
    <col min="7677" max="7677" width="7.42578125" style="3" bestFit="1" customWidth="1"/>
    <col min="7678" max="7678" width="10.28515625" style="3" bestFit="1" customWidth="1"/>
    <col min="7679" max="7679" width="8.28515625" style="3" customWidth="1"/>
    <col min="7680" max="7680" width="9.42578125" style="3" bestFit="1" customWidth="1"/>
    <col min="7681" max="7927" width="9.140625" style="3"/>
    <col min="7928" max="7928" width="57.140625" style="3" customWidth="1"/>
    <col min="7929" max="7929" width="4.7109375" style="3" customWidth="1"/>
    <col min="7930" max="7930" width="5.28515625" style="3" customWidth="1"/>
    <col min="7931" max="7931" width="3.7109375" style="3" customWidth="1"/>
    <col min="7932" max="7932" width="13.5703125" style="3" customWidth="1"/>
    <col min="7933" max="7933" width="7.42578125" style="3" bestFit="1" customWidth="1"/>
    <col min="7934" max="7934" width="10.28515625" style="3" bestFit="1" customWidth="1"/>
    <col min="7935" max="7935" width="8.28515625" style="3" customWidth="1"/>
    <col min="7936" max="7936" width="9.42578125" style="3" bestFit="1" customWidth="1"/>
    <col min="7937" max="8183" width="9.140625" style="3"/>
    <col min="8184" max="8184" width="57.140625" style="3" customWidth="1"/>
    <col min="8185" max="8185" width="4.7109375" style="3" customWidth="1"/>
    <col min="8186" max="8186" width="5.28515625" style="3" customWidth="1"/>
    <col min="8187" max="8187" width="3.7109375" style="3" customWidth="1"/>
    <col min="8188" max="8188" width="13.5703125" style="3" customWidth="1"/>
    <col min="8189" max="8189" width="7.42578125" style="3" bestFit="1" customWidth="1"/>
    <col min="8190" max="8190" width="10.28515625" style="3" bestFit="1" customWidth="1"/>
    <col min="8191" max="8191" width="8.28515625" style="3" customWidth="1"/>
    <col min="8192" max="8192" width="9.42578125" style="3" bestFit="1" customWidth="1"/>
    <col min="8193" max="8439" width="9.140625" style="3"/>
    <col min="8440" max="8440" width="57.140625" style="3" customWidth="1"/>
    <col min="8441" max="8441" width="4.7109375" style="3" customWidth="1"/>
    <col min="8442" max="8442" width="5.28515625" style="3" customWidth="1"/>
    <col min="8443" max="8443" width="3.7109375" style="3" customWidth="1"/>
    <col min="8444" max="8444" width="13.5703125" style="3" customWidth="1"/>
    <col min="8445" max="8445" width="7.42578125" style="3" bestFit="1" customWidth="1"/>
    <col min="8446" max="8446" width="10.28515625" style="3" bestFit="1" customWidth="1"/>
    <col min="8447" max="8447" width="8.28515625" style="3" customWidth="1"/>
    <col min="8448" max="8448" width="9.42578125" style="3" bestFit="1" customWidth="1"/>
    <col min="8449" max="8695" width="9.140625" style="3"/>
    <col min="8696" max="8696" width="57.140625" style="3" customWidth="1"/>
    <col min="8697" max="8697" width="4.7109375" style="3" customWidth="1"/>
    <col min="8698" max="8698" width="5.28515625" style="3" customWidth="1"/>
    <col min="8699" max="8699" width="3.7109375" style="3" customWidth="1"/>
    <col min="8700" max="8700" width="13.5703125" style="3" customWidth="1"/>
    <col min="8701" max="8701" width="7.42578125" style="3" bestFit="1" customWidth="1"/>
    <col min="8702" max="8702" width="10.28515625" style="3" bestFit="1" customWidth="1"/>
    <col min="8703" max="8703" width="8.28515625" style="3" customWidth="1"/>
    <col min="8704" max="8704" width="9.42578125" style="3" bestFit="1" customWidth="1"/>
    <col min="8705" max="8951" width="9.140625" style="3"/>
    <col min="8952" max="8952" width="57.140625" style="3" customWidth="1"/>
    <col min="8953" max="8953" width="4.7109375" style="3" customWidth="1"/>
    <col min="8954" max="8954" width="5.28515625" style="3" customWidth="1"/>
    <col min="8955" max="8955" width="3.7109375" style="3" customWidth="1"/>
    <col min="8956" max="8956" width="13.5703125" style="3" customWidth="1"/>
    <col min="8957" max="8957" width="7.42578125" style="3" bestFit="1" customWidth="1"/>
    <col min="8958" max="8958" width="10.28515625" style="3" bestFit="1" customWidth="1"/>
    <col min="8959" max="8959" width="8.28515625" style="3" customWidth="1"/>
    <col min="8960" max="8960" width="9.42578125" style="3" bestFit="1" customWidth="1"/>
    <col min="8961" max="9207" width="9.140625" style="3"/>
    <col min="9208" max="9208" width="57.140625" style="3" customWidth="1"/>
    <col min="9209" max="9209" width="4.7109375" style="3" customWidth="1"/>
    <col min="9210" max="9210" width="5.28515625" style="3" customWidth="1"/>
    <col min="9211" max="9211" width="3.7109375" style="3" customWidth="1"/>
    <col min="9212" max="9212" width="13.5703125" style="3" customWidth="1"/>
    <col min="9213" max="9213" width="7.42578125" style="3" bestFit="1" customWidth="1"/>
    <col min="9214" max="9214" width="10.28515625" style="3" bestFit="1" customWidth="1"/>
    <col min="9215" max="9215" width="8.28515625" style="3" customWidth="1"/>
    <col min="9216" max="9216" width="9.42578125" style="3" bestFit="1" customWidth="1"/>
    <col min="9217" max="9463" width="9.140625" style="3"/>
    <col min="9464" max="9464" width="57.140625" style="3" customWidth="1"/>
    <col min="9465" max="9465" width="4.7109375" style="3" customWidth="1"/>
    <col min="9466" max="9466" width="5.28515625" style="3" customWidth="1"/>
    <col min="9467" max="9467" width="3.7109375" style="3" customWidth="1"/>
    <col min="9468" max="9468" width="13.5703125" style="3" customWidth="1"/>
    <col min="9469" max="9469" width="7.42578125" style="3" bestFit="1" customWidth="1"/>
    <col min="9470" max="9470" width="10.28515625" style="3" bestFit="1" customWidth="1"/>
    <col min="9471" max="9471" width="8.28515625" style="3" customWidth="1"/>
    <col min="9472" max="9472" width="9.42578125" style="3" bestFit="1" customWidth="1"/>
    <col min="9473" max="9719" width="9.140625" style="3"/>
    <col min="9720" max="9720" width="57.140625" style="3" customWidth="1"/>
    <col min="9721" max="9721" width="4.7109375" style="3" customWidth="1"/>
    <col min="9722" max="9722" width="5.28515625" style="3" customWidth="1"/>
    <col min="9723" max="9723" width="3.7109375" style="3" customWidth="1"/>
    <col min="9724" max="9724" width="13.5703125" style="3" customWidth="1"/>
    <col min="9725" max="9725" width="7.42578125" style="3" bestFit="1" customWidth="1"/>
    <col min="9726" max="9726" width="10.28515625" style="3" bestFit="1" customWidth="1"/>
    <col min="9727" max="9727" width="8.28515625" style="3" customWidth="1"/>
    <col min="9728" max="9728" width="9.42578125" style="3" bestFit="1" customWidth="1"/>
    <col min="9729" max="9975" width="9.140625" style="3"/>
    <col min="9976" max="9976" width="57.140625" style="3" customWidth="1"/>
    <col min="9977" max="9977" width="4.7109375" style="3" customWidth="1"/>
    <col min="9978" max="9978" width="5.28515625" style="3" customWidth="1"/>
    <col min="9979" max="9979" width="3.7109375" style="3" customWidth="1"/>
    <col min="9980" max="9980" width="13.5703125" style="3" customWidth="1"/>
    <col min="9981" max="9981" width="7.42578125" style="3" bestFit="1" customWidth="1"/>
    <col min="9982" max="9982" width="10.28515625" style="3" bestFit="1" customWidth="1"/>
    <col min="9983" max="9983" width="8.28515625" style="3" customWidth="1"/>
    <col min="9984" max="9984" width="9.42578125" style="3" bestFit="1" customWidth="1"/>
    <col min="9985" max="10231" width="9.140625" style="3"/>
    <col min="10232" max="10232" width="57.140625" style="3" customWidth="1"/>
    <col min="10233" max="10233" width="4.7109375" style="3" customWidth="1"/>
    <col min="10234" max="10234" width="5.28515625" style="3" customWidth="1"/>
    <col min="10235" max="10235" width="3.7109375" style="3" customWidth="1"/>
    <col min="10236" max="10236" width="13.5703125" style="3" customWidth="1"/>
    <col min="10237" max="10237" width="7.42578125" style="3" bestFit="1" customWidth="1"/>
    <col min="10238" max="10238" width="10.28515625" style="3" bestFit="1" customWidth="1"/>
    <col min="10239" max="10239" width="8.28515625" style="3" customWidth="1"/>
    <col min="10240" max="10240" width="9.42578125" style="3" bestFit="1" customWidth="1"/>
    <col min="10241" max="10487" width="9.140625" style="3"/>
    <col min="10488" max="10488" width="57.140625" style="3" customWidth="1"/>
    <col min="10489" max="10489" width="4.7109375" style="3" customWidth="1"/>
    <col min="10490" max="10490" width="5.28515625" style="3" customWidth="1"/>
    <col min="10491" max="10491" width="3.7109375" style="3" customWidth="1"/>
    <col min="10492" max="10492" width="13.5703125" style="3" customWidth="1"/>
    <col min="10493" max="10493" width="7.42578125" style="3" bestFit="1" customWidth="1"/>
    <col min="10494" max="10494" width="10.28515625" style="3" bestFit="1" customWidth="1"/>
    <col min="10495" max="10495" width="8.28515625" style="3" customWidth="1"/>
    <col min="10496" max="10496" width="9.42578125" style="3" bestFit="1" customWidth="1"/>
    <col min="10497" max="10743" width="9.140625" style="3"/>
    <col min="10744" max="10744" width="57.140625" style="3" customWidth="1"/>
    <col min="10745" max="10745" width="4.7109375" style="3" customWidth="1"/>
    <col min="10746" max="10746" width="5.28515625" style="3" customWidth="1"/>
    <col min="10747" max="10747" width="3.7109375" style="3" customWidth="1"/>
    <col min="10748" max="10748" width="13.5703125" style="3" customWidth="1"/>
    <col min="10749" max="10749" width="7.42578125" style="3" bestFit="1" customWidth="1"/>
    <col min="10750" max="10750" width="10.28515625" style="3" bestFit="1" customWidth="1"/>
    <col min="10751" max="10751" width="8.28515625" style="3" customWidth="1"/>
    <col min="10752" max="10752" width="9.42578125" style="3" bestFit="1" customWidth="1"/>
    <col min="10753" max="10999" width="9.140625" style="3"/>
    <col min="11000" max="11000" width="57.140625" style="3" customWidth="1"/>
    <col min="11001" max="11001" width="4.7109375" style="3" customWidth="1"/>
    <col min="11002" max="11002" width="5.28515625" style="3" customWidth="1"/>
    <col min="11003" max="11003" width="3.7109375" style="3" customWidth="1"/>
    <col min="11004" max="11004" width="13.5703125" style="3" customWidth="1"/>
    <col min="11005" max="11005" width="7.42578125" style="3" bestFit="1" customWidth="1"/>
    <col min="11006" max="11006" width="10.28515625" style="3" bestFit="1" customWidth="1"/>
    <col min="11007" max="11007" width="8.28515625" style="3" customWidth="1"/>
    <col min="11008" max="11008" width="9.42578125" style="3" bestFit="1" customWidth="1"/>
    <col min="11009" max="11255" width="9.140625" style="3"/>
    <col min="11256" max="11256" width="57.140625" style="3" customWidth="1"/>
    <col min="11257" max="11257" width="4.7109375" style="3" customWidth="1"/>
    <col min="11258" max="11258" width="5.28515625" style="3" customWidth="1"/>
    <col min="11259" max="11259" width="3.7109375" style="3" customWidth="1"/>
    <col min="11260" max="11260" width="13.5703125" style="3" customWidth="1"/>
    <col min="11261" max="11261" width="7.42578125" style="3" bestFit="1" customWidth="1"/>
    <col min="11262" max="11262" width="10.28515625" style="3" bestFit="1" customWidth="1"/>
    <col min="11263" max="11263" width="8.28515625" style="3" customWidth="1"/>
    <col min="11264" max="11264" width="9.42578125" style="3" bestFit="1" customWidth="1"/>
    <col min="11265" max="11511" width="9.140625" style="3"/>
    <col min="11512" max="11512" width="57.140625" style="3" customWidth="1"/>
    <col min="11513" max="11513" width="4.7109375" style="3" customWidth="1"/>
    <col min="11514" max="11514" width="5.28515625" style="3" customWidth="1"/>
    <col min="11515" max="11515" width="3.7109375" style="3" customWidth="1"/>
    <col min="11516" max="11516" width="13.5703125" style="3" customWidth="1"/>
    <col min="11517" max="11517" width="7.42578125" style="3" bestFit="1" customWidth="1"/>
    <col min="11518" max="11518" width="10.28515625" style="3" bestFit="1" customWidth="1"/>
    <col min="11519" max="11519" width="8.28515625" style="3" customWidth="1"/>
    <col min="11520" max="11520" width="9.42578125" style="3" bestFit="1" customWidth="1"/>
    <col min="11521" max="11767" width="9.140625" style="3"/>
    <col min="11768" max="11768" width="57.140625" style="3" customWidth="1"/>
    <col min="11769" max="11769" width="4.7109375" style="3" customWidth="1"/>
    <col min="11770" max="11770" width="5.28515625" style="3" customWidth="1"/>
    <col min="11771" max="11771" width="3.7109375" style="3" customWidth="1"/>
    <col min="11772" max="11772" width="13.5703125" style="3" customWidth="1"/>
    <col min="11773" max="11773" width="7.42578125" style="3" bestFit="1" customWidth="1"/>
    <col min="11774" max="11774" width="10.28515625" style="3" bestFit="1" customWidth="1"/>
    <col min="11775" max="11775" width="8.28515625" style="3" customWidth="1"/>
    <col min="11776" max="11776" width="9.42578125" style="3" bestFit="1" customWidth="1"/>
    <col min="11777" max="12023" width="9.140625" style="3"/>
    <col min="12024" max="12024" width="57.140625" style="3" customWidth="1"/>
    <col min="12025" max="12025" width="4.7109375" style="3" customWidth="1"/>
    <col min="12026" max="12026" width="5.28515625" style="3" customWidth="1"/>
    <col min="12027" max="12027" width="3.7109375" style="3" customWidth="1"/>
    <col min="12028" max="12028" width="13.5703125" style="3" customWidth="1"/>
    <col min="12029" max="12029" width="7.42578125" style="3" bestFit="1" customWidth="1"/>
    <col min="12030" max="12030" width="10.28515625" style="3" bestFit="1" customWidth="1"/>
    <col min="12031" max="12031" width="8.28515625" style="3" customWidth="1"/>
    <col min="12032" max="12032" width="9.42578125" style="3" bestFit="1" customWidth="1"/>
    <col min="12033" max="12279" width="9.140625" style="3"/>
    <col min="12280" max="12280" width="57.140625" style="3" customWidth="1"/>
    <col min="12281" max="12281" width="4.7109375" style="3" customWidth="1"/>
    <col min="12282" max="12282" width="5.28515625" style="3" customWidth="1"/>
    <col min="12283" max="12283" width="3.7109375" style="3" customWidth="1"/>
    <col min="12284" max="12284" width="13.5703125" style="3" customWidth="1"/>
    <col min="12285" max="12285" width="7.42578125" style="3" bestFit="1" customWidth="1"/>
    <col min="12286" max="12286" width="10.28515625" style="3" bestFit="1" customWidth="1"/>
    <col min="12287" max="12287" width="8.28515625" style="3" customWidth="1"/>
    <col min="12288" max="12288" width="9.42578125" style="3" bestFit="1" customWidth="1"/>
    <col min="12289" max="12535" width="9.140625" style="3"/>
    <col min="12536" max="12536" width="57.140625" style="3" customWidth="1"/>
    <col min="12537" max="12537" width="4.7109375" style="3" customWidth="1"/>
    <col min="12538" max="12538" width="5.28515625" style="3" customWidth="1"/>
    <col min="12539" max="12539" width="3.7109375" style="3" customWidth="1"/>
    <col min="12540" max="12540" width="13.5703125" style="3" customWidth="1"/>
    <col min="12541" max="12541" width="7.42578125" style="3" bestFit="1" customWidth="1"/>
    <col min="12542" max="12542" width="10.28515625" style="3" bestFit="1" customWidth="1"/>
    <col min="12543" max="12543" width="8.28515625" style="3" customWidth="1"/>
    <col min="12544" max="12544" width="9.42578125" style="3" bestFit="1" customWidth="1"/>
    <col min="12545" max="12791" width="9.140625" style="3"/>
    <col min="12792" max="12792" width="57.140625" style="3" customWidth="1"/>
    <col min="12793" max="12793" width="4.7109375" style="3" customWidth="1"/>
    <col min="12794" max="12794" width="5.28515625" style="3" customWidth="1"/>
    <col min="12795" max="12795" width="3.7109375" style="3" customWidth="1"/>
    <col min="12796" max="12796" width="13.5703125" style="3" customWidth="1"/>
    <col min="12797" max="12797" width="7.42578125" style="3" bestFit="1" customWidth="1"/>
    <col min="12798" max="12798" width="10.28515625" style="3" bestFit="1" customWidth="1"/>
    <col min="12799" max="12799" width="8.28515625" style="3" customWidth="1"/>
    <col min="12800" max="12800" width="9.42578125" style="3" bestFit="1" customWidth="1"/>
    <col min="12801" max="13047" width="9.140625" style="3"/>
    <col min="13048" max="13048" width="57.140625" style="3" customWidth="1"/>
    <col min="13049" max="13049" width="4.7109375" style="3" customWidth="1"/>
    <col min="13050" max="13050" width="5.28515625" style="3" customWidth="1"/>
    <col min="13051" max="13051" width="3.7109375" style="3" customWidth="1"/>
    <col min="13052" max="13052" width="13.5703125" style="3" customWidth="1"/>
    <col min="13053" max="13053" width="7.42578125" style="3" bestFit="1" customWidth="1"/>
    <col min="13054" max="13054" width="10.28515625" style="3" bestFit="1" customWidth="1"/>
    <col min="13055" max="13055" width="8.28515625" style="3" customWidth="1"/>
    <col min="13056" max="13056" width="9.42578125" style="3" bestFit="1" customWidth="1"/>
    <col min="13057" max="13303" width="9.140625" style="3"/>
    <col min="13304" max="13304" width="57.140625" style="3" customWidth="1"/>
    <col min="13305" max="13305" width="4.7109375" style="3" customWidth="1"/>
    <col min="13306" max="13306" width="5.28515625" style="3" customWidth="1"/>
    <col min="13307" max="13307" width="3.7109375" style="3" customWidth="1"/>
    <col min="13308" max="13308" width="13.5703125" style="3" customWidth="1"/>
    <col min="13309" max="13309" width="7.42578125" style="3" bestFit="1" customWidth="1"/>
    <col min="13310" max="13310" width="10.28515625" style="3" bestFit="1" customWidth="1"/>
    <col min="13311" max="13311" width="8.28515625" style="3" customWidth="1"/>
    <col min="13312" max="13312" width="9.42578125" style="3" bestFit="1" customWidth="1"/>
    <col min="13313" max="13559" width="9.140625" style="3"/>
    <col min="13560" max="13560" width="57.140625" style="3" customWidth="1"/>
    <col min="13561" max="13561" width="4.7109375" style="3" customWidth="1"/>
    <col min="13562" max="13562" width="5.28515625" style="3" customWidth="1"/>
    <col min="13563" max="13563" width="3.7109375" style="3" customWidth="1"/>
    <col min="13564" max="13564" width="13.5703125" style="3" customWidth="1"/>
    <col min="13565" max="13565" width="7.42578125" style="3" bestFit="1" customWidth="1"/>
    <col min="13566" max="13566" width="10.28515625" style="3" bestFit="1" customWidth="1"/>
    <col min="13567" max="13567" width="8.28515625" style="3" customWidth="1"/>
    <col min="13568" max="13568" width="9.42578125" style="3" bestFit="1" customWidth="1"/>
    <col min="13569" max="13815" width="9.140625" style="3"/>
    <col min="13816" max="13816" width="57.140625" style="3" customWidth="1"/>
    <col min="13817" max="13817" width="4.7109375" style="3" customWidth="1"/>
    <col min="13818" max="13818" width="5.28515625" style="3" customWidth="1"/>
    <col min="13819" max="13819" width="3.7109375" style="3" customWidth="1"/>
    <col min="13820" max="13820" width="13.5703125" style="3" customWidth="1"/>
    <col min="13821" max="13821" width="7.42578125" style="3" bestFit="1" customWidth="1"/>
    <col min="13822" max="13822" width="10.28515625" style="3" bestFit="1" customWidth="1"/>
    <col min="13823" max="13823" width="8.28515625" style="3" customWidth="1"/>
    <col min="13824" max="13824" width="9.42578125" style="3" bestFit="1" customWidth="1"/>
    <col min="13825" max="14071" width="9.140625" style="3"/>
    <col min="14072" max="14072" width="57.140625" style="3" customWidth="1"/>
    <col min="14073" max="14073" width="4.7109375" style="3" customWidth="1"/>
    <col min="14074" max="14074" width="5.28515625" style="3" customWidth="1"/>
    <col min="14075" max="14075" width="3.7109375" style="3" customWidth="1"/>
    <col min="14076" max="14076" width="13.5703125" style="3" customWidth="1"/>
    <col min="14077" max="14077" width="7.42578125" style="3" bestFit="1" customWidth="1"/>
    <col min="14078" max="14078" width="10.28515625" style="3" bestFit="1" customWidth="1"/>
    <col min="14079" max="14079" width="8.28515625" style="3" customWidth="1"/>
    <col min="14080" max="14080" width="9.42578125" style="3" bestFit="1" customWidth="1"/>
    <col min="14081" max="14327" width="9.140625" style="3"/>
    <col min="14328" max="14328" width="57.140625" style="3" customWidth="1"/>
    <col min="14329" max="14329" width="4.7109375" style="3" customWidth="1"/>
    <col min="14330" max="14330" width="5.28515625" style="3" customWidth="1"/>
    <col min="14331" max="14331" width="3.7109375" style="3" customWidth="1"/>
    <col min="14332" max="14332" width="13.5703125" style="3" customWidth="1"/>
    <col min="14333" max="14333" width="7.42578125" style="3" bestFit="1" customWidth="1"/>
    <col min="14334" max="14334" width="10.28515625" style="3" bestFit="1" customWidth="1"/>
    <col min="14335" max="14335" width="8.28515625" style="3" customWidth="1"/>
    <col min="14336" max="14336" width="9.42578125" style="3" bestFit="1" customWidth="1"/>
    <col min="14337" max="14583" width="9.140625" style="3"/>
    <col min="14584" max="14584" width="57.140625" style="3" customWidth="1"/>
    <col min="14585" max="14585" width="4.7109375" style="3" customWidth="1"/>
    <col min="14586" max="14586" width="5.28515625" style="3" customWidth="1"/>
    <col min="14587" max="14587" width="3.7109375" style="3" customWidth="1"/>
    <col min="14588" max="14588" width="13.5703125" style="3" customWidth="1"/>
    <col min="14589" max="14589" width="7.42578125" style="3" bestFit="1" customWidth="1"/>
    <col min="14590" max="14590" width="10.28515625" style="3" bestFit="1" customWidth="1"/>
    <col min="14591" max="14591" width="8.28515625" style="3" customWidth="1"/>
    <col min="14592" max="14592" width="9.42578125" style="3" bestFit="1" customWidth="1"/>
    <col min="14593" max="14839" width="9.140625" style="3"/>
    <col min="14840" max="14840" width="57.140625" style="3" customWidth="1"/>
    <col min="14841" max="14841" width="4.7109375" style="3" customWidth="1"/>
    <col min="14842" max="14842" width="5.28515625" style="3" customWidth="1"/>
    <col min="14843" max="14843" width="3.7109375" style="3" customWidth="1"/>
    <col min="14844" max="14844" width="13.5703125" style="3" customWidth="1"/>
    <col min="14845" max="14845" width="7.42578125" style="3" bestFit="1" customWidth="1"/>
    <col min="14846" max="14846" width="10.28515625" style="3" bestFit="1" customWidth="1"/>
    <col min="14847" max="14847" width="8.28515625" style="3" customWidth="1"/>
    <col min="14848" max="14848" width="9.42578125" style="3" bestFit="1" customWidth="1"/>
    <col min="14849" max="15095" width="9.140625" style="3"/>
    <col min="15096" max="15096" width="57.140625" style="3" customWidth="1"/>
    <col min="15097" max="15097" width="4.7109375" style="3" customWidth="1"/>
    <col min="15098" max="15098" width="5.28515625" style="3" customWidth="1"/>
    <col min="15099" max="15099" width="3.7109375" style="3" customWidth="1"/>
    <col min="15100" max="15100" width="13.5703125" style="3" customWidth="1"/>
    <col min="15101" max="15101" width="7.42578125" style="3" bestFit="1" customWidth="1"/>
    <col min="15102" max="15102" width="10.28515625" style="3" bestFit="1" customWidth="1"/>
    <col min="15103" max="15103" width="8.28515625" style="3" customWidth="1"/>
    <col min="15104" max="15104" width="9.42578125" style="3" bestFit="1" customWidth="1"/>
    <col min="15105" max="15351" width="9.140625" style="3"/>
    <col min="15352" max="15352" width="57.140625" style="3" customWidth="1"/>
    <col min="15353" max="15353" width="4.7109375" style="3" customWidth="1"/>
    <col min="15354" max="15354" width="5.28515625" style="3" customWidth="1"/>
    <col min="15355" max="15355" width="3.7109375" style="3" customWidth="1"/>
    <col min="15356" max="15356" width="13.5703125" style="3" customWidth="1"/>
    <col min="15357" max="15357" width="7.42578125" style="3" bestFit="1" customWidth="1"/>
    <col min="15358" max="15358" width="10.28515625" style="3" bestFit="1" customWidth="1"/>
    <col min="15359" max="15359" width="8.28515625" style="3" customWidth="1"/>
    <col min="15360" max="15360" width="9.42578125" style="3" bestFit="1" customWidth="1"/>
    <col min="15361" max="15607" width="9.140625" style="3"/>
    <col min="15608" max="15608" width="57.140625" style="3" customWidth="1"/>
    <col min="15609" max="15609" width="4.7109375" style="3" customWidth="1"/>
    <col min="15610" max="15610" width="5.28515625" style="3" customWidth="1"/>
    <col min="15611" max="15611" width="3.7109375" style="3" customWidth="1"/>
    <col min="15612" max="15612" width="13.5703125" style="3" customWidth="1"/>
    <col min="15613" max="15613" width="7.42578125" style="3" bestFit="1" customWidth="1"/>
    <col min="15614" max="15614" width="10.28515625" style="3" bestFit="1" customWidth="1"/>
    <col min="15615" max="15615" width="8.28515625" style="3" customWidth="1"/>
    <col min="15616" max="15616" width="9.42578125" style="3" bestFit="1" customWidth="1"/>
    <col min="15617" max="15863" width="9.140625" style="3"/>
    <col min="15864" max="15864" width="57.140625" style="3" customWidth="1"/>
    <col min="15865" max="15865" width="4.7109375" style="3" customWidth="1"/>
    <col min="15866" max="15866" width="5.28515625" style="3" customWidth="1"/>
    <col min="15867" max="15867" width="3.7109375" style="3" customWidth="1"/>
    <col min="15868" max="15868" width="13.5703125" style="3" customWidth="1"/>
    <col min="15869" max="15869" width="7.42578125" style="3" bestFit="1" customWidth="1"/>
    <col min="15870" max="15870" width="10.28515625" style="3" bestFit="1" customWidth="1"/>
    <col min="15871" max="15871" width="8.28515625" style="3" customWidth="1"/>
    <col min="15872" max="15872" width="9.42578125" style="3" bestFit="1" customWidth="1"/>
    <col min="15873" max="16119" width="9.140625" style="3"/>
    <col min="16120" max="16120" width="57.140625" style="3" customWidth="1"/>
    <col min="16121" max="16121" width="4.7109375" style="3" customWidth="1"/>
    <col min="16122" max="16122" width="5.28515625" style="3" customWidth="1"/>
    <col min="16123" max="16123" width="3.7109375" style="3" customWidth="1"/>
    <col min="16124" max="16124" width="13.5703125" style="3" customWidth="1"/>
    <col min="16125" max="16125" width="7.42578125" style="3" bestFit="1" customWidth="1"/>
    <col min="16126" max="16126" width="10.28515625" style="3" bestFit="1" customWidth="1"/>
    <col min="16127" max="16127" width="8.28515625" style="3" customWidth="1"/>
    <col min="16128" max="16128" width="9.42578125" style="3" bestFit="1" customWidth="1"/>
    <col min="16129" max="16384" width="9.140625" style="3"/>
  </cols>
  <sheetData>
    <row r="1" spans="1:14" x14ac:dyDescent="0.2">
      <c r="A1" s="423" t="s">
        <v>959</v>
      </c>
      <c r="B1" s="423"/>
      <c r="C1" s="423"/>
      <c r="D1" s="423"/>
    </row>
    <row r="2" spans="1:14" x14ac:dyDescent="0.2">
      <c r="A2" s="423" t="s">
        <v>488</v>
      </c>
      <c r="B2" s="423"/>
      <c r="C2" s="423"/>
      <c r="D2" s="423"/>
    </row>
    <row r="3" spans="1:14" x14ac:dyDescent="0.2">
      <c r="A3" s="423" t="s">
        <v>402</v>
      </c>
      <c r="B3" s="423"/>
      <c r="C3" s="423"/>
      <c r="D3" s="423"/>
    </row>
    <row r="4" spans="1:14" x14ac:dyDescent="0.2">
      <c r="A4" s="423" t="s">
        <v>403</v>
      </c>
      <c r="B4" s="423"/>
      <c r="C4" s="423"/>
      <c r="D4" s="423"/>
    </row>
    <row r="5" spans="1:14" x14ac:dyDescent="0.2">
      <c r="A5" s="423" t="s">
        <v>933</v>
      </c>
      <c r="B5" s="423"/>
      <c r="C5" s="423"/>
      <c r="D5" s="423"/>
    </row>
    <row r="6" spans="1:14" x14ac:dyDescent="0.2">
      <c r="A6" s="423" t="s">
        <v>799</v>
      </c>
      <c r="B6" s="423"/>
      <c r="C6" s="423"/>
      <c r="D6" s="423"/>
    </row>
    <row r="7" spans="1:14" x14ac:dyDescent="0.2">
      <c r="A7" s="423" t="s">
        <v>403</v>
      </c>
      <c r="B7" s="423"/>
      <c r="C7" s="423"/>
      <c r="D7" s="423"/>
    </row>
    <row r="8" spans="1:14" x14ac:dyDescent="0.2">
      <c r="A8" s="423" t="s">
        <v>811</v>
      </c>
      <c r="B8" s="423"/>
      <c r="C8" s="423"/>
      <c r="D8" s="423"/>
    </row>
    <row r="9" spans="1:14" s="55" customFormat="1" ht="26.25" customHeight="1" x14ac:dyDescent="0.2">
      <c r="A9" s="425" t="s">
        <v>925</v>
      </c>
      <c r="B9" s="425"/>
      <c r="C9" s="425"/>
      <c r="E9" s="54"/>
      <c r="F9" s="215"/>
      <c r="N9" s="175"/>
    </row>
    <row r="10" spans="1:14" x14ac:dyDescent="0.2">
      <c r="A10" s="7"/>
      <c r="D10" s="424" t="s">
        <v>85</v>
      </c>
      <c r="E10" s="424"/>
      <c r="H10" s="214"/>
      <c r="I10" s="214"/>
    </row>
    <row r="11" spans="1:14" ht="40.5" customHeight="1" x14ac:dyDescent="0.2">
      <c r="A11" s="11" t="s">
        <v>86</v>
      </c>
      <c r="B11" s="13" t="s">
        <v>88</v>
      </c>
      <c r="C11" s="12" t="s">
        <v>89</v>
      </c>
      <c r="D11" s="12" t="s">
        <v>90</v>
      </c>
      <c r="E11" s="13" t="s">
        <v>91</v>
      </c>
      <c r="F11" s="202" t="s">
        <v>806</v>
      </c>
      <c r="G11" s="202" t="s">
        <v>807</v>
      </c>
      <c r="H11" s="225"/>
      <c r="I11" s="225"/>
      <c r="J11" s="225"/>
      <c r="N11" s="3"/>
    </row>
    <row r="12" spans="1:14" ht="18.75" customHeight="1" x14ac:dyDescent="0.2">
      <c r="A12" s="9" t="s">
        <v>92</v>
      </c>
      <c r="B12" s="52"/>
      <c r="C12" s="29"/>
      <c r="D12" s="29"/>
      <c r="E12" s="52"/>
      <c r="F12" s="203">
        <f>F13+F148+F161+F195+F299+F313+F511+F571+F582+F709+F716+F724+F747</f>
        <v>682911.07200000004</v>
      </c>
      <c r="G12" s="203">
        <f>G13+G148+G161+G195+G299+G313+G511+G571+G582+G709+G716+G724+G747</f>
        <v>687211.8</v>
      </c>
      <c r="H12" s="371"/>
      <c r="I12" s="371"/>
      <c r="J12" s="371"/>
      <c r="K12" s="172"/>
      <c r="L12" s="172"/>
      <c r="M12" s="172"/>
      <c r="N12" s="172"/>
    </row>
    <row r="13" spans="1:14" s="25" customFormat="1" x14ac:dyDescent="0.2">
      <c r="A13" s="9" t="s">
        <v>356</v>
      </c>
      <c r="B13" s="31" t="s">
        <v>97</v>
      </c>
      <c r="C13" s="33" t="s">
        <v>145</v>
      </c>
      <c r="D13" s="33" t="s">
        <v>146</v>
      </c>
      <c r="E13" s="31" t="s">
        <v>147</v>
      </c>
      <c r="F13" s="204">
        <f>F14+F21+F38+F63+F68+F109+F114+F104</f>
        <v>43761.806879999996</v>
      </c>
      <c r="G13" s="204">
        <f>G14+G21+G38+G63+G68+G109+G114+G104</f>
        <v>42044.169880000001</v>
      </c>
      <c r="H13" s="372"/>
      <c r="I13" s="372"/>
      <c r="J13" s="372"/>
      <c r="K13" s="217"/>
    </row>
    <row r="14" spans="1:14" s="25" customFormat="1" ht="21" hidden="1" x14ac:dyDescent="0.2">
      <c r="A14" s="9" t="s">
        <v>357</v>
      </c>
      <c r="B14" s="31" t="s">
        <v>97</v>
      </c>
      <c r="C14" s="33" t="s">
        <v>213</v>
      </c>
      <c r="D14" s="33" t="s">
        <v>146</v>
      </c>
      <c r="E14" s="31" t="s">
        <v>147</v>
      </c>
      <c r="F14" s="204">
        <f t="shared" ref="F14:G17" si="0">F15</f>
        <v>1403.4</v>
      </c>
      <c r="G14" s="204">
        <f t="shared" si="0"/>
        <v>1403.4</v>
      </c>
      <c r="H14" s="372"/>
      <c r="I14" s="372"/>
      <c r="J14" s="372"/>
      <c r="K14" s="217"/>
      <c r="L14" s="217"/>
    </row>
    <row r="15" spans="1:14" hidden="1" x14ac:dyDescent="0.2">
      <c r="A15" s="53" t="s">
        <v>358</v>
      </c>
      <c r="B15" s="35" t="s">
        <v>97</v>
      </c>
      <c r="C15" s="37" t="s">
        <v>213</v>
      </c>
      <c r="D15" s="37" t="s">
        <v>359</v>
      </c>
      <c r="E15" s="35" t="s">
        <v>147</v>
      </c>
      <c r="F15" s="205">
        <f>F16</f>
        <v>1403.4</v>
      </c>
      <c r="G15" s="205">
        <f>G16</f>
        <v>1403.4</v>
      </c>
      <c r="H15" s="373"/>
      <c r="I15" s="373"/>
      <c r="J15" s="373"/>
      <c r="K15" s="217"/>
      <c r="N15" s="3"/>
    </row>
    <row r="16" spans="1:14" ht="10.5" hidden="1" customHeight="1" x14ac:dyDescent="0.2">
      <c r="A16" s="88" t="s">
        <v>190</v>
      </c>
      <c r="B16" s="151" t="s">
        <v>97</v>
      </c>
      <c r="C16" s="352" t="s">
        <v>213</v>
      </c>
      <c r="D16" s="352" t="s">
        <v>360</v>
      </c>
      <c r="E16" s="151"/>
      <c r="F16" s="202">
        <f t="shared" si="0"/>
        <v>1403.4</v>
      </c>
      <c r="G16" s="202">
        <f t="shared" si="0"/>
        <v>1403.4</v>
      </c>
      <c r="H16" s="225"/>
      <c r="I16" s="225"/>
      <c r="J16" s="225"/>
      <c r="K16" s="217"/>
      <c r="N16" s="3"/>
    </row>
    <row r="17" spans="1:14" ht="33.75" hidden="1" x14ac:dyDescent="0.2">
      <c r="A17" s="11" t="s">
        <v>110</v>
      </c>
      <c r="B17" s="151" t="s">
        <v>97</v>
      </c>
      <c r="C17" s="352" t="s">
        <v>213</v>
      </c>
      <c r="D17" s="352" t="s">
        <v>360</v>
      </c>
      <c r="E17" s="151" t="s">
        <v>111</v>
      </c>
      <c r="F17" s="202">
        <f t="shared" si="0"/>
        <v>1403.4</v>
      </c>
      <c r="G17" s="202">
        <f t="shared" si="0"/>
        <v>1403.4</v>
      </c>
      <c r="H17" s="225"/>
      <c r="I17" s="225"/>
      <c r="J17" s="225"/>
      <c r="K17" s="217"/>
      <c r="N17" s="3"/>
    </row>
    <row r="18" spans="1:14" hidden="1" x14ac:dyDescent="0.2">
      <c r="A18" s="11" t="s">
        <v>131</v>
      </c>
      <c r="B18" s="151" t="s">
        <v>97</v>
      </c>
      <c r="C18" s="352" t="s">
        <v>213</v>
      </c>
      <c r="D18" s="352" t="s">
        <v>360</v>
      </c>
      <c r="E18" s="151" t="s">
        <v>192</v>
      </c>
      <c r="F18" s="202">
        <f t="shared" ref="F18:G18" si="1">F19+F20</f>
        <v>1403.4</v>
      </c>
      <c r="G18" s="202">
        <f t="shared" si="1"/>
        <v>1403.4</v>
      </c>
      <c r="H18" s="225"/>
      <c r="I18" s="225"/>
      <c r="J18" s="225"/>
      <c r="K18" s="217"/>
      <c r="N18" s="3"/>
    </row>
    <row r="19" spans="1:14" hidden="1" x14ac:dyDescent="0.2">
      <c r="A19" s="88" t="s">
        <v>132</v>
      </c>
      <c r="B19" s="151" t="s">
        <v>97</v>
      </c>
      <c r="C19" s="352" t="s">
        <v>213</v>
      </c>
      <c r="D19" s="352" t="s">
        <v>360</v>
      </c>
      <c r="E19" s="151" t="s">
        <v>193</v>
      </c>
      <c r="F19" s="202">
        <f>'Пр7 ведм 25-26'!G749</f>
        <v>1077.9000000000001</v>
      </c>
      <c r="G19" s="202">
        <f>'Пр7 ведм 25-26'!H749</f>
        <v>1077.9000000000001</v>
      </c>
      <c r="H19" s="225"/>
      <c r="I19" s="225"/>
      <c r="J19" s="225"/>
      <c r="K19" s="217"/>
      <c r="N19" s="3"/>
    </row>
    <row r="20" spans="1:14" ht="21.75" hidden="1" customHeight="1" x14ac:dyDescent="0.2">
      <c r="A20" s="88" t="s">
        <v>133</v>
      </c>
      <c r="B20" s="151" t="s">
        <v>97</v>
      </c>
      <c r="C20" s="352" t="s">
        <v>213</v>
      </c>
      <c r="D20" s="352" t="s">
        <v>360</v>
      </c>
      <c r="E20" s="151">
        <v>129</v>
      </c>
      <c r="F20" s="202">
        <f>'Пр7 ведм 25-26'!G750</f>
        <v>325.5</v>
      </c>
      <c r="G20" s="202">
        <f>'Пр7 ведм 25-26'!H750</f>
        <v>325.5</v>
      </c>
      <c r="H20" s="225"/>
      <c r="I20" s="225"/>
      <c r="J20" s="225"/>
      <c r="K20" s="217"/>
      <c r="N20" s="3"/>
    </row>
    <row r="21" spans="1:14" ht="31.5" hidden="1" x14ac:dyDescent="0.2">
      <c r="A21" s="9" t="s">
        <v>361</v>
      </c>
      <c r="B21" s="31" t="s">
        <v>97</v>
      </c>
      <c r="C21" s="33" t="s">
        <v>151</v>
      </c>
      <c r="D21" s="33" t="s">
        <v>146</v>
      </c>
      <c r="E21" s="31" t="s">
        <v>147</v>
      </c>
      <c r="F21" s="204">
        <f t="shared" ref="F21:G21" si="2">F22</f>
        <v>2148.3000000000002</v>
      </c>
      <c r="G21" s="204">
        <f t="shared" si="2"/>
        <v>2148.3000000000002</v>
      </c>
      <c r="H21" s="372"/>
      <c r="I21" s="372"/>
      <c r="J21" s="372"/>
      <c r="K21" s="217"/>
      <c r="L21" s="217"/>
      <c r="N21" s="3"/>
    </row>
    <row r="22" spans="1:14" hidden="1" x14ac:dyDescent="0.2">
      <c r="A22" s="53" t="s">
        <v>371</v>
      </c>
      <c r="B22" s="35" t="s">
        <v>97</v>
      </c>
      <c r="C22" s="37" t="s">
        <v>151</v>
      </c>
      <c r="D22" s="37" t="s">
        <v>362</v>
      </c>
      <c r="E22" s="35" t="s">
        <v>147</v>
      </c>
      <c r="F22" s="205">
        <f>F23+F27+F30+F34</f>
        <v>2148.3000000000002</v>
      </c>
      <c r="G22" s="205">
        <f>G23+G27+G30+G34</f>
        <v>2148.3000000000002</v>
      </c>
      <c r="H22" s="373"/>
      <c r="I22" s="373"/>
      <c r="J22" s="373"/>
      <c r="K22" s="217"/>
      <c r="N22" s="3"/>
    </row>
    <row r="23" spans="1:14" ht="33.75" hidden="1" x14ac:dyDescent="0.2">
      <c r="A23" s="11" t="s">
        <v>110</v>
      </c>
      <c r="B23" s="151" t="s">
        <v>97</v>
      </c>
      <c r="C23" s="352" t="s">
        <v>151</v>
      </c>
      <c r="D23" s="352" t="s">
        <v>363</v>
      </c>
      <c r="E23" s="151" t="s">
        <v>111</v>
      </c>
      <c r="F23" s="202">
        <f t="shared" ref="F23:G23" si="3">F24</f>
        <v>1242.8</v>
      </c>
      <c r="G23" s="202">
        <f t="shared" si="3"/>
        <v>1242.8</v>
      </c>
      <c r="H23" s="225"/>
      <c r="I23" s="225"/>
      <c r="J23" s="225"/>
      <c r="K23" s="217"/>
      <c r="N23" s="3"/>
    </row>
    <row r="24" spans="1:14" hidden="1" x14ac:dyDescent="0.2">
      <c r="A24" s="11" t="s">
        <v>131</v>
      </c>
      <c r="B24" s="151" t="s">
        <v>97</v>
      </c>
      <c r="C24" s="352" t="s">
        <v>151</v>
      </c>
      <c r="D24" s="352" t="s">
        <v>363</v>
      </c>
      <c r="E24" s="151" t="s">
        <v>192</v>
      </c>
      <c r="F24" s="202">
        <f t="shared" ref="F24:G24" si="4">F25+F26</f>
        <v>1242.8</v>
      </c>
      <c r="G24" s="202">
        <f t="shared" si="4"/>
        <v>1242.8</v>
      </c>
      <c r="H24" s="225"/>
      <c r="I24" s="225"/>
      <c r="J24" s="225"/>
      <c r="K24" s="217"/>
      <c r="N24" s="3"/>
    </row>
    <row r="25" spans="1:14" hidden="1" x14ac:dyDescent="0.2">
      <c r="A25" s="88" t="s">
        <v>132</v>
      </c>
      <c r="B25" s="151" t="s">
        <v>97</v>
      </c>
      <c r="C25" s="352" t="s">
        <v>151</v>
      </c>
      <c r="D25" s="352" t="s">
        <v>363</v>
      </c>
      <c r="E25" s="151" t="s">
        <v>193</v>
      </c>
      <c r="F25" s="202">
        <f>'Пр7 ведм 25-26'!G755</f>
        <v>954.5</v>
      </c>
      <c r="G25" s="202">
        <f>'Пр7 ведм 25-26'!H755</f>
        <v>954.5</v>
      </c>
      <c r="H25" s="225"/>
      <c r="I25" s="225"/>
      <c r="J25" s="225"/>
      <c r="K25" s="217"/>
      <c r="N25" s="3"/>
    </row>
    <row r="26" spans="1:14" ht="21" hidden="1" customHeight="1" x14ac:dyDescent="0.2">
      <c r="A26" s="88" t="s">
        <v>133</v>
      </c>
      <c r="B26" s="151" t="s">
        <v>97</v>
      </c>
      <c r="C26" s="352" t="s">
        <v>151</v>
      </c>
      <c r="D26" s="352" t="s">
        <v>363</v>
      </c>
      <c r="E26" s="151">
        <v>129</v>
      </c>
      <c r="F26" s="202">
        <f>'Пр7 ведм 25-26'!G756</f>
        <v>288.3</v>
      </c>
      <c r="G26" s="202">
        <f>'Пр7 ведм 25-26'!H756</f>
        <v>288.3</v>
      </c>
      <c r="H26" s="225"/>
      <c r="I26" s="225"/>
      <c r="J26" s="225"/>
      <c r="K26" s="217"/>
      <c r="N26" s="3"/>
    </row>
    <row r="27" spans="1:14" ht="33.75" hidden="1" x14ac:dyDescent="0.2">
      <c r="A27" s="11" t="s">
        <v>110</v>
      </c>
      <c r="B27" s="151" t="s">
        <v>97</v>
      </c>
      <c r="C27" s="352" t="s">
        <v>151</v>
      </c>
      <c r="D27" s="352" t="s">
        <v>364</v>
      </c>
      <c r="E27" s="151">
        <v>100</v>
      </c>
      <c r="F27" s="202">
        <f t="shared" ref="F27:G28" si="5">F28</f>
        <v>0</v>
      </c>
      <c r="G27" s="202">
        <f t="shared" si="5"/>
        <v>0</v>
      </c>
      <c r="H27" s="225"/>
      <c r="I27" s="225"/>
      <c r="J27" s="225"/>
      <c r="K27" s="217"/>
      <c r="N27" s="3"/>
    </row>
    <row r="28" spans="1:14" s="7" customFormat="1" hidden="1" x14ac:dyDescent="0.2">
      <c r="A28" s="11" t="s">
        <v>131</v>
      </c>
      <c r="B28" s="151" t="s">
        <v>97</v>
      </c>
      <c r="C28" s="352" t="s">
        <v>151</v>
      </c>
      <c r="D28" s="352" t="s">
        <v>364</v>
      </c>
      <c r="E28" s="151">
        <v>120</v>
      </c>
      <c r="F28" s="202">
        <f t="shared" si="5"/>
        <v>0</v>
      </c>
      <c r="G28" s="202">
        <f t="shared" si="5"/>
        <v>0</v>
      </c>
      <c r="H28" s="225"/>
      <c r="I28" s="225"/>
      <c r="J28" s="225"/>
      <c r="K28" s="217"/>
    </row>
    <row r="29" spans="1:14" ht="22.5" hidden="1" x14ac:dyDescent="0.2">
      <c r="A29" s="14" t="s">
        <v>244</v>
      </c>
      <c r="B29" s="151" t="s">
        <v>97</v>
      </c>
      <c r="C29" s="352" t="s">
        <v>151</v>
      </c>
      <c r="D29" s="352" t="s">
        <v>364</v>
      </c>
      <c r="E29" s="151" t="s">
        <v>246</v>
      </c>
      <c r="F29" s="202">
        <f>'Пр7 ведм 25-26'!G759</f>
        <v>0</v>
      </c>
      <c r="G29" s="202">
        <f>'Пр7 ведм 25-26'!H759</f>
        <v>0</v>
      </c>
      <c r="H29" s="225"/>
      <c r="I29" s="225"/>
      <c r="J29" s="225"/>
      <c r="K29" s="217"/>
      <c r="N29" s="3"/>
    </row>
    <row r="30" spans="1:14" hidden="1" x14ac:dyDescent="0.2">
      <c r="A30" s="11" t="s">
        <v>404</v>
      </c>
      <c r="B30" s="151" t="s">
        <v>97</v>
      </c>
      <c r="C30" s="352" t="s">
        <v>151</v>
      </c>
      <c r="D30" s="352" t="s">
        <v>364</v>
      </c>
      <c r="E30" s="151">
        <v>200</v>
      </c>
      <c r="F30" s="202">
        <f t="shared" ref="F30:G30" si="6">F31</f>
        <v>898</v>
      </c>
      <c r="G30" s="202">
        <f t="shared" si="6"/>
        <v>898</v>
      </c>
      <c r="H30" s="225"/>
      <c r="I30" s="225"/>
      <c r="J30" s="225"/>
      <c r="K30" s="217"/>
      <c r="N30" s="3"/>
    </row>
    <row r="31" spans="1:14" s="25" customFormat="1" ht="22.5" hidden="1" x14ac:dyDescent="0.2">
      <c r="A31" s="11" t="s">
        <v>120</v>
      </c>
      <c r="B31" s="151" t="s">
        <v>97</v>
      </c>
      <c r="C31" s="352" t="s">
        <v>151</v>
      </c>
      <c r="D31" s="352" t="s">
        <v>364</v>
      </c>
      <c r="E31" s="151">
        <v>240</v>
      </c>
      <c r="F31" s="202">
        <f t="shared" ref="F31:G31" si="7">F33+F32</f>
        <v>898</v>
      </c>
      <c r="G31" s="202">
        <f t="shared" si="7"/>
        <v>898</v>
      </c>
      <c r="H31" s="225"/>
      <c r="I31" s="225"/>
      <c r="J31" s="225"/>
      <c r="K31" s="217"/>
    </row>
    <row r="32" spans="1:14" s="25" customFormat="1" ht="11.25" hidden="1" customHeight="1" x14ac:dyDescent="0.2">
      <c r="A32" s="179" t="s">
        <v>134</v>
      </c>
      <c r="B32" s="151" t="s">
        <v>97</v>
      </c>
      <c r="C32" s="352" t="s">
        <v>151</v>
      </c>
      <c r="D32" s="352" t="s">
        <v>364</v>
      </c>
      <c r="E32" s="151">
        <v>242</v>
      </c>
      <c r="F32" s="202">
        <f>'Пр7 ведм 25-26'!G762</f>
        <v>0</v>
      </c>
      <c r="G32" s="202">
        <f>'Пр7 ведм 25-26'!H762</f>
        <v>0</v>
      </c>
      <c r="H32" s="225"/>
      <c r="I32" s="225"/>
      <c r="J32" s="225"/>
      <c r="K32" s="217"/>
    </row>
    <row r="33" spans="1:14" s="25" customFormat="1" hidden="1" x14ac:dyDescent="0.2">
      <c r="A33" s="179" t="s">
        <v>422</v>
      </c>
      <c r="B33" s="151" t="s">
        <v>97</v>
      </c>
      <c r="C33" s="352" t="s">
        <v>151</v>
      </c>
      <c r="D33" s="352" t="s">
        <v>364</v>
      </c>
      <c r="E33" s="151" t="s">
        <v>123</v>
      </c>
      <c r="F33" s="202">
        <f>'Пр7 ведм 25-26'!G763</f>
        <v>898</v>
      </c>
      <c r="G33" s="202">
        <f>'Пр7 ведм 25-26'!H763</f>
        <v>898</v>
      </c>
      <c r="H33" s="225"/>
      <c r="I33" s="225"/>
      <c r="J33" s="225"/>
      <c r="K33" s="217"/>
    </row>
    <row r="34" spans="1:14" s="25" customFormat="1" hidden="1" x14ac:dyDescent="0.2">
      <c r="A34" s="179" t="s">
        <v>135</v>
      </c>
      <c r="B34" s="151" t="s">
        <v>97</v>
      </c>
      <c r="C34" s="352" t="s">
        <v>151</v>
      </c>
      <c r="D34" s="352" t="s">
        <v>364</v>
      </c>
      <c r="E34" s="151" t="s">
        <v>195</v>
      </c>
      <c r="F34" s="202">
        <f>F35</f>
        <v>7.5</v>
      </c>
      <c r="G34" s="202">
        <f>G35</f>
        <v>7.5</v>
      </c>
      <c r="H34" s="225"/>
      <c r="I34" s="225"/>
      <c r="J34" s="225"/>
      <c r="K34" s="217"/>
    </row>
    <row r="35" spans="1:14" s="25" customFormat="1" hidden="1" x14ac:dyDescent="0.2">
      <c r="A35" s="179" t="s">
        <v>136</v>
      </c>
      <c r="B35" s="151" t="s">
        <v>97</v>
      </c>
      <c r="C35" s="352" t="s">
        <v>151</v>
      </c>
      <c r="D35" s="352" t="s">
        <v>364</v>
      </c>
      <c r="E35" s="151" t="s">
        <v>137</v>
      </c>
      <c r="F35" s="202">
        <f>F36+F37</f>
        <v>7.5</v>
      </c>
      <c r="G35" s="202">
        <f>G36+G37</f>
        <v>7.5</v>
      </c>
      <c r="H35" s="225"/>
      <c r="I35" s="225"/>
      <c r="J35" s="225"/>
      <c r="K35" s="217"/>
    </row>
    <row r="36" spans="1:14" s="25" customFormat="1" hidden="1" x14ac:dyDescent="0.2">
      <c r="A36" s="181" t="s">
        <v>196</v>
      </c>
      <c r="B36" s="151" t="s">
        <v>97</v>
      </c>
      <c r="C36" s="352" t="s">
        <v>151</v>
      </c>
      <c r="D36" s="352" t="s">
        <v>364</v>
      </c>
      <c r="E36" s="151">
        <v>852</v>
      </c>
      <c r="F36" s="202">
        <f>'Пр7 ведм 25-26'!G766</f>
        <v>4</v>
      </c>
      <c r="G36" s="202">
        <f>'Пр7 ведм 25-26'!H766</f>
        <v>4</v>
      </c>
      <c r="H36" s="225"/>
      <c r="I36" s="225"/>
      <c r="J36" s="225"/>
      <c r="K36" s="217"/>
    </row>
    <row r="37" spans="1:14" s="25" customFormat="1" hidden="1" x14ac:dyDescent="0.2">
      <c r="A37" s="181" t="s">
        <v>396</v>
      </c>
      <c r="B37" s="151" t="s">
        <v>97</v>
      </c>
      <c r="C37" s="352" t="s">
        <v>151</v>
      </c>
      <c r="D37" s="352" t="s">
        <v>364</v>
      </c>
      <c r="E37" s="151">
        <v>853</v>
      </c>
      <c r="F37" s="202">
        <f>'Пр7 ведм 25-26'!G767</f>
        <v>3.5</v>
      </c>
      <c r="G37" s="202">
        <f>'Пр7 ведм 25-26'!H767</f>
        <v>3.5</v>
      </c>
      <c r="H37" s="225"/>
      <c r="I37" s="225"/>
      <c r="J37" s="225"/>
      <c r="K37" s="217"/>
    </row>
    <row r="38" spans="1:14" ht="36" hidden="1" customHeight="1" x14ac:dyDescent="0.2">
      <c r="A38" s="9" t="s">
        <v>295</v>
      </c>
      <c r="B38" s="31" t="s">
        <v>97</v>
      </c>
      <c r="C38" s="33" t="s">
        <v>127</v>
      </c>
      <c r="D38" s="33"/>
      <c r="E38" s="31"/>
      <c r="F38" s="204">
        <f>F44+F39</f>
        <v>21913.506880000001</v>
      </c>
      <c r="G38" s="204">
        <f>G44+G39</f>
        <v>19988.292880000001</v>
      </c>
      <c r="H38" s="372"/>
      <c r="I38" s="372"/>
      <c r="J38" s="372"/>
      <c r="K38" s="217"/>
      <c r="L38" s="217"/>
      <c r="N38" s="3"/>
    </row>
    <row r="39" spans="1:14" ht="13.5" hidden="1" customHeight="1" x14ac:dyDescent="0.2">
      <c r="A39" s="88" t="s">
        <v>296</v>
      </c>
      <c r="B39" s="151" t="s">
        <v>97</v>
      </c>
      <c r="C39" s="352" t="s">
        <v>127</v>
      </c>
      <c r="D39" s="352" t="s">
        <v>297</v>
      </c>
      <c r="E39" s="151" t="s">
        <v>147</v>
      </c>
      <c r="F39" s="202">
        <f>F40</f>
        <v>1298.7</v>
      </c>
      <c r="G39" s="202">
        <f>G40</f>
        <v>1298.7</v>
      </c>
      <c r="H39" s="225"/>
      <c r="I39" s="225"/>
      <c r="J39" s="225"/>
      <c r="K39" s="217"/>
      <c r="N39" s="3"/>
    </row>
    <row r="40" spans="1:14" ht="33.75" hidden="1" customHeight="1" x14ac:dyDescent="0.2">
      <c r="A40" s="11" t="s">
        <v>110</v>
      </c>
      <c r="B40" s="151" t="s">
        <v>97</v>
      </c>
      <c r="C40" s="352" t="s">
        <v>127</v>
      </c>
      <c r="D40" s="352" t="s">
        <v>298</v>
      </c>
      <c r="E40" s="151" t="s">
        <v>111</v>
      </c>
      <c r="F40" s="202">
        <f t="shared" ref="F40:G40" si="8">SUM(F41)</f>
        <v>1298.7</v>
      </c>
      <c r="G40" s="202">
        <f t="shared" si="8"/>
        <v>1298.7</v>
      </c>
      <c r="H40" s="225"/>
      <c r="I40" s="225"/>
      <c r="J40" s="225"/>
      <c r="K40" s="217"/>
      <c r="N40" s="3"/>
    </row>
    <row r="41" spans="1:14" hidden="1" x14ac:dyDescent="0.2">
      <c r="A41" s="11" t="s">
        <v>131</v>
      </c>
      <c r="B41" s="151" t="s">
        <v>97</v>
      </c>
      <c r="C41" s="352" t="s">
        <v>127</v>
      </c>
      <c r="D41" s="352" t="s">
        <v>298</v>
      </c>
      <c r="E41" s="151" t="s">
        <v>192</v>
      </c>
      <c r="F41" s="202">
        <f t="shared" ref="F41:G41" si="9">SUM(F42:F43)</f>
        <v>1298.7</v>
      </c>
      <c r="G41" s="202">
        <f t="shared" si="9"/>
        <v>1298.7</v>
      </c>
      <c r="H41" s="225"/>
      <c r="I41" s="225"/>
      <c r="J41" s="225"/>
      <c r="K41" s="217"/>
      <c r="N41" s="3"/>
    </row>
    <row r="42" spans="1:14" hidden="1" x14ac:dyDescent="0.2">
      <c r="A42" s="88" t="s">
        <v>132</v>
      </c>
      <c r="B42" s="151" t="s">
        <v>97</v>
      </c>
      <c r="C42" s="352" t="s">
        <v>127</v>
      </c>
      <c r="D42" s="352" t="s">
        <v>298</v>
      </c>
      <c r="E42" s="151" t="s">
        <v>193</v>
      </c>
      <c r="F42" s="202">
        <f>'Пр7 ведм 25-26'!G484</f>
        <v>997.5</v>
      </c>
      <c r="G42" s="202">
        <f>'Пр7 ведм 25-26'!H484</f>
        <v>997.5</v>
      </c>
      <c r="H42" s="225"/>
      <c r="I42" s="225"/>
      <c r="J42" s="225"/>
      <c r="K42" s="217"/>
      <c r="N42" s="3"/>
    </row>
    <row r="43" spans="1:14" ht="23.25" hidden="1" customHeight="1" x14ac:dyDescent="0.2">
      <c r="A43" s="88" t="s">
        <v>133</v>
      </c>
      <c r="B43" s="151" t="s">
        <v>97</v>
      </c>
      <c r="C43" s="352" t="s">
        <v>127</v>
      </c>
      <c r="D43" s="352" t="s">
        <v>298</v>
      </c>
      <c r="E43" s="151">
        <v>129</v>
      </c>
      <c r="F43" s="202">
        <f>'Пр7 ведм 25-26'!G485</f>
        <v>301.2</v>
      </c>
      <c r="G43" s="202">
        <f>'Пр7 ведм 25-26'!H485</f>
        <v>301.2</v>
      </c>
      <c r="H43" s="225"/>
      <c r="I43" s="225"/>
      <c r="J43" s="225"/>
      <c r="K43" s="217"/>
      <c r="N43" s="3"/>
    </row>
    <row r="44" spans="1:14" ht="19.5" hidden="1" customHeight="1" x14ac:dyDescent="0.2">
      <c r="A44" s="11" t="s">
        <v>299</v>
      </c>
      <c r="B44" s="151" t="s">
        <v>97</v>
      </c>
      <c r="C44" s="352" t="s">
        <v>127</v>
      </c>
      <c r="D44" s="352" t="s">
        <v>300</v>
      </c>
      <c r="E44" s="151" t="s">
        <v>147</v>
      </c>
      <c r="F44" s="202">
        <f>F45+F50+F53+F58</f>
        <v>20614.80688</v>
      </c>
      <c r="G44" s="202">
        <f>G45+G50+G53+G58</f>
        <v>18689.59288</v>
      </c>
      <c r="H44" s="225"/>
      <c r="I44" s="225"/>
      <c r="J44" s="225"/>
      <c r="K44" s="217"/>
      <c r="N44" s="3"/>
    </row>
    <row r="45" spans="1:14" ht="33" hidden="1" customHeight="1" x14ac:dyDescent="0.2">
      <c r="A45" s="11" t="s">
        <v>110</v>
      </c>
      <c r="B45" s="151" t="s">
        <v>97</v>
      </c>
      <c r="C45" s="352" t="s">
        <v>127</v>
      </c>
      <c r="D45" s="352" t="s">
        <v>301</v>
      </c>
      <c r="E45" s="151" t="s">
        <v>111</v>
      </c>
      <c r="F45" s="202">
        <f t="shared" ref="F45:G45" si="10">F46</f>
        <v>18275.813999999998</v>
      </c>
      <c r="G45" s="202">
        <f t="shared" si="10"/>
        <v>16350.6</v>
      </c>
      <c r="H45" s="225"/>
      <c r="I45" s="225"/>
      <c r="J45" s="225"/>
      <c r="K45" s="217"/>
      <c r="N45" s="3"/>
    </row>
    <row r="46" spans="1:14" ht="21" hidden="1" customHeight="1" x14ac:dyDescent="0.2">
      <c r="A46" s="11" t="s">
        <v>131</v>
      </c>
      <c r="B46" s="151" t="s">
        <v>97</v>
      </c>
      <c r="C46" s="352" t="s">
        <v>127</v>
      </c>
      <c r="D46" s="352" t="s">
        <v>301</v>
      </c>
      <c r="E46" s="151" t="s">
        <v>192</v>
      </c>
      <c r="F46" s="202">
        <f t="shared" ref="F46:G46" si="11">F47+F48</f>
        <v>18275.813999999998</v>
      </c>
      <c r="G46" s="202">
        <f t="shared" si="11"/>
        <v>16350.6</v>
      </c>
      <c r="H46" s="225"/>
      <c r="I46" s="225"/>
      <c r="J46" s="225"/>
      <c r="K46" s="217"/>
      <c r="N46" s="3"/>
    </row>
    <row r="47" spans="1:14" hidden="1" x14ac:dyDescent="0.2">
      <c r="A47" s="88" t="s">
        <v>132</v>
      </c>
      <c r="B47" s="151" t="s">
        <v>97</v>
      </c>
      <c r="C47" s="352" t="s">
        <v>127</v>
      </c>
      <c r="D47" s="352" t="s">
        <v>301</v>
      </c>
      <c r="E47" s="151" t="s">
        <v>193</v>
      </c>
      <c r="F47" s="202">
        <f>'Пр7 ведм 25-26'!G489</f>
        <v>14036.5</v>
      </c>
      <c r="G47" s="202">
        <f>'Пр7 ведм 25-26'!H489</f>
        <v>12558</v>
      </c>
      <c r="H47" s="225"/>
      <c r="I47" s="225"/>
      <c r="J47" s="225"/>
      <c r="K47" s="217"/>
      <c r="N47" s="3"/>
    </row>
    <row r="48" spans="1:14" ht="33.75" hidden="1" x14ac:dyDescent="0.2">
      <c r="A48" s="88" t="s">
        <v>133</v>
      </c>
      <c r="B48" s="151" t="s">
        <v>97</v>
      </c>
      <c r="C48" s="352" t="s">
        <v>127</v>
      </c>
      <c r="D48" s="352" t="s">
        <v>301</v>
      </c>
      <c r="E48" s="151">
        <v>129</v>
      </c>
      <c r="F48" s="202">
        <f>'Пр7 ведм 25-26'!G490</f>
        <v>4239.3140000000003</v>
      </c>
      <c r="G48" s="202">
        <f>'Пр7 ведм 25-26'!H490</f>
        <v>3792.6</v>
      </c>
      <c r="H48" s="225"/>
      <c r="I48" s="225"/>
      <c r="J48" s="225"/>
      <c r="K48" s="217"/>
      <c r="N48" s="3"/>
    </row>
    <row r="49" spans="1:14" hidden="1" x14ac:dyDescent="0.2">
      <c r="A49" s="88" t="s">
        <v>490</v>
      </c>
      <c r="B49" s="151" t="s">
        <v>97</v>
      </c>
      <c r="C49" s="352" t="s">
        <v>127</v>
      </c>
      <c r="D49" s="352" t="s">
        <v>302</v>
      </c>
      <c r="E49" s="151"/>
      <c r="F49" s="202"/>
      <c r="G49" s="202"/>
      <c r="H49" s="225"/>
      <c r="I49" s="225"/>
      <c r="J49" s="225"/>
      <c r="K49" s="217"/>
      <c r="N49" s="3"/>
    </row>
    <row r="50" spans="1:14" ht="33.75" hidden="1" x14ac:dyDescent="0.2">
      <c r="A50" s="11" t="s">
        <v>110</v>
      </c>
      <c r="B50" s="151" t="s">
        <v>97</v>
      </c>
      <c r="C50" s="352" t="s">
        <v>127</v>
      </c>
      <c r="D50" s="352" t="s">
        <v>302</v>
      </c>
      <c r="E50" s="151">
        <v>100</v>
      </c>
      <c r="F50" s="202">
        <f t="shared" ref="F50:G51" si="12">F51</f>
        <v>0</v>
      </c>
      <c r="G50" s="202">
        <f t="shared" si="12"/>
        <v>0</v>
      </c>
      <c r="H50" s="225"/>
      <c r="I50" s="225"/>
      <c r="J50" s="225"/>
      <c r="K50" s="217"/>
      <c r="N50" s="3"/>
    </row>
    <row r="51" spans="1:14" hidden="1" x14ac:dyDescent="0.2">
      <c r="A51" s="11" t="s">
        <v>131</v>
      </c>
      <c r="B51" s="151" t="s">
        <v>97</v>
      </c>
      <c r="C51" s="352" t="s">
        <v>127</v>
      </c>
      <c r="D51" s="352" t="s">
        <v>302</v>
      </c>
      <c r="E51" s="151">
        <v>120</v>
      </c>
      <c r="F51" s="202">
        <f t="shared" si="12"/>
        <v>0</v>
      </c>
      <c r="G51" s="202">
        <f t="shared" si="12"/>
        <v>0</v>
      </c>
      <c r="H51" s="225"/>
      <c r="I51" s="225"/>
      <c r="J51" s="225"/>
      <c r="K51" s="217"/>
      <c r="N51" s="3"/>
    </row>
    <row r="52" spans="1:14" ht="22.5" hidden="1" x14ac:dyDescent="0.2">
      <c r="A52" s="88" t="s">
        <v>244</v>
      </c>
      <c r="B52" s="151" t="s">
        <v>97</v>
      </c>
      <c r="C52" s="352" t="s">
        <v>127</v>
      </c>
      <c r="D52" s="352" t="s">
        <v>302</v>
      </c>
      <c r="E52" s="151">
        <v>122</v>
      </c>
      <c r="F52" s="202">
        <f>'Пр7 ведм 25-26'!G493</f>
        <v>0</v>
      </c>
      <c r="G52" s="202">
        <f>'Пр7 ведм 25-26'!H493</f>
        <v>0</v>
      </c>
      <c r="H52" s="225"/>
      <c r="I52" s="225"/>
      <c r="J52" s="225"/>
      <c r="K52" s="217"/>
      <c r="N52" s="3"/>
    </row>
    <row r="53" spans="1:14" hidden="1" x14ac:dyDescent="0.2">
      <c r="A53" s="11" t="s">
        <v>404</v>
      </c>
      <c r="B53" s="151" t="s">
        <v>97</v>
      </c>
      <c r="C53" s="352" t="s">
        <v>127</v>
      </c>
      <c r="D53" s="352" t="s">
        <v>302</v>
      </c>
      <c r="E53" s="151" t="s">
        <v>119</v>
      </c>
      <c r="F53" s="202">
        <f t="shared" ref="F53:G53" si="13">F54</f>
        <v>1920.3118800000002</v>
      </c>
      <c r="G53" s="202">
        <f t="shared" si="13"/>
        <v>1920.3118800000002</v>
      </c>
      <c r="H53" s="225"/>
      <c r="I53" s="225"/>
      <c r="J53" s="225"/>
      <c r="K53" s="217"/>
      <c r="N53" s="3"/>
    </row>
    <row r="54" spans="1:14" ht="22.5" hidden="1" x14ac:dyDescent="0.2">
      <c r="A54" s="11" t="s">
        <v>120</v>
      </c>
      <c r="B54" s="151" t="s">
        <v>97</v>
      </c>
      <c r="C54" s="352" t="s">
        <v>127</v>
      </c>
      <c r="D54" s="352" t="s">
        <v>302</v>
      </c>
      <c r="E54" s="151" t="s">
        <v>121</v>
      </c>
      <c r="F54" s="202">
        <f>F56+F55+F57</f>
        <v>1920.3118800000002</v>
      </c>
      <c r="G54" s="202">
        <f>G56+G55+G57</f>
        <v>1920.3118800000002</v>
      </c>
      <c r="H54" s="225"/>
      <c r="I54" s="225"/>
      <c r="J54" s="225"/>
      <c r="K54" s="217"/>
      <c r="N54" s="3"/>
    </row>
    <row r="55" spans="1:14" ht="12.75" hidden="1" customHeight="1" x14ac:dyDescent="0.2">
      <c r="A55" s="179" t="s">
        <v>134</v>
      </c>
      <c r="B55" s="151" t="s">
        <v>97</v>
      </c>
      <c r="C55" s="352" t="s">
        <v>127</v>
      </c>
      <c r="D55" s="352" t="s">
        <v>302</v>
      </c>
      <c r="E55" s="151">
        <v>242</v>
      </c>
      <c r="F55" s="202">
        <f>'Пр7 ведм 25-26'!G496</f>
        <v>287</v>
      </c>
      <c r="G55" s="202">
        <f>'Пр7 ведм 25-26'!H496</f>
        <v>287</v>
      </c>
      <c r="H55" s="225"/>
      <c r="I55" s="225"/>
      <c r="J55" s="225"/>
      <c r="K55" s="217"/>
      <c r="N55" s="3"/>
    </row>
    <row r="56" spans="1:14" hidden="1" x14ac:dyDescent="0.2">
      <c r="A56" s="179" t="s">
        <v>422</v>
      </c>
      <c r="B56" s="151" t="s">
        <v>97</v>
      </c>
      <c r="C56" s="352" t="s">
        <v>127</v>
      </c>
      <c r="D56" s="352" t="s">
        <v>302</v>
      </c>
      <c r="E56" s="151" t="s">
        <v>123</v>
      </c>
      <c r="F56" s="202">
        <f>'Пр7 ведм 25-26'!G497</f>
        <v>726.40128000000016</v>
      </c>
      <c r="G56" s="202">
        <f>'Пр7 ведм 25-26'!H497</f>
        <v>726.40128000000016</v>
      </c>
      <c r="H56" s="225"/>
      <c r="I56" s="225"/>
      <c r="J56" s="225"/>
      <c r="K56" s="217"/>
      <c r="N56" s="3"/>
    </row>
    <row r="57" spans="1:14" hidden="1" x14ac:dyDescent="0.2">
      <c r="A57" s="179" t="s">
        <v>759</v>
      </c>
      <c r="B57" s="151" t="s">
        <v>97</v>
      </c>
      <c r="C57" s="352" t="s">
        <v>127</v>
      </c>
      <c r="D57" s="352" t="s">
        <v>302</v>
      </c>
      <c r="E57" s="151">
        <v>247</v>
      </c>
      <c r="F57" s="202">
        <f>'Пр7 ведм 25-26'!G498</f>
        <v>906.91060000000004</v>
      </c>
      <c r="G57" s="202">
        <f>'Пр7 ведм 25-26'!H498</f>
        <v>906.91060000000004</v>
      </c>
      <c r="H57" s="225"/>
      <c r="I57" s="225"/>
      <c r="J57" s="225"/>
      <c r="K57" s="217"/>
      <c r="N57" s="3"/>
    </row>
    <row r="58" spans="1:14" hidden="1" x14ac:dyDescent="0.2">
      <c r="A58" s="179" t="s">
        <v>135</v>
      </c>
      <c r="B58" s="151" t="s">
        <v>97</v>
      </c>
      <c r="C58" s="352" t="s">
        <v>127</v>
      </c>
      <c r="D58" s="352" t="s">
        <v>302</v>
      </c>
      <c r="E58" s="151" t="s">
        <v>195</v>
      </c>
      <c r="F58" s="202">
        <f t="shared" ref="F58:G58" si="14">F59</f>
        <v>418.68100000000004</v>
      </c>
      <c r="G58" s="202">
        <f t="shared" si="14"/>
        <v>418.68100000000004</v>
      </c>
      <c r="H58" s="225"/>
      <c r="I58" s="225"/>
      <c r="J58" s="225"/>
      <c r="K58" s="217"/>
      <c r="N58" s="3"/>
    </row>
    <row r="59" spans="1:14" hidden="1" x14ac:dyDescent="0.2">
      <c r="A59" s="179" t="s">
        <v>136</v>
      </c>
      <c r="B59" s="151" t="s">
        <v>97</v>
      </c>
      <c r="C59" s="352" t="s">
        <v>127</v>
      </c>
      <c r="D59" s="352" t="s">
        <v>302</v>
      </c>
      <c r="E59" s="151" t="s">
        <v>137</v>
      </c>
      <c r="F59" s="202">
        <f t="shared" ref="F59:G59" si="15">F60+F61+F62</f>
        <v>418.68100000000004</v>
      </c>
      <c r="G59" s="202">
        <f t="shared" si="15"/>
        <v>418.68100000000004</v>
      </c>
      <c r="H59" s="225"/>
      <c r="I59" s="225"/>
      <c r="J59" s="225"/>
      <c r="K59" s="217"/>
      <c r="N59" s="3"/>
    </row>
    <row r="60" spans="1:14" hidden="1" x14ac:dyDescent="0.2">
      <c r="A60" s="180" t="s">
        <v>138</v>
      </c>
      <c r="B60" s="151" t="s">
        <v>97</v>
      </c>
      <c r="C60" s="352" t="s">
        <v>127</v>
      </c>
      <c r="D60" s="352" t="s">
        <v>302</v>
      </c>
      <c r="E60" s="151" t="s">
        <v>139</v>
      </c>
      <c r="F60" s="202">
        <f>'Пр7 ведм 25-26'!G501</f>
        <v>176.24600000000001</v>
      </c>
      <c r="G60" s="202">
        <f>'Пр7 ведм 25-26'!H501</f>
        <v>176.24600000000001</v>
      </c>
      <c r="H60" s="225"/>
      <c r="I60" s="225"/>
      <c r="J60" s="225"/>
      <c r="K60" s="217"/>
      <c r="N60" s="3"/>
    </row>
    <row r="61" spans="1:14" hidden="1" x14ac:dyDescent="0.2">
      <c r="A61" s="181" t="s">
        <v>196</v>
      </c>
      <c r="B61" s="151" t="s">
        <v>97</v>
      </c>
      <c r="C61" s="352" t="s">
        <v>127</v>
      </c>
      <c r="D61" s="352" t="s">
        <v>302</v>
      </c>
      <c r="E61" s="151">
        <v>852</v>
      </c>
      <c r="F61" s="202">
        <f>'Пр7 ведм 25-26'!G502</f>
        <v>22.434999999999999</v>
      </c>
      <c r="G61" s="202">
        <f>'Пр7 ведм 25-26'!H502</f>
        <v>22.434999999999999</v>
      </c>
      <c r="H61" s="225"/>
      <c r="I61" s="225"/>
      <c r="J61" s="225"/>
      <c r="K61" s="217"/>
      <c r="N61" s="3"/>
    </row>
    <row r="62" spans="1:14" hidden="1" x14ac:dyDescent="0.2">
      <c r="A62" s="181" t="s">
        <v>396</v>
      </c>
      <c r="B62" s="151" t="s">
        <v>97</v>
      </c>
      <c r="C62" s="352" t="s">
        <v>127</v>
      </c>
      <c r="D62" s="352" t="s">
        <v>302</v>
      </c>
      <c r="E62" s="151">
        <v>853</v>
      </c>
      <c r="F62" s="202">
        <f>'Пр7 ведм 25-26'!G503</f>
        <v>220</v>
      </c>
      <c r="G62" s="202">
        <f>'Пр7 ведм 25-26'!H503</f>
        <v>220</v>
      </c>
      <c r="H62" s="225"/>
      <c r="I62" s="225"/>
      <c r="J62" s="225"/>
      <c r="K62" s="217"/>
      <c r="N62" s="3"/>
    </row>
    <row r="63" spans="1:14" hidden="1" x14ac:dyDescent="0.2">
      <c r="A63" s="9" t="s">
        <v>399</v>
      </c>
      <c r="B63" s="30" t="s">
        <v>97</v>
      </c>
      <c r="C63" s="28" t="s">
        <v>238</v>
      </c>
      <c r="D63" s="28"/>
      <c r="E63" s="30"/>
      <c r="F63" s="204">
        <f t="shared" ref="F63:G66" si="16">F64</f>
        <v>15.1</v>
      </c>
      <c r="G63" s="204">
        <f t="shared" si="16"/>
        <v>330.67700000000002</v>
      </c>
      <c r="H63" s="372"/>
      <c r="I63" s="372"/>
      <c r="J63" s="372"/>
      <c r="K63" s="217"/>
      <c r="N63" s="3"/>
    </row>
    <row r="64" spans="1:14" ht="21.75" hidden="1" customHeight="1" x14ac:dyDescent="0.2">
      <c r="A64" s="14" t="s">
        <v>408</v>
      </c>
      <c r="B64" s="13" t="s">
        <v>97</v>
      </c>
      <c r="C64" s="12" t="s">
        <v>238</v>
      </c>
      <c r="D64" s="12" t="s">
        <v>400</v>
      </c>
      <c r="E64" s="13"/>
      <c r="F64" s="202">
        <f t="shared" si="16"/>
        <v>15.1</v>
      </c>
      <c r="G64" s="202">
        <f t="shared" si="16"/>
        <v>330.67700000000002</v>
      </c>
      <c r="H64" s="225"/>
      <c r="I64" s="225"/>
      <c r="J64" s="225"/>
      <c r="K64" s="217"/>
      <c r="N64" s="3"/>
    </row>
    <row r="65" spans="1:14" ht="14.25" hidden="1" customHeight="1" x14ac:dyDescent="0.2">
      <c r="A65" s="11" t="s">
        <v>404</v>
      </c>
      <c r="B65" s="13" t="s">
        <v>97</v>
      </c>
      <c r="C65" s="12" t="s">
        <v>238</v>
      </c>
      <c r="D65" s="12" t="s">
        <v>400</v>
      </c>
      <c r="E65" s="13" t="s">
        <v>119</v>
      </c>
      <c r="F65" s="202">
        <f t="shared" si="16"/>
        <v>15.1</v>
      </c>
      <c r="G65" s="202">
        <f t="shared" si="16"/>
        <v>330.67700000000002</v>
      </c>
      <c r="H65" s="225"/>
      <c r="I65" s="225"/>
      <c r="J65" s="225"/>
      <c r="K65" s="217"/>
      <c r="N65" s="3"/>
    </row>
    <row r="66" spans="1:14" ht="22.5" hidden="1" customHeight="1" x14ac:dyDescent="0.2">
      <c r="A66" s="11" t="s">
        <v>120</v>
      </c>
      <c r="B66" s="13" t="s">
        <v>97</v>
      </c>
      <c r="C66" s="12" t="s">
        <v>238</v>
      </c>
      <c r="D66" s="12" t="s">
        <v>400</v>
      </c>
      <c r="E66" s="13" t="s">
        <v>121</v>
      </c>
      <c r="F66" s="202">
        <f t="shared" si="16"/>
        <v>15.1</v>
      </c>
      <c r="G66" s="202">
        <f t="shared" si="16"/>
        <v>330.67700000000002</v>
      </c>
      <c r="H66" s="225"/>
      <c r="I66" s="225"/>
      <c r="J66" s="225"/>
      <c r="K66" s="217"/>
      <c r="N66" s="3"/>
    </row>
    <row r="67" spans="1:14" ht="15" hidden="1" customHeight="1" x14ac:dyDescent="0.2">
      <c r="A67" s="179" t="s">
        <v>422</v>
      </c>
      <c r="B67" s="13" t="s">
        <v>97</v>
      </c>
      <c r="C67" s="12" t="s">
        <v>238</v>
      </c>
      <c r="D67" s="12" t="s">
        <v>400</v>
      </c>
      <c r="E67" s="13" t="s">
        <v>123</v>
      </c>
      <c r="F67" s="202">
        <f>'Пр7 ведм 25-26'!G508</f>
        <v>15.1</v>
      </c>
      <c r="G67" s="202">
        <f>'Пр7 ведм 25-26'!H508</f>
        <v>330.67700000000002</v>
      </c>
      <c r="H67" s="225"/>
      <c r="I67" s="225"/>
      <c r="J67" s="225"/>
      <c r="K67" s="217"/>
      <c r="N67" s="3"/>
    </row>
    <row r="68" spans="1:14" ht="21.75" hidden="1" customHeight="1" x14ac:dyDescent="0.2">
      <c r="A68" s="9" t="s">
        <v>259</v>
      </c>
      <c r="B68" s="31" t="s">
        <v>97</v>
      </c>
      <c r="C68" s="33" t="s">
        <v>182</v>
      </c>
      <c r="D68" s="33" t="s">
        <v>146</v>
      </c>
      <c r="E68" s="31" t="s">
        <v>147</v>
      </c>
      <c r="F68" s="204">
        <f>+F88+F69</f>
        <v>13970.099999999999</v>
      </c>
      <c r="G68" s="204">
        <f>+G88+G69</f>
        <v>13869.9</v>
      </c>
      <c r="H68" s="372"/>
      <c r="I68" s="372"/>
      <c r="J68" s="372"/>
      <c r="K68" s="217"/>
      <c r="N68" s="3"/>
    </row>
    <row r="69" spans="1:14" s="91" customFormat="1" ht="20.25" hidden="1" customHeight="1" x14ac:dyDescent="0.2">
      <c r="A69" s="32" t="s">
        <v>908</v>
      </c>
      <c r="B69" s="31" t="s">
        <v>97</v>
      </c>
      <c r="C69" s="33" t="s">
        <v>182</v>
      </c>
      <c r="D69" s="33" t="s">
        <v>260</v>
      </c>
      <c r="E69" s="31" t="s">
        <v>147</v>
      </c>
      <c r="F69" s="204">
        <f t="shared" ref="F69:G70" si="17">F70</f>
        <v>11082.399999999998</v>
      </c>
      <c r="G69" s="204">
        <f t="shared" si="17"/>
        <v>10982.199999999999</v>
      </c>
      <c r="H69" s="372"/>
      <c r="I69" s="372"/>
      <c r="J69" s="372"/>
      <c r="K69" s="349"/>
    </row>
    <row r="70" spans="1:14" ht="36.75" hidden="1" customHeight="1" x14ac:dyDescent="0.2">
      <c r="A70" s="11" t="s">
        <v>787</v>
      </c>
      <c r="B70" s="151" t="s">
        <v>97</v>
      </c>
      <c r="C70" s="352" t="s">
        <v>182</v>
      </c>
      <c r="D70" s="352" t="s">
        <v>261</v>
      </c>
      <c r="E70" s="151" t="s">
        <v>147</v>
      </c>
      <c r="F70" s="202">
        <f t="shared" si="17"/>
        <v>11082.399999999998</v>
      </c>
      <c r="G70" s="202">
        <f t="shared" si="17"/>
        <v>10982.199999999999</v>
      </c>
      <c r="H70" s="225"/>
      <c r="I70" s="225"/>
      <c r="J70" s="225"/>
      <c r="K70" s="217"/>
      <c r="N70" s="3"/>
    </row>
    <row r="71" spans="1:14" ht="22.5" hidden="1" customHeight="1" x14ac:dyDescent="0.2">
      <c r="A71" s="11" t="s">
        <v>262</v>
      </c>
      <c r="B71" s="151" t="s">
        <v>97</v>
      </c>
      <c r="C71" s="352" t="s">
        <v>182</v>
      </c>
      <c r="D71" s="352" t="s">
        <v>263</v>
      </c>
      <c r="E71" s="151"/>
      <c r="F71" s="202">
        <f>F72+F76+F79+F83</f>
        <v>11082.399999999998</v>
      </c>
      <c r="G71" s="202">
        <f>G72+G76+G79+G83</f>
        <v>10982.199999999999</v>
      </c>
      <c r="H71" s="225"/>
      <c r="I71" s="225"/>
      <c r="J71" s="225"/>
      <c r="K71" s="217"/>
      <c r="N71" s="3"/>
    </row>
    <row r="72" spans="1:14" ht="36.75" hidden="1" customHeight="1" x14ac:dyDescent="0.2">
      <c r="A72" s="11" t="s">
        <v>110</v>
      </c>
      <c r="B72" s="151" t="s">
        <v>97</v>
      </c>
      <c r="C72" s="352" t="s">
        <v>182</v>
      </c>
      <c r="D72" s="352" t="s">
        <v>264</v>
      </c>
      <c r="E72" s="151" t="s">
        <v>111</v>
      </c>
      <c r="F72" s="202">
        <f t="shared" ref="F72:G72" si="18">F73</f>
        <v>7700.7829999999994</v>
      </c>
      <c r="G72" s="202">
        <f t="shared" si="18"/>
        <v>7600.5830000000005</v>
      </c>
      <c r="H72" s="225"/>
      <c r="I72" s="225"/>
      <c r="J72" s="225"/>
      <c r="K72" s="217"/>
      <c r="N72" s="3"/>
    </row>
    <row r="73" spans="1:14" ht="17.25" hidden="1" customHeight="1" x14ac:dyDescent="0.2">
      <c r="A73" s="11" t="s">
        <v>131</v>
      </c>
      <c r="B73" s="151" t="s">
        <v>97</v>
      </c>
      <c r="C73" s="352" t="s">
        <v>182</v>
      </c>
      <c r="D73" s="352" t="s">
        <v>265</v>
      </c>
      <c r="E73" s="151" t="s">
        <v>192</v>
      </c>
      <c r="F73" s="202">
        <f t="shared" ref="F73:G73" si="19">F74+F75</f>
        <v>7700.7829999999994</v>
      </c>
      <c r="G73" s="202">
        <f t="shared" si="19"/>
        <v>7600.5830000000005</v>
      </c>
      <c r="H73" s="225"/>
      <c r="I73" s="225"/>
      <c r="J73" s="225"/>
      <c r="K73" s="217"/>
      <c r="N73" s="3"/>
    </row>
    <row r="74" spans="1:14" ht="15" hidden="1" customHeight="1" x14ac:dyDescent="0.2">
      <c r="A74" s="88" t="s">
        <v>132</v>
      </c>
      <c r="B74" s="151" t="s">
        <v>97</v>
      </c>
      <c r="C74" s="352" t="s">
        <v>182</v>
      </c>
      <c r="D74" s="352" t="s">
        <v>265</v>
      </c>
      <c r="E74" s="151" t="s">
        <v>193</v>
      </c>
      <c r="F74" s="202">
        <f>'Пр7 ведм 25-26'!G430</f>
        <v>5964.6139999999996</v>
      </c>
      <c r="G74" s="202">
        <f>'Пр7 ведм 25-26'!H430</f>
        <v>5887.5</v>
      </c>
      <c r="H74" s="225"/>
      <c r="I74" s="225"/>
      <c r="J74" s="225"/>
      <c r="K74" s="217"/>
      <c r="N74" s="3"/>
    </row>
    <row r="75" spans="1:14" ht="23.25" hidden="1" customHeight="1" x14ac:dyDescent="0.2">
      <c r="A75" s="88" t="s">
        <v>133</v>
      </c>
      <c r="B75" s="151" t="s">
        <v>97</v>
      </c>
      <c r="C75" s="352" t="s">
        <v>182</v>
      </c>
      <c r="D75" s="352" t="s">
        <v>265</v>
      </c>
      <c r="E75" s="151">
        <v>129</v>
      </c>
      <c r="F75" s="202">
        <f>'Пр7 ведм 25-26'!G431</f>
        <v>1736.1690000000001</v>
      </c>
      <c r="G75" s="202">
        <f>'Пр7 ведм 25-26'!H431</f>
        <v>1713.0830000000001</v>
      </c>
      <c r="H75" s="225"/>
      <c r="I75" s="225"/>
      <c r="J75" s="225"/>
      <c r="K75" s="217"/>
      <c r="N75" s="3"/>
    </row>
    <row r="76" spans="1:14" ht="36.75" hidden="1" customHeight="1" x14ac:dyDescent="0.2">
      <c r="A76" s="11" t="s">
        <v>110</v>
      </c>
      <c r="B76" s="151" t="s">
        <v>97</v>
      </c>
      <c r="C76" s="352" t="s">
        <v>182</v>
      </c>
      <c r="D76" s="352" t="s">
        <v>266</v>
      </c>
      <c r="E76" s="151">
        <v>100</v>
      </c>
      <c r="F76" s="202">
        <f t="shared" ref="F76:G77" si="20">F77</f>
        <v>18.2</v>
      </c>
      <c r="G76" s="202">
        <f t="shared" si="20"/>
        <v>18.2</v>
      </c>
      <c r="H76" s="225"/>
      <c r="I76" s="225"/>
      <c r="J76" s="225"/>
      <c r="K76" s="217"/>
      <c r="N76" s="3"/>
    </row>
    <row r="77" spans="1:14" hidden="1" x14ac:dyDescent="0.2">
      <c r="A77" s="11" t="s">
        <v>131</v>
      </c>
      <c r="B77" s="151" t="s">
        <v>97</v>
      </c>
      <c r="C77" s="352" t="s">
        <v>182</v>
      </c>
      <c r="D77" s="352" t="s">
        <v>266</v>
      </c>
      <c r="E77" s="151">
        <v>120</v>
      </c>
      <c r="F77" s="202">
        <f t="shared" si="20"/>
        <v>18.2</v>
      </c>
      <c r="G77" s="202">
        <f t="shared" si="20"/>
        <v>18.2</v>
      </c>
      <c r="H77" s="225"/>
      <c r="I77" s="225"/>
      <c r="J77" s="225"/>
      <c r="K77" s="217"/>
      <c r="N77" s="3"/>
    </row>
    <row r="78" spans="1:14" ht="22.5" hidden="1" x14ac:dyDescent="0.2">
      <c r="A78" s="14" t="s">
        <v>244</v>
      </c>
      <c r="B78" s="151" t="s">
        <v>97</v>
      </c>
      <c r="C78" s="352" t="s">
        <v>182</v>
      </c>
      <c r="D78" s="352" t="s">
        <v>266</v>
      </c>
      <c r="E78" s="151" t="s">
        <v>246</v>
      </c>
      <c r="F78" s="202">
        <f>'Пр7 ведм 25-26'!G434</f>
        <v>18.2</v>
      </c>
      <c r="G78" s="202">
        <f>'Пр7 ведм 25-26'!H434</f>
        <v>18.2</v>
      </c>
      <c r="H78" s="225"/>
      <c r="I78" s="225"/>
      <c r="J78" s="225"/>
      <c r="K78" s="217"/>
      <c r="N78" s="3"/>
    </row>
    <row r="79" spans="1:14" hidden="1" x14ac:dyDescent="0.2">
      <c r="A79" s="11" t="s">
        <v>404</v>
      </c>
      <c r="B79" s="151" t="s">
        <v>97</v>
      </c>
      <c r="C79" s="352" t="s">
        <v>182</v>
      </c>
      <c r="D79" s="352" t="s">
        <v>266</v>
      </c>
      <c r="E79" s="151" t="s">
        <v>119</v>
      </c>
      <c r="F79" s="202">
        <f t="shared" ref="F79:G79" si="21">F80</f>
        <v>3345.1</v>
      </c>
      <c r="G79" s="202">
        <f t="shared" si="21"/>
        <v>3345.1</v>
      </c>
      <c r="H79" s="225"/>
      <c r="I79" s="225"/>
      <c r="J79" s="225"/>
      <c r="K79" s="217"/>
      <c r="N79" s="3"/>
    </row>
    <row r="80" spans="1:14" ht="22.5" hidden="1" x14ac:dyDescent="0.2">
      <c r="A80" s="11" t="s">
        <v>120</v>
      </c>
      <c r="B80" s="151" t="s">
        <v>97</v>
      </c>
      <c r="C80" s="352" t="s">
        <v>182</v>
      </c>
      <c r="D80" s="352" t="s">
        <v>266</v>
      </c>
      <c r="E80" s="151" t="s">
        <v>121</v>
      </c>
      <c r="F80" s="202">
        <f t="shared" ref="F80:G80" si="22">F82+F81</f>
        <v>3345.1</v>
      </c>
      <c r="G80" s="202">
        <f t="shared" si="22"/>
        <v>3345.1</v>
      </c>
      <c r="H80" s="225"/>
      <c r="I80" s="225"/>
      <c r="J80" s="225"/>
      <c r="K80" s="217"/>
      <c r="N80" s="3"/>
    </row>
    <row r="81" spans="1:14" ht="12" hidden="1" customHeight="1" x14ac:dyDescent="0.2">
      <c r="A81" s="179" t="s">
        <v>134</v>
      </c>
      <c r="B81" s="151" t="s">
        <v>97</v>
      </c>
      <c r="C81" s="352" t="s">
        <v>182</v>
      </c>
      <c r="D81" s="352" t="s">
        <v>266</v>
      </c>
      <c r="E81" s="151">
        <v>242</v>
      </c>
      <c r="F81" s="202">
        <f>'Пр7 ведм 25-26'!G437</f>
        <v>879.4</v>
      </c>
      <c r="G81" s="202">
        <f>'Пр7 ведм 25-26'!H437</f>
        <v>879.4</v>
      </c>
      <c r="H81" s="225"/>
      <c r="I81" s="225"/>
      <c r="J81" s="225"/>
      <c r="K81" s="217"/>
      <c r="N81" s="3"/>
    </row>
    <row r="82" spans="1:14" hidden="1" x14ac:dyDescent="0.2">
      <c r="A82" s="179" t="s">
        <v>422</v>
      </c>
      <c r="B82" s="151" t="s">
        <v>97</v>
      </c>
      <c r="C82" s="352" t="s">
        <v>182</v>
      </c>
      <c r="D82" s="352" t="s">
        <v>266</v>
      </c>
      <c r="E82" s="151" t="s">
        <v>123</v>
      </c>
      <c r="F82" s="202">
        <f>'Пр7 ведм 25-26'!G438</f>
        <v>2465.6999999999998</v>
      </c>
      <c r="G82" s="202">
        <f>'Пр7 ведм 25-26'!H438</f>
        <v>2465.6999999999998</v>
      </c>
      <c r="H82" s="225"/>
      <c r="I82" s="225"/>
      <c r="J82" s="225"/>
      <c r="K82" s="217"/>
      <c r="N82" s="3"/>
    </row>
    <row r="83" spans="1:14" hidden="1" x14ac:dyDescent="0.2">
      <c r="A83" s="179" t="s">
        <v>135</v>
      </c>
      <c r="B83" s="151" t="s">
        <v>97</v>
      </c>
      <c r="C83" s="352" t="s">
        <v>182</v>
      </c>
      <c r="D83" s="352" t="s">
        <v>266</v>
      </c>
      <c r="E83" s="151" t="s">
        <v>195</v>
      </c>
      <c r="F83" s="202">
        <f t="shared" ref="F83:G83" si="23">F84</f>
        <v>18.317</v>
      </c>
      <c r="G83" s="202">
        <f t="shared" si="23"/>
        <v>18.317</v>
      </c>
      <c r="H83" s="225"/>
      <c r="I83" s="225"/>
      <c r="J83" s="225"/>
      <c r="K83" s="217"/>
      <c r="N83" s="3"/>
    </row>
    <row r="84" spans="1:14" hidden="1" x14ac:dyDescent="0.2">
      <c r="A84" s="179" t="s">
        <v>136</v>
      </c>
      <c r="B84" s="151" t="s">
        <v>97</v>
      </c>
      <c r="C84" s="352" t="s">
        <v>182</v>
      </c>
      <c r="D84" s="352" t="s">
        <v>266</v>
      </c>
      <c r="E84" s="151" t="s">
        <v>137</v>
      </c>
      <c r="F84" s="202">
        <f t="shared" ref="F84:G84" si="24">F86+F87+F85</f>
        <v>18.317</v>
      </c>
      <c r="G84" s="202">
        <f t="shared" si="24"/>
        <v>18.317</v>
      </c>
      <c r="H84" s="225"/>
      <c r="I84" s="225"/>
      <c r="J84" s="225"/>
      <c r="K84" s="217"/>
      <c r="N84" s="3"/>
    </row>
    <row r="85" spans="1:14" hidden="1" x14ac:dyDescent="0.2">
      <c r="A85" s="180" t="s">
        <v>138</v>
      </c>
      <c r="B85" s="151" t="s">
        <v>97</v>
      </c>
      <c r="C85" s="352" t="s">
        <v>182</v>
      </c>
      <c r="D85" s="352" t="s">
        <v>266</v>
      </c>
      <c r="E85" s="151">
        <v>851</v>
      </c>
      <c r="F85" s="202">
        <f>'Пр7 ведм 25-26'!G441</f>
        <v>0</v>
      </c>
      <c r="G85" s="202">
        <f>'Пр7 ведм 25-26'!H441</f>
        <v>0</v>
      </c>
      <c r="H85" s="225"/>
      <c r="I85" s="225"/>
      <c r="J85" s="225"/>
      <c r="K85" s="217"/>
      <c r="N85" s="3"/>
    </row>
    <row r="86" spans="1:14" hidden="1" x14ac:dyDescent="0.2">
      <c r="A86" s="181" t="s">
        <v>196</v>
      </c>
      <c r="B86" s="151" t="s">
        <v>97</v>
      </c>
      <c r="C86" s="352" t="s">
        <v>182</v>
      </c>
      <c r="D86" s="352" t="s">
        <v>266</v>
      </c>
      <c r="E86" s="151" t="s">
        <v>216</v>
      </c>
      <c r="F86" s="202">
        <f>'Пр7 ведм 25-26'!G442</f>
        <v>3.3170000000000002</v>
      </c>
      <c r="G86" s="202">
        <f>'Пр7 ведм 25-26'!H442</f>
        <v>3.3170000000000002</v>
      </c>
      <c r="H86" s="225"/>
      <c r="I86" s="225"/>
      <c r="J86" s="225"/>
      <c r="K86" s="217"/>
      <c r="N86" s="3"/>
    </row>
    <row r="87" spans="1:14" hidden="1" x14ac:dyDescent="0.2">
      <c r="A87" s="181" t="s">
        <v>396</v>
      </c>
      <c r="B87" s="151" t="s">
        <v>97</v>
      </c>
      <c r="C87" s="352" t="s">
        <v>182</v>
      </c>
      <c r="D87" s="352" t="s">
        <v>266</v>
      </c>
      <c r="E87" s="151">
        <v>853</v>
      </c>
      <c r="F87" s="202">
        <f>'Пр7 ведм 25-26'!G443</f>
        <v>15</v>
      </c>
      <c r="G87" s="202">
        <f>'Пр7 ведм 25-26'!H443</f>
        <v>15</v>
      </c>
      <c r="H87" s="225"/>
      <c r="I87" s="225"/>
      <c r="J87" s="225"/>
      <c r="K87" s="217"/>
      <c r="N87" s="3"/>
    </row>
    <row r="88" spans="1:14" s="25" customFormat="1" hidden="1" x14ac:dyDescent="0.2">
      <c r="A88" s="188" t="s">
        <v>366</v>
      </c>
      <c r="B88" s="35" t="s">
        <v>97</v>
      </c>
      <c r="C88" s="37" t="s">
        <v>182</v>
      </c>
      <c r="D88" s="37" t="s">
        <v>367</v>
      </c>
      <c r="E88" s="35" t="s">
        <v>147</v>
      </c>
      <c r="F88" s="205">
        <f>F89+F93+F96+F100</f>
        <v>2887.7000000000003</v>
      </c>
      <c r="G88" s="205">
        <f>G89+G93+G96+G100</f>
        <v>2887.7000000000003</v>
      </c>
      <c r="H88" s="373"/>
      <c r="I88" s="373"/>
      <c r="J88" s="373"/>
      <c r="K88" s="217"/>
    </row>
    <row r="89" spans="1:14" s="25" customFormat="1" ht="33.75" hidden="1" x14ac:dyDescent="0.2">
      <c r="A89" s="11" t="s">
        <v>110</v>
      </c>
      <c r="B89" s="151" t="s">
        <v>97</v>
      </c>
      <c r="C89" s="352" t="s">
        <v>182</v>
      </c>
      <c r="D89" s="352" t="s">
        <v>368</v>
      </c>
      <c r="E89" s="151" t="s">
        <v>111</v>
      </c>
      <c r="F89" s="202">
        <f t="shared" ref="F89:G89" si="25">F90</f>
        <v>2688.1</v>
      </c>
      <c r="G89" s="202">
        <f t="shared" si="25"/>
        <v>2688.1</v>
      </c>
      <c r="H89" s="225"/>
      <c r="I89" s="225"/>
      <c r="J89" s="225"/>
      <c r="K89" s="217"/>
    </row>
    <row r="90" spans="1:14" s="25" customFormat="1" hidden="1" x14ac:dyDescent="0.2">
      <c r="A90" s="11" t="s">
        <v>131</v>
      </c>
      <c r="B90" s="151" t="s">
        <v>97</v>
      </c>
      <c r="C90" s="352" t="s">
        <v>182</v>
      </c>
      <c r="D90" s="352" t="s">
        <v>368</v>
      </c>
      <c r="E90" s="151" t="s">
        <v>192</v>
      </c>
      <c r="F90" s="202">
        <f t="shared" ref="F90:G90" si="26">F91+F92</f>
        <v>2688.1</v>
      </c>
      <c r="G90" s="202">
        <f t="shared" si="26"/>
        <v>2688.1</v>
      </c>
      <c r="H90" s="225"/>
      <c r="I90" s="225"/>
      <c r="J90" s="225"/>
      <c r="K90" s="217"/>
    </row>
    <row r="91" spans="1:14" s="25" customFormat="1" hidden="1" x14ac:dyDescent="0.2">
      <c r="A91" s="88" t="s">
        <v>132</v>
      </c>
      <c r="B91" s="151" t="s">
        <v>97</v>
      </c>
      <c r="C91" s="352" t="s">
        <v>182</v>
      </c>
      <c r="D91" s="352" t="s">
        <v>368</v>
      </c>
      <c r="E91" s="151" t="s">
        <v>193</v>
      </c>
      <c r="F91" s="202">
        <f>'Пр7 ведм 25-26'!G774</f>
        <v>2064.6</v>
      </c>
      <c r="G91" s="202">
        <f>'Пр7 ведм 25-26'!H774</f>
        <v>2064.6</v>
      </c>
      <c r="H91" s="225"/>
      <c r="I91" s="225"/>
      <c r="J91" s="225"/>
      <c r="K91" s="217"/>
    </row>
    <row r="92" spans="1:14" s="25" customFormat="1" ht="21.75" hidden="1" customHeight="1" x14ac:dyDescent="0.2">
      <c r="A92" s="88" t="s">
        <v>133</v>
      </c>
      <c r="B92" s="151" t="s">
        <v>97</v>
      </c>
      <c r="C92" s="352" t="s">
        <v>182</v>
      </c>
      <c r="D92" s="352" t="s">
        <v>368</v>
      </c>
      <c r="E92" s="151">
        <v>129</v>
      </c>
      <c r="F92" s="202">
        <f>'Пр7 ведм 25-26'!G775</f>
        <v>623.5</v>
      </c>
      <c r="G92" s="202">
        <f>'Пр7 ведм 25-26'!H775</f>
        <v>623.5</v>
      </c>
      <c r="H92" s="225"/>
      <c r="I92" s="225"/>
      <c r="J92" s="225"/>
      <c r="K92" s="217"/>
    </row>
    <row r="93" spans="1:14" s="25" customFormat="1" ht="33.75" hidden="1" x14ac:dyDescent="0.2">
      <c r="A93" s="11" t="s">
        <v>110</v>
      </c>
      <c r="B93" s="151" t="s">
        <v>97</v>
      </c>
      <c r="C93" s="352" t="s">
        <v>182</v>
      </c>
      <c r="D93" s="352" t="s">
        <v>369</v>
      </c>
      <c r="E93" s="151">
        <v>100</v>
      </c>
      <c r="F93" s="202">
        <f t="shared" ref="F93:G94" si="27">F94</f>
        <v>22.8</v>
      </c>
      <c r="G93" s="202">
        <f t="shared" si="27"/>
        <v>22.8</v>
      </c>
      <c r="H93" s="225"/>
      <c r="I93" s="225"/>
      <c r="J93" s="225"/>
      <c r="K93" s="217"/>
    </row>
    <row r="94" spans="1:14" s="25" customFormat="1" hidden="1" x14ac:dyDescent="0.2">
      <c r="A94" s="11" t="s">
        <v>131</v>
      </c>
      <c r="B94" s="151" t="s">
        <v>97</v>
      </c>
      <c r="C94" s="352" t="s">
        <v>182</v>
      </c>
      <c r="D94" s="352" t="s">
        <v>369</v>
      </c>
      <c r="E94" s="151">
        <v>120</v>
      </c>
      <c r="F94" s="202">
        <f t="shared" si="27"/>
        <v>22.8</v>
      </c>
      <c r="G94" s="202">
        <f t="shared" si="27"/>
        <v>22.8</v>
      </c>
      <c r="H94" s="225"/>
      <c r="I94" s="225"/>
      <c r="J94" s="225"/>
      <c r="K94" s="217"/>
    </row>
    <row r="95" spans="1:14" ht="22.5" hidden="1" x14ac:dyDescent="0.2">
      <c r="A95" s="14" t="s">
        <v>244</v>
      </c>
      <c r="B95" s="151" t="s">
        <v>97</v>
      </c>
      <c r="C95" s="352" t="s">
        <v>182</v>
      </c>
      <c r="D95" s="352" t="s">
        <v>369</v>
      </c>
      <c r="E95" s="151">
        <v>122</v>
      </c>
      <c r="F95" s="202">
        <f>'Пр7 ведм 25-26'!G778</f>
        <v>22.8</v>
      </c>
      <c r="G95" s="202">
        <f>'Пр7 ведм 25-26'!H778</f>
        <v>22.8</v>
      </c>
      <c r="H95" s="225"/>
      <c r="I95" s="225"/>
      <c r="J95" s="225"/>
      <c r="K95" s="217"/>
      <c r="N95" s="3"/>
    </row>
    <row r="96" spans="1:14" hidden="1" x14ac:dyDescent="0.2">
      <c r="A96" s="11" t="s">
        <v>404</v>
      </c>
      <c r="B96" s="151" t="s">
        <v>97</v>
      </c>
      <c r="C96" s="352" t="s">
        <v>182</v>
      </c>
      <c r="D96" s="352" t="s">
        <v>369</v>
      </c>
      <c r="E96" s="151" t="s">
        <v>119</v>
      </c>
      <c r="F96" s="202">
        <f t="shared" ref="F96:G96" si="28">F97</f>
        <v>175.3</v>
      </c>
      <c r="G96" s="202">
        <f t="shared" si="28"/>
        <v>175.3</v>
      </c>
      <c r="H96" s="225"/>
      <c r="I96" s="225"/>
      <c r="J96" s="225"/>
      <c r="K96" s="217"/>
      <c r="N96" s="3"/>
    </row>
    <row r="97" spans="1:14" ht="22.5" hidden="1" x14ac:dyDescent="0.2">
      <c r="A97" s="179" t="s">
        <v>120</v>
      </c>
      <c r="B97" s="151" t="s">
        <v>97</v>
      </c>
      <c r="C97" s="352" t="s">
        <v>182</v>
      </c>
      <c r="D97" s="352" t="s">
        <v>369</v>
      </c>
      <c r="E97" s="151" t="s">
        <v>121</v>
      </c>
      <c r="F97" s="202">
        <f t="shared" ref="F97:G97" si="29">F99+F98</f>
        <v>175.3</v>
      </c>
      <c r="G97" s="202">
        <f t="shared" si="29"/>
        <v>175.3</v>
      </c>
      <c r="H97" s="225"/>
      <c r="I97" s="225"/>
      <c r="J97" s="225"/>
      <c r="K97" s="217"/>
      <c r="N97" s="3"/>
    </row>
    <row r="98" spans="1:14" ht="15" hidden="1" customHeight="1" x14ac:dyDescent="0.2">
      <c r="A98" s="179" t="s">
        <v>134</v>
      </c>
      <c r="B98" s="151" t="s">
        <v>97</v>
      </c>
      <c r="C98" s="352" t="s">
        <v>182</v>
      </c>
      <c r="D98" s="352" t="s">
        <v>369</v>
      </c>
      <c r="E98" s="151">
        <v>242</v>
      </c>
      <c r="F98" s="202">
        <f>'Пр7 ведм 25-26'!G781</f>
        <v>146.5</v>
      </c>
      <c r="G98" s="202">
        <f>'Пр7 ведм 25-26'!H781</f>
        <v>146.5</v>
      </c>
      <c r="H98" s="225"/>
      <c r="I98" s="225"/>
      <c r="J98" s="225"/>
      <c r="K98" s="217"/>
      <c r="N98" s="3"/>
    </row>
    <row r="99" spans="1:14" hidden="1" x14ac:dyDescent="0.2">
      <c r="A99" s="179" t="s">
        <v>422</v>
      </c>
      <c r="B99" s="151" t="s">
        <v>97</v>
      </c>
      <c r="C99" s="352" t="s">
        <v>182</v>
      </c>
      <c r="D99" s="352" t="s">
        <v>369</v>
      </c>
      <c r="E99" s="151" t="s">
        <v>123</v>
      </c>
      <c r="F99" s="202">
        <f>'Пр7 ведм 25-26'!G782</f>
        <v>28.8</v>
      </c>
      <c r="G99" s="202">
        <f>'Пр7 ведм 25-26'!H782</f>
        <v>28.8</v>
      </c>
      <c r="H99" s="225"/>
      <c r="I99" s="225"/>
      <c r="J99" s="225"/>
      <c r="K99" s="217"/>
      <c r="N99" s="3"/>
    </row>
    <row r="100" spans="1:14" s="25" customFormat="1" hidden="1" x14ac:dyDescent="0.2">
      <c r="A100" s="179" t="s">
        <v>135</v>
      </c>
      <c r="B100" s="151" t="s">
        <v>97</v>
      </c>
      <c r="C100" s="352" t="s">
        <v>182</v>
      </c>
      <c r="D100" s="352" t="s">
        <v>369</v>
      </c>
      <c r="E100" s="151" t="s">
        <v>195</v>
      </c>
      <c r="F100" s="202">
        <f t="shared" ref="F100:G100" si="30">F101</f>
        <v>1.5</v>
      </c>
      <c r="G100" s="202">
        <f t="shared" si="30"/>
        <v>1.5</v>
      </c>
      <c r="H100" s="225"/>
      <c r="I100" s="225"/>
      <c r="J100" s="225"/>
      <c r="K100" s="217"/>
    </row>
    <row r="101" spans="1:14" s="25" customFormat="1" hidden="1" x14ac:dyDescent="0.2">
      <c r="A101" s="179" t="s">
        <v>136</v>
      </c>
      <c r="B101" s="151" t="s">
        <v>97</v>
      </c>
      <c r="C101" s="352" t="s">
        <v>182</v>
      </c>
      <c r="D101" s="352" t="s">
        <v>369</v>
      </c>
      <c r="E101" s="151" t="s">
        <v>137</v>
      </c>
      <c r="F101" s="202">
        <f>F102+F103</f>
        <v>1.5</v>
      </c>
      <c r="G101" s="202">
        <f>G102+G103</f>
        <v>1.5</v>
      </c>
      <c r="H101" s="225"/>
      <c r="I101" s="225"/>
      <c r="J101" s="225"/>
      <c r="K101" s="217"/>
    </row>
    <row r="102" spans="1:14" s="25" customFormat="1" hidden="1" x14ac:dyDescent="0.2">
      <c r="A102" s="181" t="s">
        <v>196</v>
      </c>
      <c r="B102" s="151" t="s">
        <v>97</v>
      </c>
      <c r="C102" s="352" t="s">
        <v>182</v>
      </c>
      <c r="D102" s="352" t="s">
        <v>369</v>
      </c>
      <c r="E102" s="151">
        <v>852</v>
      </c>
      <c r="F102" s="202">
        <f>'Пр7 ведм 25-26'!G785</f>
        <v>0</v>
      </c>
      <c r="G102" s="202">
        <f>'Пр7 ведм 25-26'!H785</f>
        <v>0</v>
      </c>
      <c r="H102" s="225"/>
      <c r="I102" s="225"/>
      <c r="J102" s="225"/>
      <c r="K102" s="217"/>
    </row>
    <row r="103" spans="1:14" hidden="1" x14ac:dyDescent="0.2">
      <c r="A103" s="181" t="s">
        <v>396</v>
      </c>
      <c r="B103" s="151" t="s">
        <v>97</v>
      </c>
      <c r="C103" s="352" t="s">
        <v>182</v>
      </c>
      <c r="D103" s="352" t="s">
        <v>369</v>
      </c>
      <c r="E103" s="151">
        <v>853</v>
      </c>
      <c r="F103" s="202">
        <f>'Пр7 ведм 25-26'!G786</f>
        <v>1.5</v>
      </c>
      <c r="G103" s="202">
        <f>'Пр7 ведм 25-26'!H786</f>
        <v>1.5</v>
      </c>
      <c r="H103" s="225"/>
      <c r="I103" s="225"/>
      <c r="J103" s="225"/>
      <c r="K103" s="217"/>
      <c r="N103" s="3"/>
    </row>
    <row r="104" spans="1:14" s="230" customFormat="1" hidden="1" x14ac:dyDescent="0.2">
      <c r="A104" s="265" t="s">
        <v>873</v>
      </c>
      <c r="B104" s="31" t="s">
        <v>97</v>
      </c>
      <c r="C104" s="33" t="s">
        <v>202</v>
      </c>
      <c r="D104" s="33"/>
      <c r="E104" s="337"/>
      <c r="F104" s="173">
        <f t="shared" ref="F104:G107" si="31">F105</f>
        <v>0</v>
      </c>
      <c r="G104" s="173">
        <f t="shared" si="31"/>
        <v>0</v>
      </c>
      <c r="H104" s="200"/>
      <c r="I104" s="200"/>
      <c r="J104" s="200"/>
    </row>
    <row r="105" spans="1:14" s="230" customFormat="1" hidden="1" x14ac:dyDescent="0.2">
      <c r="A105" s="219" t="s">
        <v>874</v>
      </c>
      <c r="B105" s="151" t="s">
        <v>97</v>
      </c>
      <c r="C105" s="352" t="s">
        <v>202</v>
      </c>
      <c r="D105" s="352" t="s">
        <v>875</v>
      </c>
      <c r="E105" s="336"/>
      <c r="F105" s="221">
        <f t="shared" si="31"/>
        <v>0</v>
      </c>
      <c r="G105" s="221">
        <f t="shared" si="31"/>
        <v>0</v>
      </c>
      <c r="H105" s="374"/>
      <c r="I105" s="374"/>
      <c r="J105" s="374"/>
    </row>
    <row r="106" spans="1:14" s="230" customFormat="1" hidden="1" x14ac:dyDescent="0.2">
      <c r="A106" s="21" t="s">
        <v>404</v>
      </c>
      <c r="B106" s="151" t="s">
        <v>97</v>
      </c>
      <c r="C106" s="352" t="s">
        <v>202</v>
      </c>
      <c r="D106" s="352" t="s">
        <v>875</v>
      </c>
      <c r="E106" s="336">
        <v>800</v>
      </c>
      <c r="F106" s="221">
        <f t="shared" si="31"/>
        <v>0</v>
      </c>
      <c r="G106" s="221">
        <f t="shared" si="31"/>
        <v>0</v>
      </c>
      <c r="H106" s="374"/>
      <c r="I106" s="374"/>
      <c r="J106" s="374"/>
    </row>
    <row r="107" spans="1:14" s="230" customFormat="1" ht="22.5" hidden="1" x14ac:dyDescent="0.2">
      <c r="A107" s="21" t="s">
        <v>120</v>
      </c>
      <c r="B107" s="151" t="s">
        <v>97</v>
      </c>
      <c r="C107" s="352" t="s">
        <v>202</v>
      </c>
      <c r="D107" s="352" t="s">
        <v>875</v>
      </c>
      <c r="E107" s="336">
        <v>800</v>
      </c>
      <c r="F107" s="221">
        <f t="shared" si="31"/>
        <v>0</v>
      </c>
      <c r="G107" s="221">
        <f t="shared" si="31"/>
        <v>0</v>
      </c>
      <c r="H107" s="374"/>
      <c r="I107" s="374"/>
      <c r="J107" s="374"/>
    </row>
    <row r="108" spans="1:14" s="230" customFormat="1" hidden="1" x14ac:dyDescent="0.2">
      <c r="A108" s="21" t="s">
        <v>876</v>
      </c>
      <c r="B108" s="151" t="s">
        <v>97</v>
      </c>
      <c r="C108" s="352" t="s">
        <v>202</v>
      </c>
      <c r="D108" s="352" t="s">
        <v>875</v>
      </c>
      <c r="E108" s="336">
        <v>880</v>
      </c>
      <c r="F108" s="221">
        <f>'Пр7 ведм 25-26'!G513</f>
        <v>0</v>
      </c>
      <c r="G108" s="221">
        <f>'Пр7 ведм 25-26'!H513</f>
        <v>0</v>
      </c>
      <c r="H108" s="374"/>
      <c r="I108" s="374"/>
      <c r="J108" s="374"/>
    </row>
    <row r="109" spans="1:14" ht="10.5" hidden="1" customHeight="1" x14ac:dyDescent="0.2">
      <c r="A109" s="182" t="s">
        <v>406</v>
      </c>
      <c r="B109" s="31" t="s">
        <v>97</v>
      </c>
      <c r="C109" s="33" t="s">
        <v>346</v>
      </c>
      <c r="D109" s="352"/>
      <c r="E109" s="13"/>
      <c r="F109" s="202">
        <f t="shared" ref="F109:G112" si="32">F110</f>
        <v>1500</v>
      </c>
      <c r="G109" s="202">
        <f t="shared" si="32"/>
        <v>1500</v>
      </c>
      <c r="H109" s="225"/>
      <c r="I109" s="225"/>
      <c r="J109" s="225"/>
      <c r="K109" s="217"/>
      <c r="N109" s="3"/>
    </row>
    <row r="110" spans="1:14" hidden="1" x14ac:dyDescent="0.2">
      <c r="A110" s="181" t="s">
        <v>415</v>
      </c>
      <c r="B110" s="151" t="s">
        <v>97</v>
      </c>
      <c r="C110" s="352" t="s">
        <v>346</v>
      </c>
      <c r="D110" s="352" t="s">
        <v>414</v>
      </c>
      <c r="E110" s="13"/>
      <c r="F110" s="202">
        <f t="shared" si="32"/>
        <v>1500</v>
      </c>
      <c r="G110" s="202">
        <f t="shared" si="32"/>
        <v>1500</v>
      </c>
      <c r="H110" s="225"/>
      <c r="I110" s="225"/>
      <c r="J110" s="225"/>
      <c r="K110" s="217"/>
      <c r="N110" s="3"/>
    </row>
    <row r="111" spans="1:14" hidden="1" x14ac:dyDescent="0.2">
      <c r="A111" s="11" t="s">
        <v>404</v>
      </c>
      <c r="B111" s="151" t="s">
        <v>97</v>
      </c>
      <c r="C111" s="352" t="s">
        <v>346</v>
      </c>
      <c r="D111" s="352" t="s">
        <v>414</v>
      </c>
      <c r="E111" s="151">
        <v>800</v>
      </c>
      <c r="F111" s="202">
        <f t="shared" si="32"/>
        <v>1500</v>
      </c>
      <c r="G111" s="202">
        <f t="shared" si="32"/>
        <v>1500</v>
      </c>
      <c r="H111" s="225"/>
      <c r="I111" s="225"/>
      <c r="J111" s="225"/>
      <c r="K111" s="217"/>
      <c r="N111" s="3"/>
    </row>
    <row r="112" spans="1:14" ht="22.5" hidden="1" x14ac:dyDescent="0.2">
      <c r="A112" s="11" t="s">
        <v>120</v>
      </c>
      <c r="B112" s="151" t="s">
        <v>97</v>
      </c>
      <c r="C112" s="352" t="s">
        <v>346</v>
      </c>
      <c r="D112" s="352" t="s">
        <v>414</v>
      </c>
      <c r="E112" s="151">
        <v>800</v>
      </c>
      <c r="F112" s="202">
        <f t="shared" si="32"/>
        <v>1500</v>
      </c>
      <c r="G112" s="202">
        <f t="shared" si="32"/>
        <v>1500</v>
      </c>
      <c r="H112" s="225"/>
      <c r="I112" s="225"/>
      <c r="J112" s="225"/>
      <c r="K112" s="217"/>
      <c r="N112" s="3"/>
    </row>
    <row r="113" spans="1:14" ht="22.5" hidden="1" x14ac:dyDescent="0.2">
      <c r="A113" s="179" t="s">
        <v>122</v>
      </c>
      <c r="B113" s="151" t="s">
        <v>97</v>
      </c>
      <c r="C113" s="352" t="s">
        <v>346</v>
      </c>
      <c r="D113" s="352" t="s">
        <v>414</v>
      </c>
      <c r="E113" s="13">
        <v>870</v>
      </c>
      <c r="F113" s="221">
        <f>'Пр7 ведм 25-26'!G518</f>
        <v>1500</v>
      </c>
      <c r="G113" s="221">
        <f>'Пр7 ведм 25-26'!H518</f>
        <v>1500</v>
      </c>
      <c r="H113" s="374"/>
      <c r="I113" s="374"/>
      <c r="J113" s="374"/>
      <c r="K113" s="217"/>
      <c r="N113" s="3"/>
    </row>
    <row r="114" spans="1:14" hidden="1" x14ac:dyDescent="0.2">
      <c r="A114" s="9" t="s">
        <v>267</v>
      </c>
      <c r="B114" s="31" t="s">
        <v>97</v>
      </c>
      <c r="C114" s="33" t="s">
        <v>268</v>
      </c>
      <c r="D114" s="33"/>
      <c r="E114" s="31"/>
      <c r="F114" s="204">
        <f>F133+F139+F115+F129</f>
        <v>2811.4</v>
      </c>
      <c r="G114" s="204">
        <f>G133+G139+G115+G129</f>
        <v>2803.6</v>
      </c>
      <c r="H114" s="372"/>
      <c r="I114" s="372"/>
      <c r="J114" s="372"/>
      <c r="K114" s="217"/>
      <c r="N114" s="3"/>
    </row>
    <row r="115" spans="1:14" ht="22.5" hidden="1" x14ac:dyDescent="0.2">
      <c r="A115" s="11" t="s">
        <v>788</v>
      </c>
      <c r="B115" s="151" t="s">
        <v>97</v>
      </c>
      <c r="C115" s="352" t="s">
        <v>268</v>
      </c>
      <c r="D115" s="352" t="s">
        <v>303</v>
      </c>
      <c r="E115" s="151"/>
      <c r="F115" s="202">
        <f t="shared" ref="F115:G115" si="33">F120+F124+F116</f>
        <v>2210</v>
      </c>
      <c r="G115" s="202">
        <f t="shared" si="33"/>
        <v>2210</v>
      </c>
      <c r="H115" s="225"/>
      <c r="I115" s="225"/>
      <c r="J115" s="225"/>
      <c r="K115" s="217"/>
      <c r="N115" s="3"/>
    </row>
    <row r="116" spans="1:14" ht="22.5" hidden="1" x14ac:dyDescent="0.2">
      <c r="A116" s="162" t="s">
        <v>716</v>
      </c>
      <c r="B116" s="151" t="s">
        <v>97</v>
      </c>
      <c r="C116" s="352" t="s">
        <v>268</v>
      </c>
      <c r="D116" s="352" t="s">
        <v>715</v>
      </c>
      <c r="E116" s="151"/>
      <c r="F116" s="202">
        <f t="shared" ref="F116:G118" si="34">F117</f>
        <v>40</v>
      </c>
      <c r="G116" s="202">
        <f t="shared" si="34"/>
        <v>40</v>
      </c>
      <c r="H116" s="225"/>
      <c r="I116" s="225"/>
      <c r="J116" s="225"/>
      <c r="K116" s="217"/>
      <c r="N116" s="3"/>
    </row>
    <row r="117" spans="1:14" ht="15.75" hidden="1" customHeight="1" x14ac:dyDescent="0.2">
      <c r="A117" s="11" t="s">
        <v>404</v>
      </c>
      <c r="B117" s="151" t="s">
        <v>97</v>
      </c>
      <c r="C117" s="352" t="s">
        <v>268</v>
      </c>
      <c r="D117" s="352" t="s">
        <v>715</v>
      </c>
      <c r="E117" s="151" t="s">
        <v>119</v>
      </c>
      <c r="F117" s="202">
        <f t="shared" si="34"/>
        <v>40</v>
      </c>
      <c r="G117" s="202">
        <f t="shared" si="34"/>
        <v>40</v>
      </c>
      <c r="H117" s="225"/>
      <c r="I117" s="225"/>
      <c r="J117" s="225"/>
      <c r="K117" s="217"/>
      <c r="N117" s="3"/>
    </row>
    <row r="118" spans="1:14" ht="22.5" hidden="1" x14ac:dyDescent="0.2">
      <c r="A118" s="11" t="s">
        <v>120</v>
      </c>
      <c r="B118" s="151" t="s">
        <v>97</v>
      </c>
      <c r="C118" s="352" t="s">
        <v>268</v>
      </c>
      <c r="D118" s="352" t="s">
        <v>715</v>
      </c>
      <c r="E118" s="151" t="s">
        <v>121</v>
      </c>
      <c r="F118" s="202">
        <f t="shared" si="34"/>
        <v>40</v>
      </c>
      <c r="G118" s="202">
        <f t="shared" si="34"/>
        <v>40</v>
      </c>
      <c r="H118" s="225"/>
      <c r="I118" s="225"/>
      <c r="J118" s="225"/>
      <c r="K118" s="217"/>
      <c r="N118" s="3"/>
    </row>
    <row r="119" spans="1:14" hidden="1" x14ac:dyDescent="0.2">
      <c r="A119" s="179" t="s">
        <v>422</v>
      </c>
      <c r="B119" s="151" t="s">
        <v>97</v>
      </c>
      <c r="C119" s="352" t="s">
        <v>268</v>
      </c>
      <c r="D119" s="352" t="s">
        <v>715</v>
      </c>
      <c r="E119" s="151" t="s">
        <v>123</v>
      </c>
      <c r="F119" s="221">
        <f>'Пр7 ведм 25-26'!G524</f>
        <v>40</v>
      </c>
      <c r="G119" s="221">
        <f>'Пр7 ведм 25-26'!H524</f>
        <v>40</v>
      </c>
      <c r="H119" s="374"/>
      <c r="I119" s="374"/>
      <c r="J119" s="374"/>
      <c r="K119" s="217"/>
      <c r="N119" s="3"/>
    </row>
    <row r="120" spans="1:14" ht="33.75" hidden="1" x14ac:dyDescent="0.2">
      <c r="A120" s="162" t="s">
        <v>718</v>
      </c>
      <c r="B120" s="151" t="s">
        <v>97</v>
      </c>
      <c r="C120" s="352" t="s">
        <v>268</v>
      </c>
      <c r="D120" s="352" t="s">
        <v>717</v>
      </c>
      <c r="E120" s="151"/>
      <c r="F120" s="202">
        <f t="shared" ref="F120:G122" si="35">F121</f>
        <v>50</v>
      </c>
      <c r="G120" s="202">
        <f t="shared" si="35"/>
        <v>50</v>
      </c>
      <c r="H120" s="225"/>
      <c r="I120" s="225"/>
      <c r="J120" s="225"/>
      <c r="K120" s="217"/>
      <c r="N120" s="3"/>
    </row>
    <row r="121" spans="1:14" ht="25.5" hidden="1" customHeight="1" x14ac:dyDescent="0.2">
      <c r="A121" s="11" t="s">
        <v>404</v>
      </c>
      <c r="B121" s="151" t="s">
        <v>97</v>
      </c>
      <c r="C121" s="352" t="s">
        <v>268</v>
      </c>
      <c r="D121" s="352" t="s">
        <v>717</v>
      </c>
      <c r="E121" s="151" t="s">
        <v>119</v>
      </c>
      <c r="F121" s="202">
        <f t="shared" si="35"/>
        <v>50</v>
      </c>
      <c r="G121" s="202">
        <f t="shared" si="35"/>
        <v>50</v>
      </c>
      <c r="H121" s="225"/>
      <c r="I121" s="225"/>
      <c r="J121" s="225"/>
      <c r="K121" s="217"/>
      <c r="N121" s="3"/>
    </row>
    <row r="122" spans="1:14" ht="12.75" hidden="1" customHeight="1" x14ac:dyDescent="0.2">
      <c r="A122" s="11" t="s">
        <v>120</v>
      </c>
      <c r="B122" s="151" t="s">
        <v>97</v>
      </c>
      <c r="C122" s="352" t="s">
        <v>268</v>
      </c>
      <c r="D122" s="352" t="s">
        <v>717</v>
      </c>
      <c r="E122" s="151" t="s">
        <v>121</v>
      </c>
      <c r="F122" s="202">
        <f t="shared" si="35"/>
        <v>50</v>
      </c>
      <c r="G122" s="202">
        <f t="shared" si="35"/>
        <v>50</v>
      </c>
      <c r="H122" s="225"/>
      <c r="I122" s="225"/>
      <c r="J122" s="225"/>
      <c r="K122" s="217"/>
      <c r="N122" s="3"/>
    </row>
    <row r="123" spans="1:14" hidden="1" x14ac:dyDescent="0.2">
      <c r="A123" s="179" t="s">
        <v>422</v>
      </c>
      <c r="B123" s="151" t="s">
        <v>97</v>
      </c>
      <c r="C123" s="352" t="s">
        <v>268</v>
      </c>
      <c r="D123" s="352" t="s">
        <v>717</v>
      </c>
      <c r="E123" s="151" t="s">
        <v>123</v>
      </c>
      <c r="F123" s="221">
        <f>'Пр7 ведм 25-26'!G528</f>
        <v>50</v>
      </c>
      <c r="G123" s="221">
        <f>'Пр7 ведм 25-26'!H528</f>
        <v>50</v>
      </c>
      <c r="H123" s="374"/>
      <c r="I123" s="374"/>
      <c r="J123" s="374"/>
      <c r="K123" s="217"/>
      <c r="N123" s="3"/>
    </row>
    <row r="124" spans="1:14" ht="22.5" hidden="1" x14ac:dyDescent="0.2">
      <c r="A124" s="179" t="s">
        <v>487</v>
      </c>
      <c r="B124" s="151" t="s">
        <v>97</v>
      </c>
      <c r="C124" s="352" t="s">
        <v>268</v>
      </c>
      <c r="D124" s="352" t="s">
        <v>486</v>
      </c>
      <c r="E124" s="151"/>
      <c r="F124" s="212">
        <f t="shared" ref="F124:G125" si="36">F125</f>
        <v>2120</v>
      </c>
      <c r="G124" s="212">
        <f t="shared" si="36"/>
        <v>2120</v>
      </c>
      <c r="H124" s="370"/>
      <c r="I124" s="370"/>
      <c r="J124" s="370"/>
      <c r="K124" s="217"/>
      <c r="N124" s="3"/>
    </row>
    <row r="125" spans="1:14" hidden="1" x14ac:dyDescent="0.2">
      <c r="A125" s="11" t="s">
        <v>404</v>
      </c>
      <c r="B125" s="151" t="s">
        <v>97</v>
      </c>
      <c r="C125" s="352" t="s">
        <v>268</v>
      </c>
      <c r="D125" s="352" t="s">
        <v>486</v>
      </c>
      <c r="E125" s="151" t="s">
        <v>119</v>
      </c>
      <c r="F125" s="212">
        <f t="shared" si="36"/>
        <v>2120</v>
      </c>
      <c r="G125" s="212">
        <f t="shared" si="36"/>
        <v>2120</v>
      </c>
      <c r="H125" s="370"/>
      <c r="I125" s="370"/>
      <c r="J125" s="370"/>
      <c r="K125" s="217"/>
      <c r="N125" s="3"/>
    </row>
    <row r="126" spans="1:14" ht="22.5" hidden="1" x14ac:dyDescent="0.2">
      <c r="A126" s="11" t="s">
        <v>120</v>
      </c>
      <c r="B126" s="151" t="s">
        <v>97</v>
      </c>
      <c r="C126" s="352" t="s">
        <v>268</v>
      </c>
      <c r="D126" s="352" t="s">
        <v>486</v>
      </c>
      <c r="E126" s="151" t="s">
        <v>121</v>
      </c>
      <c r="F126" s="212">
        <f t="shared" ref="F126:G126" si="37">F128+F127</f>
        <v>2120</v>
      </c>
      <c r="G126" s="212">
        <f t="shared" si="37"/>
        <v>2120</v>
      </c>
      <c r="H126" s="370"/>
      <c r="I126" s="370"/>
      <c r="J126" s="370"/>
      <c r="K126" s="217"/>
      <c r="N126" s="3"/>
    </row>
    <row r="127" spans="1:14" ht="22.5" hidden="1" x14ac:dyDescent="0.2">
      <c r="A127" s="179" t="s">
        <v>134</v>
      </c>
      <c r="B127" s="151" t="s">
        <v>97</v>
      </c>
      <c r="C127" s="352" t="s">
        <v>268</v>
      </c>
      <c r="D127" s="352" t="s">
        <v>486</v>
      </c>
      <c r="E127" s="151">
        <v>242</v>
      </c>
      <c r="F127" s="221">
        <f>'Пр7 ведм 25-26'!G532</f>
        <v>200</v>
      </c>
      <c r="G127" s="221">
        <f>'Пр7 ведм 25-26'!H532</f>
        <v>200</v>
      </c>
      <c r="H127" s="374"/>
      <c r="I127" s="374"/>
      <c r="J127" s="374"/>
      <c r="K127" s="217"/>
      <c r="N127" s="3"/>
    </row>
    <row r="128" spans="1:14" hidden="1" x14ac:dyDescent="0.2">
      <c r="A128" s="179" t="s">
        <v>422</v>
      </c>
      <c r="B128" s="151" t="s">
        <v>97</v>
      </c>
      <c r="C128" s="352" t="s">
        <v>268</v>
      </c>
      <c r="D128" s="352" t="s">
        <v>486</v>
      </c>
      <c r="E128" s="151" t="s">
        <v>123</v>
      </c>
      <c r="F128" s="221">
        <f>'Пр7 ведм 25-26'!G533</f>
        <v>1920</v>
      </c>
      <c r="G128" s="221">
        <f>'Пр7 ведм 25-26'!H533</f>
        <v>1920</v>
      </c>
      <c r="H128" s="374"/>
      <c r="I128" s="374"/>
      <c r="J128" s="374"/>
      <c r="K128" s="217"/>
      <c r="N128" s="3"/>
    </row>
    <row r="129" spans="1:14" ht="15" hidden="1" customHeight="1" x14ac:dyDescent="0.2">
      <c r="A129" s="186" t="s">
        <v>304</v>
      </c>
      <c r="B129" s="151" t="s">
        <v>97</v>
      </c>
      <c r="C129" s="352" t="s">
        <v>268</v>
      </c>
      <c r="D129" s="352" t="s">
        <v>305</v>
      </c>
      <c r="E129" s="151"/>
      <c r="F129" s="202">
        <f t="shared" ref="F129:G131" si="38">F130</f>
        <v>130</v>
      </c>
      <c r="G129" s="202">
        <f t="shared" si="38"/>
        <v>130</v>
      </c>
      <c r="H129" s="225"/>
      <c r="I129" s="225"/>
      <c r="J129" s="225"/>
      <c r="K129" s="217"/>
      <c r="N129" s="3"/>
    </row>
    <row r="130" spans="1:14" hidden="1" x14ac:dyDescent="0.2">
      <c r="A130" s="179" t="s">
        <v>135</v>
      </c>
      <c r="B130" s="151" t="s">
        <v>97</v>
      </c>
      <c r="C130" s="352" t="s">
        <v>268</v>
      </c>
      <c r="D130" s="352" t="s">
        <v>305</v>
      </c>
      <c r="E130" s="151" t="s">
        <v>195</v>
      </c>
      <c r="F130" s="202">
        <f t="shared" si="38"/>
        <v>130</v>
      </c>
      <c r="G130" s="202">
        <f t="shared" si="38"/>
        <v>130</v>
      </c>
      <c r="H130" s="225"/>
      <c r="I130" s="225"/>
      <c r="J130" s="225"/>
      <c r="K130" s="217"/>
      <c r="N130" s="3"/>
    </row>
    <row r="131" spans="1:14" hidden="1" x14ac:dyDescent="0.2">
      <c r="A131" s="179" t="s">
        <v>136</v>
      </c>
      <c r="B131" s="151" t="s">
        <v>97</v>
      </c>
      <c r="C131" s="352" t="s">
        <v>268</v>
      </c>
      <c r="D131" s="352" t="s">
        <v>305</v>
      </c>
      <c r="E131" s="151" t="s">
        <v>137</v>
      </c>
      <c r="F131" s="202">
        <f t="shared" si="38"/>
        <v>130</v>
      </c>
      <c r="G131" s="202">
        <f t="shared" si="38"/>
        <v>130</v>
      </c>
      <c r="H131" s="225"/>
      <c r="I131" s="225"/>
      <c r="J131" s="225"/>
      <c r="K131" s="217"/>
      <c r="N131" s="3"/>
    </row>
    <row r="132" spans="1:14" hidden="1" x14ac:dyDescent="0.2">
      <c r="A132" s="181" t="s">
        <v>396</v>
      </c>
      <c r="B132" s="151" t="s">
        <v>97</v>
      </c>
      <c r="C132" s="352" t="s">
        <v>268</v>
      </c>
      <c r="D132" s="352" t="s">
        <v>305</v>
      </c>
      <c r="E132" s="151">
        <v>853</v>
      </c>
      <c r="F132" s="221">
        <f>'Пр7 ведм 25-26'!G537</f>
        <v>130</v>
      </c>
      <c r="G132" s="221">
        <f>'Пр7 ведм 25-26'!H537</f>
        <v>130</v>
      </c>
      <c r="H132" s="374"/>
      <c r="I132" s="374"/>
      <c r="J132" s="374"/>
      <c r="K132" s="217"/>
      <c r="N132" s="3"/>
    </row>
    <row r="133" spans="1:14" ht="22.5" hidden="1" x14ac:dyDescent="0.2">
      <c r="A133" s="88" t="s">
        <v>69</v>
      </c>
      <c r="B133" s="151" t="s">
        <v>97</v>
      </c>
      <c r="C133" s="352" t="s">
        <v>268</v>
      </c>
      <c r="D133" s="352" t="s">
        <v>270</v>
      </c>
      <c r="E133" s="151"/>
      <c r="F133" s="202">
        <f>F135+F137</f>
        <v>7</v>
      </c>
      <c r="G133" s="202">
        <f>G135+G137</f>
        <v>7</v>
      </c>
      <c r="H133" s="225"/>
      <c r="I133" s="225"/>
      <c r="J133" s="225"/>
      <c r="K133" s="217"/>
      <c r="N133" s="3"/>
    </row>
    <row r="134" spans="1:14" ht="24" hidden="1" customHeight="1" x14ac:dyDescent="0.2">
      <c r="A134" s="11" t="s">
        <v>404</v>
      </c>
      <c r="B134" s="151" t="s">
        <v>97</v>
      </c>
      <c r="C134" s="352" t="s">
        <v>268</v>
      </c>
      <c r="D134" s="352" t="s">
        <v>270</v>
      </c>
      <c r="E134" s="151">
        <v>200</v>
      </c>
      <c r="F134" s="202">
        <f t="shared" ref="F134:G135" si="39">F135</f>
        <v>1</v>
      </c>
      <c r="G134" s="202">
        <f t="shared" si="39"/>
        <v>1</v>
      </c>
      <c r="H134" s="225"/>
      <c r="I134" s="225"/>
      <c r="J134" s="225"/>
      <c r="K134" s="217"/>
      <c r="N134" s="3"/>
    </row>
    <row r="135" spans="1:14" ht="36" hidden="1" customHeight="1" x14ac:dyDescent="0.2">
      <c r="A135" s="11" t="s">
        <v>120</v>
      </c>
      <c r="B135" s="151" t="s">
        <v>97</v>
      </c>
      <c r="C135" s="352" t="s">
        <v>268</v>
      </c>
      <c r="D135" s="352" t="s">
        <v>270</v>
      </c>
      <c r="E135" s="151">
        <v>240</v>
      </c>
      <c r="F135" s="202">
        <f t="shared" si="39"/>
        <v>1</v>
      </c>
      <c r="G135" s="202">
        <f t="shared" si="39"/>
        <v>1</v>
      </c>
      <c r="H135" s="225"/>
      <c r="I135" s="225"/>
      <c r="J135" s="225"/>
      <c r="K135" s="217"/>
      <c r="N135" s="3"/>
    </row>
    <row r="136" spans="1:14" hidden="1" x14ac:dyDescent="0.2">
      <c r="A136" s="179" t="s">
        <v>422</v>
      </c>
      <c r="B136" s="151" t="s">
        <v>97</v>
      </c>
      <c r="C136" s="352" t="s">
        <v>268</v>
      </c>
      <c r="D136" s="352" t="s">
        <v>270</v>
      </c>
      <c r="E136" s="151">
        <v>244</v>
      </c>
      <c r="F136" s="221">
        <f>'Пр7 ведм 25-26'!G541</f>
        <v>1</v>
      </c>
      <c r="G136" s="221">
        <f>'Пр7 ведм 25-26'!H541</f>
        <v>1</v>
      </c>
      <c r="H136" s="374"/>
      <c r="I136" s="374"/>
      <c r="J136" s="374"/>
      <c r="K136" s="217"/>
      <c r="N136" s="3"/>
    </row>
    <row r="137" spans="1:14" ht="14.25" hidden="1" customHeight="1" x14ac:dyDescent="0.2">
      <c r="A137" s="11" t="s">
        <v>271</v>
      </c>
      <c r="B137" s="151" t="s">
        <v>97</v>
      </c>
      <c r="C137" s="352" t="s">
        <v>268</v>
      </c>
      <c r="D137" s="352" t="s">
        <v>270</v>
      </c>
      <c r="E137" s="151">
        <v>500</v>
      </c>
      <c r="F137" s="202">
        <f>F138</f>
        <v>6</v>
      </c>
      <c r="G137" s="202">
        <f>G138</f>
        <v>6</v>
      </c>
      <c r="H137" s="225"/>
      <c r="I137" s="225"/>
      <c r="J137" s="225"/>
      <c r="K137" s="217"/>
      <c r="N137" s="3"/>
    </row>
    <row r="138" spans="1:14" ht="20.25" hidden="1" customHeight="1" x14ac:dyDescent="0.2">
      <c r="A138" s="11" t="s">
        <v>272</v>
      </c>
      <c r="B138" s="151" t="s">
        <v>97</v>
      </c>
      <c r="C138" s="352" t="s">
        <v>268</v>
      </c>
      <c r="D138" s="352" t="s">
        <v>270</v>
      </c>
      <c r="E138" s="151">
        <v>530</v>
      </c>
      <c r="F138" s="202">
        <f>'Пр7 ведм 25-26'!G448</f>
        <v>6</v>
      </c>
      <c r="G138" s="202">
        <f>'Пр7 ведм 25-26'!H448</f>
        <v>6</v>
      </c>
      <c r="H138" s="225"/>
      <c r="I138" s="225"/>
      <c r="J138" s="225"/>
      <c r="K138" s="217"/>
      <c r="N138" s="3"/>
    </row>
    <row r="139" spans="1:14" ht="33.75" hidden="1" x14ac:dyDescent="0.2">
      <c r="A139" s="187" t="s">
        <v>410</v>
      </c>
      <c r="B139" s="35" t="s">
        <v>97</v>
      </c>
      <c r="C139" s="37" t="s">
        <v>268</v>
      </c>
      <c r="D139" s="37" t="s">
        <v>306</v>
      </c>
      <c r="E139" s="35" t="s">
        <v>147</v>
      </c>
      <c r="F139" s="205">
        <f>F140+F145</f>
        <v>464.4</v>
      </c>
      <c r="G139" s="205">
        <f>G140+G145</f>
        <v>456.6</v>
      </c>
      <c r="H139" s="373"/>
      <c r="I139" s="373"/>
      <c r="J139" s="373"/>
      <c r="K139" s="217"/>
      <c r="N139" s="3"/>
    </row>
    <row r="140" spans="1:14" ht="33.75" hidden="1" x14ac:dyDescent="0.2">
      <c r="A140" s="11" t="s">
        <v>110</v>
      </c>
      <c r="B140" s="151" t="s">
        <v>97</v>
      </c>
      <c r="C140" s="352" t="s">
        <v>268</v>
      </c>
      <c r="D140" s="352" t="s">
        <v>306</v>
      </c>
      <c r="E140" s="151" t="s">
        <v>111</v>
      </c>
      <c r="F140" s="202">
        <f t="shared" ref="F140:G140" si="40">F141</f>
        <v>464.4</v>
      </c>
      <c r="G140" s="202">
        <f t="shared" si="40"/>
        <v>456.6</v>
      </c>
      <c r="H140" s="225"/>
      <c r="I140" s="225"/>
      <c r="J140" s="225"/>
      <c r="K140" s="217"/>
      <c r="N140" s="3"/>
    </row>
    <row r="141" spans="1:14" hidden="1" x14ac:dyDescent="0.2">
      <c r="A141" s="11" t="s">
        <v>131</v>
      </c>
      <c r="B141" s="151" t="s">
        <v>97</v>
      </c>
      <c r="C141" s="352" t="s">
        <v>268</v>
      </c>
      <c r="D141" s="352" t="s">
        <v>306</v>
      </c>
      <c r="E141" s="151" t="s">
        <v>192</v>
      </c>
      <c r="F141" s="202">
        <f t="shared" ref="F141:G141" si="41">F142+F143</f>
        <v>464.4</v>
      </c>
      <c r="G141" s="202">
        <f t="shared" si="41"/>
        <v>456.6</v>
      </c>
      <c r="H141" s="225"/>
      <c r="I141" s="225"/>
      <c r="J141" s="225"/>
      <c r="K141" s="217"/>
      <c r="N141" s="3"/>
    </row>
    <row r="142" spans="1:14" s="7" customFormat="1" hidden="1" x14ac:dyDescent="0.2">
      <c r="A142" s="88" t="s">
        <v>132</v>
      </c>
      <c r="B142" s="151" t="s">
        <v>97</v>
      </c>
      <c r="C142" s="352" t="s">
        <v>268</v>
      </c>
      <c r="D142" s="352" t="s">
        <v>306</v>
      </c>
      <c r="E142" s="151" t="s">
        <v>193</v>
      </c>
      <c r="F142" s="202">
        <f>'Пр7 ведм 25-26'!G545</f>
        <v>356.7</v>
      </c>
      <c r="G142" s="202">
        <f>'Пр7 ведм 25-26'!H545</f>
        <v>350.6</v>
      </c>
      <c r="H142" s="225"/>
      <c r="I142" s="225"/>
      <c r="J142" s="225"/>
      <c r="K142" s="217"/>
    </row>
    <row r="143" spans="1:14" s="7" customFormat="1" ht="33.75" hidden="1" x14ac:dyDescent="0.2">
      <c r="A143" s="88" t="s">
        <v>133</v>
      </c>
      <c r="B143" s="151" t="s">
        <v>97</v>
      </c>
      <c r="C143" s="352" t="s">
        <v>268</v>
      </c>
      <c r="D143" s="352" t="s">
        <v>306</v>
      </c>
      <c r="E143" s="151">
        <v>129</v>
      </c>
      <c r="F143" s="202">
        <f>'Пр7 ведм 25-26'!G546</f>
        <v>107.7</v>
      </c>
      <c r="G143" s="202">
        <f>'Пр7 ведм 25-26'!H546</f>
        <v>106</v>
      </c>
      <c r="H143" s="225"/>
      <c r="I143" s="225"/>
      <c r="J143" s="225"/>
      <c r="K143" s="217"/>
    </row>
    <row r="144" spans="1:14" s="7" customFormat="1" ht="12.75" hidden="1" customHeight="1" x14ac:dyDescent="0.2">
      <c r="A144" s="11" t="s">
        <v>404</v>
      </c>
      <c r="B144" s="151" t="s">
        <v>97</v>
      </c>
      <c r="C144" s="352" t="s">
        <v>268</v>
      </c>
      <c r="D144" s="352" t="s">
        <v>306</v>
      </c>
      <c r="E144" s="151">
        <v>200</v>
      </c>
      <c r="F144" s="202">
        <f t="shared" ref="F144:G144" si="42">F145</f>
        <v>0</v>
      </c>
      <c r="G144" s="202">
        <f t="shared" si="42"/>
        <v>0</v>
      </c>
      <c r="H144" s="225"/>
      <c r="I144" s="225"/>
      <c r="J144" s="225"/>
      <c r="K144" s="217"/>
    </row>
    <row r="145" spans="1:14" ht="22.5" hidden="1" x14ac:dyDescent="0.2">
      <c r="A145" s="11" t="s">
        <v>120</v>
      </c>
      <c r="B145" s="151" t="s">
        <v>97</v>
      </c>
      <c r="C145" s="352" t="s">
        <v>268</v>
      </c>
      <c r="D145" s="352" t="s">
        <v>306</v>
      </c>
      <c r="E145" s="151" t="s">
        <v>121</v>
      </c>
      <c r="F145" s="202">
        <f t="shared" ref="F145:G145" si="43">F147+F146</f>
        <v>0</v>
      </c>
      <c r="G145" s="202">
        <f t="shared" si="43"/>
        <v>0</v>
      </c>
      <c r="H145" s="225"/>
      <c r="I145" s="225"/>
      <c r="J145" s="225"/>
      <c r="K145" s="217"/>
      <c r="N145" s="3"/>
    </row>
    <row r="146" spans="1:14" ht="15" hidden="1" customHeight="1" x14ac:dyDescent="0.2">
      <c r="A146" s="179" t="s">
        <v>134</v>
      </c>
      <c r="B146" s="151" t="s">
        <v>97</v>
      </c>
      <c r="C146" s="352" t="s">
        <v>268</v>
      </c>
      <c r="D146" s="352" t="s">
        <v>306</v>
      </c>
      <c r="E146" s="151">
        <v>242</v>
      </c>
      <c r="F146" s="202">
        <f>'Пр7 ведм 25-26'!G549</f>
        <v>0</v>
      </c>
      <c r="G146" s="202">
        <f>'Пр7 ведм 25-26'!H549</f>
        <v>0</v>
      </c>
      <c r="H146" s="225"/>
      <c r="I146" s="225"/>
      <c r="J146" s="225"/>
      <c r="K146" s="217"/>
      <c r="N146" s="3"/>
    </row>
    <row r="147" spans="1:14" ht="15" hidden="1" customHeight="1" x14ac:dyDescent="0.2">
      <c r="A147" s="179" t="s">
        <v>422</v>
      </c>
      <c r="B147" s="151" t="s">
        <v>97</v>
      </c>
      <c r="C147" s="352" t="s">
        <v>268</v>
      </c>
      <c r="D147" s="352" t="s">
        <v>306</v>
      </c>
      <c r="E147" s="151" t="s">
        <v>123</v>
      </c>
      <c r="F147" s="202">
        <f>'Пр7 ведм 25-26'!G550</f>
        <v>0</v>
      </c>
      <c r="G147" s="202">
        <f>'Пр7 ведм 25-26'!H550</f>
        <v>0</v>
      </c>
      <c r="H147" s="225"/>
      <c r="I147" s="225"/>
      <c r="J147" s="225"/>
      <c r="K147" s="217"/>
      <c r="N147" s="3"/>
    </row>
    <row r="148" spans="1:14" ht="12.75" hidden="1" customHeight="1" x14ac:dyDescent="0.2">
      <c r="A148" s="9" t="s">
        <v>273</v>
      </c>
      <c r="B148" s="33" t="s">
        <v>213</v>
      </c>
      <c r="C148" s="33"/>
      <c r="D148" s="33"/>
      <c r="E148" s="31"/>
      <c r="F148" s="204">
        <f t="shared" ref="F148:G149" si="44">F149</f>
        <v>0</v>
      </c>
      <c r="G148" s="204">
        <f t="shared" si="44"/>
        <v>0</v>
      </c>
      <c r="H148" s="372"/>
      <c r="I148" s="372"/>
      <c r="J148" s="372"/>
      <c r="K148" s="217"/>
      <c r="N148" s="3"/>
    </row>
    <row r="149" spans="1:14" hidden="1" x14ac:dyDescent="0.2">
      <c r="A149" s="9" t="s">
        <v>274</v>
      </c>
      <c r="B149" s="33" t="s">
        <v>213</v>
      </c>
      <c r="C149" s="33" t="s">
        <v>151</v>
      </c>
      <c r="D149" s="33"/>
      <c r="E149" s="352"/>
      <c r="F149" s="204">
        <f t="shared" si="44"/>
        <v>0</v>
      </c>
      <c r="G149" s="204">
        <f t="shared" si="44"/>
        <v>0</v>
      </c>
      <c r="H149" s="372"/>
      <c r="I149" s="372"/>
      <c r="J149" s="372"/>
      <c r="K149" s="217"/>
      <c r="N149" s="3"/>
    </row>
    <row r="150" spans="1:14" hidden="1" x14ac:dyDescent="0.2">
      <c r="A150" s="11" t="s">
        <v>124</v>
      </c>
      <c r="B150" s="352" t="s">
        <v>213</v>
      </c>
      <c r="C150" s="352" t="s">
        <v>151</v>
      </c>
      <c r="D150" s="40" t="s">
        <v>269</v>
      </c>
      <c r="E150" s="151"/>
      <c r="F150" s="202">
        <f>F151+F159</f>
        <v>0</v>
      </c>
      <c r="G150" s="202">
        <f>G151+G159</f>
        <v>0</v>
      </c>
      <c r="H150" s="225"/>
      <c r="I150" s="225"/>
      <c r="J150" s="225"/>
      <c r="K150" s="217"/>
      <c r="N150" s="3"/>
    </row>
    <row r="151" spans="1:14" ht="12.75" hidden="1" customHeight="1" x14ac:dyDescent="0.2">
      <c r="A151" s="188" t="s">
        <v>307</v>
      </c>
      <c r="B151" s="37" t="s">
        <v>213</v>
      </c>
      <c r="C151" s="37" t="s">
        <v>151</v>
      </c>
      <c r="D151" s="37" t="s">
        <v>275</v>
      </c>
      <c r="E151" s="35"/>
      <c r="F151" s="205">
        <f>F152+F156</f>
        <v>0</v>
      </c>
      <c r="G151" s="205">
        <f>G152+G156</f>
        <v>0</v>
      </c>
      <c r="H151" s="373"/>
      <c r="I151" s="373"/>
      <c r="J151" s="373"/>
      <c r="K151" s="217"/>
      <c r="N151" s="3"/>
    </row>
    <row r="152" spans="1:14" s="7" customFormat="1" ht="33.75" hidden="1" x14ac:dyDescent="0.2">
      <c r="A152" s="11" t="s">
        <v>110</v>
      </c>
      <c r="B152" s="352" t="s">
        <v>213</v>
      </c>
      <c r="C152" s="352" t="s">
        <v>151</v>
      </c>
      <c r="D152" s="352" t="s">
        <v>275</v>
      </c>
      <c r="E152" s="151" t="s">
        <v>111</v>
      </c>
      <c r="F152" s="202">
        <f t="shared" ref="F152:G152" si="45">F153</f>
        <v>0</v>
      </c>
      <c r="G152" s="202">
        <f t="shared" si="45"/>
        <v>0</v>
      </c>
      <c r="H152" s="225"/>
      <c r="I152" s="225"/>
      <c r="J152" s="225"/>
      <c r="K152" s="217"/>
    </row>
    <row r="153" spans="1:14" s="7" customFormat="1" hidden="1" x14ac:dyDescent="0.2">
      <c r="A153" s="11" t="s">
        <v>112</v>
      </c>
      <c r="B153" s="352" t="s">
        <v>213</v>
      </c>
      <c r="C153" s="352" t="s">
        <v>151</v>
      </c>
      <c r="D153" s="352" t="s">
        <v>275</v>
      </c>
      <c r="E153" s="151">
        <v>110</v>
      </c>
      <c r="F153" s="202">
        <f>F154+F155</f>
        <v>0</v>
      </c>
      <c r="G153" s="202">
        <f>G154+G155</f>
        <v>0</v>
      </c>
      <c r="H153" s="225"/>
      <c r="I153" s="225"/>
      <c r="J153" s="225"/>
      <c r="K153" s="217"/>
    </row>
    <row r="154" spans="1:14" hidden="1" x14ac:dyDescent="0.2">
      <c r="A154" s="11" t="s">
        <v>113</v>
      </c>
      <c r="B154" s="352" t="s">
        <v>213</v>
      </c>
      <c r="C154" s="352" t="s">
        <v>151</v>
      </c>
      <c r="D154" s="352" t="s">
        <v>275</v>
      </c>
      <c r="E154" s="151">
        <v>111</v>
      </c>
      <c r="F154" s="202">
        <f>'Пр 5 вед'!G557</f>
        <v>0</v>
      </c>
      <c r="G154" s="202">
        <f>'Пр 5 вед'!H557</f>
        <v>0</v>
      </c>
      <c r="H154" s="225"/>
      <c r="I154" s="225"/>
      <c r="J154" s="225"/>
      <c r="K154" s="217"/>
      <c r="N154" s="3"/>
    </row>
    <row r="155" spans="1:14" ht="22.5" hidden="1" x14ac:dyDescent="0.2">
      <c r="A155" s="88" t="s">
        <v>114</v>
      </c>
      <c r="B155" s="352" t="s">
        <v>213</v>
      </c>
      <c r="C155" s="352" t="s">
        <v>151</v>
      </c>
      <c r="D155" s="352" t="s">
        <v>275</v>
      </c>
      <c r="E155" s="151">
        <v>119</v>
      </c>
      <c r="F155" s="202">
        <f>'Пр 5 вед'!G558</f>
        <v>0</v>
      </c>
      <c r="G155" s="202">
        <f>'Пр 5 вед'!H558</f>
        <v>0</v>
      </c>
      <c r="H155" s="225"/>
      <c r="I155" s="225"/>
      <c r="J155" s="225"/>
      <c r="K155" s="217"/>
      <c r="N155" s="3"/>
    </row>
    <row r="156" spans="1:14" hidden="1" x14ac:dyDescent="0.2">
      <c r="A156" s="11" t="s">
        <v>404</v>
      </c>
      <c r="B156" s="352" t="s">
        <v>213</v>
      </c>
      <c r="C156" s="352" t="s">
        <v>151</v>
      </c>
      <c r="D156" s="352" t="s">
        <v>275</v>
      </c>
      <c r="E156" s="151">
        <v>200</v>
      </c>
      <c r="F156" s="202">
        <f t="shared" ref="F156:G157" si="46">F157</f>
        <v>0</v>
      </c>
      <c r="G156" s="202">
        <f t="shared" si="46"/>
        <v>0</v>
      </c>
      <c r="H156" s="225"/>
      <c r="I156" s="225"/>
      <c r="J156" s="225"/>
      <c r="K156" s="217"/>
      <c r="N156" s="3"/>
    </row>
    <row r="157" spans="1:14" s="7" customFormat="1" ht="24.75" hidden="1" customHeight="1" x14ac:dyDescent="0.2">
      <c r="A157" s="11" t="s">
        <v>120</v>
      </c>
      <c r="B157" s="352" t="s">
        <v>213</v>
      </c>
      <c r="C157" s="352" t="s">
        <v>151</v>
      </c>
      <c r="D157" s="352" t="s">
        <v>275</v>
      </c>
      <c r="E157" s="151" t="s">
        <v>121</v>
      </c>
      <c r="F157" s="202">
        <f t="shared" si="46"/>
        <v>0</v>
      </c>
      <c r="G157" s="202">
        <f t="shared" si="46"/>
        <v>0</v>
      </c>
      <c r="H157" s="225"/>
      <c r="I157" s="225"/>
      <c r="J157" s="225"/>
      <c r="K157" s="217"/>
    </row>
    <row r="158" spans="1:14" hidden="1" x14ac:dyDescent="0.2">
      <c r="A158" s="179" t="s">
        <v>422</v>
      </c>
      <c r="B158" s="352" t="s">
        <v>213</v>
      </c>
      <c r="C158" s="352" t="s">
        <v>151</v>
      </c>
      <c r="D158" s="352" t="s">
        <v>275</v>
      </c>
      <c r="E158" s="151" t="s">
        <v>123</v>
      </c>
      <c r="F158" s="202">
        <f>'Пр 5 вед'!G561</f>
        <v>0</v>
      </c>
      <c r="G158" s="202">
        <f>'Пр 5 вед'!H561</f>
        <v>0</v>
      </c>
      <c r="H158" s="225"/>
      <c r="I158" s="225"/>
      <c r="J158" s="225"/>
      <c r="K158" s="217"/>
      <c r="N158" s="3"/>
    </row>
    <row r="159" spans="1:14" s="7" customFormat="1" hidden="1" x14ac:dyDescent="0.2">
      <c r="A159" s="11" t="s">
        <v>271</v>
      </c>
      <c r="B159" s="352" t="s">
        <v>213</v>
      </c>
      <c r="C159" s="352" t="s">
        <v>151</v>
      </c>
      <c r="D159" s="352" t="s">
        <v>275</v>
      </c>
      <c r="E159" s="352" t="s">
        <v>276</v>
      </c>
      <c r="F159" s="202">
        <f>F160</f>
        <v>0</v>
      </c>
      <c r="G159" s="202">
        <f>G160</f>
        <v>0</v>
      </c>
      <c r="H159" s="225"/>
      <c r="I159" s="225"/>
      <c r="J159" s="225"/>
      <c r="K159" s="217"/>
    </row>
    <row r="160" spans="1:14" s="7" customFormat="1" hidden="1" x14ac:dyDescent="0.2">
      <c r="A160" s="11" t="s">
        <v>272</v>
      </c>
      <c r="B160" s="352" t="s">
        <v>213</v>
      </c>
      <c r="C160" s="352" t="s">
        <v>151</v>
      </c>
      <c r="D160" s="352" t="s">
        <v>275</v>
      </c>
      <c r="E160" s="352" t="s">
        <v>277</v>
      </c>
      <c r="F160" s="202">
        <f>'Пр 5 вед'!G454</f>
        <v>0</v>
      </c>
      <c r="G160" s="202">
        <f>'Пр 5 вед'!H454</f>
        <v>0</v>
      </c>
      <c r="H160" s="225"/>
      <c r="I160" s="225"/>
      <c r="J160" s="225"/>
      <c r="K160" s="217"/>
    </row>
    <row r="161" spans="1:14" ht="21" x14ac:dyDescent="0.2">
      <c r="A161" s="9" t="s">
        <v>308</v>
      </c>
      <c r="B161" s="31" t="s">
        <v>151</v>
      </c>
      <c r="C161" s="33" t="s">
        <v>145</v>
      </c>
      <c r="D161" s="33" t="s">
        <v>146</v>
      </c>
      <c r="E161" s="31" t="s">
        <v>147</v>
      </c>
      <c r="F161" s="204">
        <f>F162+F185</f>
        <v>3576.7</v>
      </c>
      <c r="G161" s="204">
        <f>G162+G185</f>
        <v>3576.7</v>
      </c>
      <c r="H161" s="372"/>
      <c r="I161" s="372"/>
      <c r="J161" s="372"/>
      <c r="K161" s="217"/>
      <c r="N161" s="3"/>
    </row>
    <row r="162" spans="1:14" ht="21" hidden="1" x14ac:dyDescent="0.2">
      <c r="A162" s="9" t="s">
        <v>309</v>
      </c>
      <c r="B162" s="31" t="s">
        <v>151</v>
      </c>
      <c r="C162" s="33" t="s">
        <v>218</v>
      </c>
      <c r="D162" s="33"/>
      <c r="E162" s="31"/>
      <c r="F162" s="204">
        <f>F163+F172</f>
        <v>3071.7</v>
      </c>
      <c r="G162" s="204">
        <f>G163+G172</f>
        <v>3071.7</v>
      </c>
      <c r="H162" s="372"/>
      <c r="I162" s="372"/>
      <c r="J162" s="372"/>
      <c r="K162" s="217"/>
      <c r="N162" s="3"/>
    </row>
    <row r="163" spans="1:14" hidden="1" x14ac:dyDescent="0.2">
      <c r="A163" s="88" t="s">
        <v>310</v>
      </c>
      <c r="B163" s="151" t="s">
        <v>151</v>
      </c>
      <c r="C163" s="352" t="s">
        <v>218</v>
      </c>
      <c r="D163" s="352" t="s">
        <v>311</v>
      </c>
      <c r="E163" s="151"/>
      <c r="F163" s="202">
        <f t="shared" ref="F163:G163" si="47">F164+F168</f>
        <v>2576.6999999999998</v>
      </c>
      <c r="G163" s="202">
        <f t="shared" si="47"/>
        <v>2576.6999999999998</v>
      </c>
      <c r="H163" s="225"/>
      <c r="I163" s="225"/>
      <c r="J163" s="225"/>
      <c r="K163" s="217"/>
      <c r="N163" s="3"/>
    </row>
    <row r="164" spans="1:14" ht="33.75" hidden="1" x14ac:dyDescent="0.2">
      <c r="A164" s="11" t="s">
        <v>110</v>
      </c>
      <c r="B164" s="151" t="s">
        <v>151</v>
      </c>
      <c r="C164" s="352" t="s">
        <v>218</v>
      </c>
      <c r="D164" s="352" t="s">
        <v>311</v>
      </c>
      <c r="E164" s="151" t="s">
        <v>111</v>
      </c>
      <c r="F164" s="202">
        <f t="shared" ref="F164:G164" si="48">F165</f>
        <v>2427.6999999999998</v>
      </c>
      <c r="G164" s="202">
        <f t="shared" si="48"/>
        <v>2427.6999999999998</v>
      </c>
      <c r="H164" s="225"/>
      <c r="I164" s="225"/>
      <c r="J164" s="225"/>
      <c r="K164" s="217"/>
      <c r="N164" s="3"/>
    </row>
    <row r="165" spans="1:14" s="7" customFormat="1" ht="12" hidden="1" customHeight="1" x14ac:dyDescent="0.2">
      <c r="A165" s="11" t="s">
        <v>112</v>
      </c>
      <c r="B165" s="151" t="s">
        <v>151</v>
      </c>
      <c r="C165" s="352" t="s">
        <v>218</v>
      </c>
      <c r="D165" s="352" t="s">
        <v>311</v>
      </c>
      <c r="E165" s="151">
        <v>110</v>
      </c>
      <c r="F165" s="202">
        <f t="shared" ref="F165:G165" si="49">F166+F167</f>
        <v>2427.6999999999998</v>
      </c>
      <c r="G165" s="202">
        <f t="shared" si="49"/>
        <v>2427.6999999999998</v>
      </c>
      <c r="H165" s="225"/>
      <c r="I165" s="225"/>
      <c r="J165" s="225"/>
      <c r="K165" s="217"/>
    </row>
    <row r="166" spans="1:14" s="7" customFormat="1" hidden="1" x14ac:dyDescent="0.2">
      <c r="A166" s="11" t="s">
        <v>113</v>
      </c>
      <c r="B166" s="151" t="s">
        <v>151</v>
      </c>
      <c r="C166" s="352" t="s">
        <v>218</v>
      </c>
      <c r="D166" s="352" t="s">
        <v>311</v>
      </c>
      <c r="E166" s="151">
        <v>111</v>
      </c>
      <c r="F166" s="202">
        <f>'Пр7 ведм 25-26'!G567</f>
        <v>1864.6</v>
      </c>
      <c r="G166" s="202">
        <f>'Пр7 ведм 25-26'!H567</f>
        <v>1864.6</v>
      </c>
      <c r="H166" s="225"/>
      <c r="I166" s="225"/>
      <c r="J166" s="225"/>
      <c r="K166" s="217"/>
    </row>
    <row r="167" spans="1:14" s="7" customFormat="1" ht="22.5" hidden="1" x14ac:dyDescent="0.2">
      <c r="A167" s="88" t="s">
        <v>114</v>
      </c>
      <c r="B167" s="151" t="s">
        <v>151</v>
      </c>
      <c r="C167" s="352" t="s">
        <v>218</v>
      </c>
      <c r="D167" s="352" t="s">
        <v>311</v>
      </c>
      <c r="E167" s="151">
        <v>119</v>
      </c>
      <c r="F167" s="202">
        <f>'Пр7 ведм 25-26'!G568</f>
        <v>563.1</v>
      </c>
      <c r="G167" s="202">
        <f>'Пр7 ведм 25-26'!H568</f>
        <v>563.1</v>
      </c>
      <c r="H167" s="225"/>
      <c r="I167" s="225"/>
      <c r="J167" s="225"/>
      <c r="K167" s="217"/>
    </row>
    <row r="168" spans="1:14" s="7" customFormat="1" hidden="1" x14ac:dyDescent="0.2">
      <c r="A168" s="11" t="s">
        <v>404</v>
      </c>
      <c r="B168" s="151" t="s">
        <v>151</v>
      </c>
      <c r="C168" s="352" t="s">
        <v>218</v>
      </c>
      <c r="D168" s="352" t="s">
        <v>311</v>
      </c>
      <c r="E168" s="151">
        <v>200</v>
      </c>
      <c r="F168" s="202">
        <f t="shared" ref="F168:G168" si="50">F169</f>
        <v>149</v>
      </c>
      <c r="G168" s="202">
        <f t="shared" si="50"/>
        <v>149</v>
      </c>
      <c r="H168" s="225"/>
      <c r="I168" s="225"/>
      <c r="J168" s="225"/>
      <c r="K168" s="217"/>
    </row>
    <row r="169" spans="1:14" s="7" customFormat="1" ht="22.5" hidden="1" x14ac:dyDescent="0.2">
      <c r="A169" s="11" t="s">
        <v>120</v>
      </c>
      <c r="B169" s="151" t="s">
        <v>151</v>
      </c>
      <c r="C169" s="352" t="s">
        <v>218</v>
      </c>
      <c r="D169" s="352" t="s">
        <v>311</v>
      </c>
      <c r="E169" s="151">
        <v>240</v>
      </c>
      <c r="F169" s="202">
        <f t="shared" ref="F169:G169" si="51">F170+F171</f>
        <v>149</v>
      </c>
      <c r="G169" s="202">
        <f t="shared" si="51"/>
        <v>149</v>
      </c>
      <c r="H169" s="225"/>
      <c r="I169" s="225"/>
      <c r="J169" s="225"/>
      <c r="K169" s="217"/>
    </row>
    <row r="170" spans="1:14" s="7" customFormat="1" ht="22.5" hidden="1" x14ac:dyDescent="0.2">
      <c r="A170" s="179" t="s">
        <v>134</v>
      </c>
      <c r="B170" s="151" t="s">
        <v>151</v>
      </c>
      <c r="C170" s="352" t="s">
        <v>218</v>
      </c>
      <c r="D170" s="352" t="s">
        <v>311</v>
      </c>
      <c r="E170" s="151">
        <v>242</v>
      </c>
      <c r="F170" s="202">
        <f>'Пр7 ведм 25-26'!G571</f>
        <v>149</v>
      </c>
      <c r="G170" s="202">
        <f>'Пр7 ведм 25-26'!H571</f>
        <v>149</v>
      </c>
      <c r="H170" s="225"/>
      <c r="I170" s="225"/>
      <c r="J170" s="225"/>
      <c r="K170" s="217"/>
    </row>
    <row r="171" spans="1:14" s="7" customFormat="1" ht="16.5" hidden="1" customHeight="1" x14ac:dyDescent="0.2">
      <c r="A171" s="179" t="s">
        <v>422</v>
      </c>
      <c r="B171" s="151" t="s">
        <v>151</v>
      </c>
      <c r="C171" s="352" t="s">
        <v>218</v>
      </c>
      <c r="D171" s="352" t="s">
        <v>311</v>
      </c>
      <c r="E171" s="151">
        <v>244</v>
      </c>
      <c r="F171" s="202">
        <f>'Пр7 ведм 25-26'!G572</f>
        <v>0</v>
      </c>
      <c r="G171" s="202">
        <f>'Пр7 ведм 25-26'!H572</f>
        <v>0</v>
      </c>
      <c r="H171" s="225"/>
      <c r="I171" s="225"/>
      <c r="J171" s="225"/>
      <c r="K171" s="217"/>
    </row>
    <row r="172" spans="1:14" s="351" customFormat="1" ht="31.5" hidden="1" x14ac:dyDescent="0.2">
      <c r="A172" s="159" t="s">
        <v>912</v>
      </c>
      <c r="B172" s="31" t="s">
        <v>151</v>
      </c>
      <c r="C172" s="33" t="s">
        <v>218</v>
      </c>
      <c r="D172" s="33" t="s">
        <v>312</v>
      </c>
      <c r="E172" s="31"/>
      <c r="F172" s="204">
        <f t="shared" ref="F172:G172" si="52">F173+F177+F181</f>
        <v>495</v>
      </c>
      <c r="G172" s="204">
        <f t="shared" si="52"/>
        <v>495</v>
      </c>
      <c r="H172" s="372"/>
      <c r="I172" s="372"/>
      <c r="J172" s="372"/>
      <c r="K172" s="349"/>
    </row>
    <row r="173" spans="1:14" s="7" customFormat="1" ht="22.5" hidden="1" x14ac:dyDescent="0.2">
      <c r="A173" s="88" t="s">
        <v>441</v>
      </c>
      <c r="B173" s="151" t="s">
        <v>151</v>
      </c>
      <c r="C173" s="352" t="s">
        <v>218</v>
      </c>
      <c r="D173" s="352" t="s">
        <v>440</v>
      </c>
      <c r="E173" s="151"/>
      <c r="F173" s="202">
        <f t="shared" ref="F173:G175" si="53">F174</f>
        <v>430</v>
      </c>
      <c r="G173" s="202">
        <f t="shared" si="53"/>
        <v>430</v>
      </c>
      <c r="H173" s="225"/>
      <c r="I173" s="225"/>
      <c r="J173" s="225"/>
      <c r="K173" s="217"/>
    </row>
    <row r="174" spans="1:14" s="7" customFormat="1" hidden="1" x14ac:dyDescent="0.2">
      <c r="A174" s="11" t="s">
        <v>404</v>
      </c>
      <c r="B174" s="151" t="s">
        <v>151</v>
      </c>
      <c r="C174" s="352" t="s">
        <v>218</v>
      </c>
      <c r="D174" s="352" t="s">
        <v>440</v>
      </c>
      <c r="E174" s="151">
        <v>200</v>
      </c>
      <c r="F174" s="202">
        <f t="shared" si="53"/>
        <v>430</v>
      </c>
      <c r="G174" s="202">
        <f t="shared" si="53"/>
        <v>430</v>
      </c>
      <c r="H174" s="225"/>
      <c r="I174" s="225"/>
      <c r="J174" s="225"/>
      <c r="K174" s="217"/>
    </row>
    <row r="175" spans="1:14" s="7" customFormat="1" ht="22.5" hidden="1" x14ac:dyDescent="0.2">
      <c r="A175" s="11" t="s">
        <v>120</v>
      </c>
      <c r="B175" s="151" t="s">
        <v>151</v>
      </c>
      <c r="C175" s="352" t="s">
        <v>218</v>
      </c>
      <c r="D175" s="352" t="s">
        <v>440</v>
      </c>
      <c r="E175" s="151">
        <v>240</v>
      </c>
      <c r="F175" s="202">
        <f t="shared" si="53"/>
        <v>430</v>
      </c>
      <c r="G175" s="202">
        <f t="shared" si="53"/>
        <v>430</v>
      </c>
      <c r="H175" s="225"/>
      <c r="I175" s="225"/>
      <c r="J175" s="225"/>
      <c r="K175" s="217"/>
    </row>
    <row r="176" spans="1:14" s="7" customFormat="1" hidden="1" x14ac:dyDescent="0.2">
      <c r="A176" s="179" t="s">
        <v>422</v>
      </c>
      <c r="B176" s="151" t="s">
        <v>151</v>
      </c>
      <c r="C176" s="352" t="s">
        <v>218</v>
      </c>
      <c r="D176" s="352" t="s">
        <v>440</v>
      </c>
      <c r="E176" s="151">
        <v>244</v>
      </c>
      <c r="F176" s="202">
        <f>'Пр7 ведм 25-26'!G577</f>
        <v>430</v>
      </c>
      <c r="G176" s="202">
        <f>'Пр7 ведм 25-26'!H577</f>
        <v>430</v>
      </c>
      <c r="H176" s="225"/>
      <c r="I176" s="225"/>
      <c r="J176" s="225"/>
      <c r="K176" s="217"/>
    </row>
    <row r="177" spans="1:14" s="7" customFormat="1" ht="33.75" hidden="1" x14ac:dyDescent="0.2">
      <c r="A177" s="88" t="s">
        <v>313</v>
      </c>
      <c r="B177" s="151" t="s">
        <v>151</v>
      </c>
      <c r="C177" s="352" t="s">
        <v>218</v>
      </c>
      <c r="D177" s="352" t="s">
        <v>314</v>
      </c>
      <c r="E177" s="151"/>
      <c r="F177" s="202">
        <f t="shared" ref="F177:G179" si="54">F178</f>
        <v>50</v>
      </c>
      <c r="G177" s="202">
        <f t="shared" si="54"/>
        <v>50</v>
      </c>
      <c r="H177" s="225"/>
      <c r="I177" s="225"/>
      <c r="J177" s="225"/>
      <c r="K177" s="217"/>
    </row>
    <row r="178" spans="1:14" s="7" customFormat="1" hidden="1" x14ac:dyDescent="0.2">
      <c r="A178" s="11" t="s">
        <v>404</v>
      </c>
      <c r="B178" s="151" t="s">
        <v>151</v>
      </c>
      <c r="C178" s="352" t="s">
        <v>218</v>
      </c>
      <c r="D178" s="352" t="s">
        <v>314</v>
      </c>
      <c r="E178" s="151">
        <v>200</v>
      </c>
      <c r="F178" s="202">
        <f t="shared" si="54"/>
        <v>50</v>
      </c>
      <c r="G178" s="202">
        <f t="shared" si="54"/>
        <v>50</v>
      </c>
      <c r="H178" s="225"/>
      <c r="I178" s="225"/>
      <c r="J178" s="225"/>
      <c r="K178" s="217"/>
    </row>
    <row r="179" spans="1:14" s="7" customFormat="1" ht="22.5" hidden="1" x14ac:dyDescent="0.2">
      <c r="A179" s="11" t="s">
        <v>120</v>
      </c>
      <c r="B179" s="151" t="s">
        <v>151</v>
      </c>
      <c r="C179" s="352" t="s">
        <v>218</v>
      </c>
      <c r="D179" s="352" t="s">
        <v>314</v>
      </c>
      <c r="E179" s="151">
        <v>240</v>
      </c>
      <c r="F179" s="202">
        <f t="shared" si="54"/>
        <v>50</v>
      </c>
      <c r="G179" s="202">
        <f t="shared" si="54"/>
        <v>50</v>
      </c>
      <c r="H179" s="225"/>
      <c r="I179" s="225"/>
      <c r="J179" s="225"/>
      <c r="K179" s="217"/>
    </row>
    <row r="180" spans="1:14" s="7" customFormat="1" hidden="1" x14ac:dyDescent="0.2">
      <c r="A180" s="179" t="s">
        <v>422</v>
      </c>
      <c r="B180" s="151" t="s">
        <v>151</v>
      </c>
      <c r="C180" s="352" t="s">
        <v>218</v>
      </c>
      <c r="D180" s="352" t="s">
        <v>314</v>
      </c>
      <c r="E180" s="151">
        <v>244</v>
      </c>
      <c r="F180" s="202">
        <f>'Пр7 ведм 25-26'!G581</f>
        <v>50</v>
      </c>
      <c r="G180" s="202">
        <f>'Пр7 ведм 25-26'!H581</f>
        <v>50</v>
      </c>
      <c r="H180" s="225"/>
      <c r="I180" s="225"/>
      <c r="J180" s="225"/>
      <c r="K180" s="217"/>
    </row>
    <row r="181" spans="1:14" s="7" customFormat="1" ht="22.5" hidden="1" x14ac:dyDescent="0.2">
      <c r="A181" s="88" t="s">
        <v>476</v>
      </c>
      <c r="B181" s="151" t="s">
        <v>151</v>
      </c>
      <c r="C181" s="352" t="s">
        <v>218</v>
      </c>
      <c r="D181" s="352" t="s">
        <v>442</v>
      </c>
      <c r="E181" s="151"/>
      <c r="F181" s="202">
        <f t="shared" ref="F181:G183" si="55">F182</f>
        <v>15</v>
      </c>
      <c r="G181" s="202">
        <f t="shared" si="55"/>
        <v>15</v>
      </c>
      <c r="H181" s="225"/>
      <c r="I181" s="225"/>
      <c r="J181" s="225"/>
      <c r="K181" s="217"/>
    </row>
    <row r="182" spans="1:14" s="7" customFormat="1" hidden="1" x14ac:dyDescent="0.2">
      <c r="A182" s="11" t="s">
        <v>404</v>
      </c>
      <c r="B182" s="151" t="s">
        <v>151</v>
      </c>
      <c r="C182" s="352" t="s">
        <v>218</v>
      </c>
      <c r="D182" s="352" t="s">
        <v>442</v>
      </c>
      <c r="E182" s="151">
        <v>200</v>
      </c>
      <c r="F182" s="202">
        <f t="shared" si="55"/>
        <v>15</v>
      </c>
      <c r="G182" s="202">
        <f t="shared" si="55"/>
        <v>15</v>
      </c>
      <c r="H182" s="225"/>
      <c r="I182" s="225"/>
      <c r="J182" s="225"/>
      <c r="K182" s="217"/>
    </row>
    <row r="183" spans="1:14" s="7" customFormat="1" ht="22.5" hidden="1" x14ac:dyDescent="0.2">
      <c r="A183" s="11" t="s">
        <v>120</v>
      </c>
      <c r="B183" s="151" t="s">
        <v>151</v>
      </c>
      <c r="C183" s="352" t="s">
        <v>218</v>
      </c>
      <c r="D183" s="352" t="s">
        <v>442</v>
      </c>
      <c r="E183" s="151">
        <v>240</v>
      </c>
      <c r="F183" s="202">
        <f t="shared" si="55"/>
        <v>15</v>
      </c>
      <c r="G183" s="202">
        <f t="shared" si="55"/>
        <v>15</v>
      </c>
      <c r="H183" s="225"/>
      <c r="I183" s="225"/>
      <c r="J183" s="225"/>
      <c r="K183" s="217"/>
    </row>
    <row r="184" spans="1:14" s="7" customFormat="1" hidden="1" x14ac:dyDescent="0.2">
      <c r="A184" s="179" t="s">
        <v>422</v>
      </c>
      <c r="B184" s="151" t="s">
        <v>151</v>
      </c>
      <c r="C184" s="352" t="s">
        <v>218</v>
      </c>
      <c r="D184" s="352" t="s">
        <v>442</v>
      </c>
      <c r="E184" s="151">
        <v>244</v>
      </c>
      <c r="F184" s="202">
        <f>'Пр7 ведм 25-26'!G585</f>
        <v>15</v>
      </c>
      <c r="G184" s="202">
        <f>'Пр7 ведм 25-26'!H585</f>
        <v>15</v>
      </c>
      <c r="H184" s="225"/>
      <c r="I184" s="225"/>
      <c r="J184" s="225"/>
      <c r="K184" s="217"/>
    </row>
    <row r="185" spans="1:14" s="7" customFormat="1" ht="21" hidden="1" x14ac:dyDescent="0.2">
      <c r="A185" s="9" t="s">
        <v>315</v>
      </c>
      <c r="B185" s="31" t="s">
        <v>151</v>
      </c>
      <c r="C185" s="33" t="s">
        <v>279</v>
      </c>
      <c r="D185" s="33" t="s">
        <v>146</v>
      </c>
      <c r="E185" s="31" t="s">
        <v>147</v>
      </c>
      <c r="F185" s="204">
        <f t="shared" ref="F185:G185" si="56">F186</f>
        <v>505</v>
      </c>
      <c r="G185" s="204">
        <f t="shared" si="56"/>
        <v>505</v>
      </c>
      <c r="H185" s="372"/>
      <c r="I185" s="372"/>
      <c r="J185" s="372"/>
      <c r="K185" s="217"/>
    </row>
    <row r="186" spans="1:14" s="7" customFormat="1" ht="31.5" hidden="1" x14ac:dyDescent="0.2">
      <c r="A186" s="9" t="s">
        <v>789</v>
      </c>
      <c r="B186" s="31" t="s">
        <v>151</v>
      </c>
      <c r="C186" s="33" t="s">
        <v>279</v>
      </c>
      <c r="D186" s="33" t="s">
        <v>316</v>
      </c>
      <c r="E186" s="31" t="s">
        <v>147</v>
      </c>
      <c r="F186" s="204">
        <f t="shared" ref="F186:G186" si="57">F191+F187</f>
        <v>505</v>
      </c>
      <c r="G186" s="204">
        <f t="shared" si="57"/>
        <v>505</v>
      </c>
      <c r="H186" s="372"/>
      <c r="I186" s="372"/>
      <c r="J186" s="372"/>
      <c r="K186" s="217"/>
    </row>
    <row r="187" spans="1:14" ht="22.5" hidden="1" x14ac:dyDescent="0.2">
      <c r="A187" s="53" t="s">
        <v>317</v>
      </c>
      <c r="B187" s="35" t="s">
        <v>151</v>
      </c>
      <c r="C187" s="35" t="s">
        <v>279</v>
      </c>
      <c r="D187" s="37" t="s">
        <v>318</v>
      </c>
      <c r="E187" s="35" t="s">
        <v>147</v>
      </c>
      <c r="F187" s="205">
        <f t="shared" ref="F187:G189" si="58">+F188</f>
        <v>30</v>
      </c>
      <c r="G187" s="205">
        <f t="shared" si="58"/>
        <v>30</v>
      </c>
      <c r="H187" s="373"/>
      <c r="I187" s="373"/>
      <c r="J187" s="373"/>
      <c r="K187" s="217"/>
      <c r="N187" s="3"/>
    </row>
    <row r="188" spans="1:14" hidden="1" x14ac:dyDescent="0.2">
      <c r="A188" s="11" t="s">
        <v>404</v>
      </c>
      <c r="B188" s="151" t="s">
        <v>151</v>
      </c>
      <c r="C188" s="151" t="s">
        <v>279</v>
      </c>
      <c r="D188" s="352" t="s">
        <v>318</v>
      </c>
      <c r="E188" s="151" t="s">
        <v>119</v>
      </c>
      <c r="F188" s="202">
        <f t="shared" si="58"/>
        <v>30</v>
      </c>
      <c r="G188" s="202">
        <f t="shared" si="58"/>
        <v>30</v>
      </c>
      <c r="H188" s="225"/>
      <c r="I188" s="225"/>
      <c r="J188" s="225"/>
      <c r="K188" s="217"/>
      <c r="N188" s="3"/>
    </row>
    <row r="189" spans="1:14" ht="22.5" hidden="1" x14ac:dyDescent="0.2">
      <c r="A189" s="11" t="s">
        <v>120</v>
      </c>
      <c r="B189" s="151" t="s">
        <v>151</v>
      </c>
      <c r="C189" s="151" t="s">
        <v>279</v>
      </c>
      <c r="D189" s="352" t="s">
        <v>318</v>
      </c>
      <c r="E189" s="151" t="s">
        <v>121</v>
      </c>
      <c r="F189" s="202">
        <f t="shared" si="58"/>
        <v>30</v>
      </c>
      <c r="G189" s="202">
        <f t="shared" si="58"/>
        <v>30</v>
      </c>
      <c r="H189" s="225"/>
      <c r="I189" s="225"/>
      <c r="J189" s="225"/>
      <c r="K189" s="217"/>
      <c r="N189" s="3"/>
    </row>
    <row r="190" spans="1:14" hidden="1" x14ac:dyDescent="0.2">
      <c r="A190" s="179" t="s">
        <v>422</v>
      </c>
      <c r="B190" s="151" t="s">
        <v>151</v>
      </c>
      <c r="C190" s="151" t="s">
        <v>279</v>
      </c>
      <c r="D190" s="352" t="s">
        <v>318</v>
      </c>
      <c r="E190" s="151" t="s">
        <v>123</v>
      </c>
      <c r="F190" s="202">
        <f>'Пр7 ведм 25-26'!G591</f>
        <v>30</v>
      </c>
      <c r="G190" s="202">
        <f>'Пр7 ведм 25-26'!H591</f>
        <v>30</v>
      </c>
      <c r="H190" s="225"/>
      <c r="I190" s="225"/>
      <c r="J190" s="225"/>
      <c r="K190" s="217"/>
      <c r="N190" s="3"/>
    </row>
    <row r="191" spans="1:14" s="7" customFormat="1" ht="22.5" hidden="1" x14ac:dyDescent="0.2">
      <c r="A191" s="162" t="s">
        <v>720</v>
      </c>
      <c r="B191" s="35" t="s">
        <v>151</v>
      </c>
      <c r="C191" s="35" t="s">
        <v>279</v>
      </c>
      <c r="D191" s="37" t="s">
        <v>719</v>
      </c>
      <c r="E191" s="35" t="s">
        <v>147</v>
      </c>
      <c r="F191" s="205">
        <f t="shared" ref="F191:G193" si="59">+F192</f>
        <v>475</v>
      </c>
      <c r="G191" s="205">
        <f t="shared" si="59"/>
        <v>475</v>
      </c>
      <c r="H191" s="373"/>
      <c r="I191" s="373"/>
      <c r="J191" s="373"/>
      <c r="K191" s="217"/>
    </row>
    <row r="192" spans="1:14" hidden="1" x14ac:dyDescent="0.2">
      <c r="A192" s="11" t="s">
        <v>404</v>
      </c>
      <c r="B192" s="151" t="s">
        <v>151</v>
      </c>
      <c r="C192" s="151" t="s">
        <v>279</v>
      </c>
      <c r="D192" s="37" t="s">
        <v>719</v>
      </c>
      <c r="E192" s="151" t="s">
        <v>119</v>
      </c>
      <c r="F192" s="202">
        <f t="shared" si="59"/>
        <v>475</v>
      </c>
      <c r="G192" s="202">
        <f t="shared" si="59"/>
        <v>475</v>
      </c>
      <c r="H192" s="225"/>
      <c r="I192" s="225"/>
      <c r="J192" s="225"/>
      <c r="K192" s="217"/>
      <c r="N192" s="3"/>
    </row>
    <row r="193" spans="1:14" ht="22.5" hidden="1" x14ac:dyDescent="0.2">
      <c r="A193" s="11" t="s">
        <v>120</v>
      </c>
      <c r="B193" s="151" t="s">
        <v>151</v>
      </c>
      <c r="C193" s="151" t="s">
        <v>279</v>
      </c>
      <c r="D193" s="37" t="s">
        <v>719</v>
      </c>
      <c r="E193" s="151" t="s">
        <v>121</v>
      </c>
      <c r="F193" s="202">
        <f t="shared" si="59"/>
        <v>475</v>
      </c>
      <c r="G193" s="202">
        <f t="shared" si="59"/>
        <v>475</v>
      </c>
      <c r="H193" s="225"/>
      <c r="I193" s="225"/>
      <c r="J193" s="225"/>
      <c r="K193" s="217"/>
      <c r="N193" s="3"/>
    </row>
    <row r="194" spans="1:14" hidden="1" x14ac:dyDescent="0.2">
      <c r="A194" s="179" t="s">
        <v>422</v>
      </c>
      <c r="B194" s="151" t="s">
        <v>151</v>
      </c>
      <c r="C194" s="151" t="s">
        <v>279</v>
      </c>
      <c r="D194" s="37" t="s">
        <v>719</v>
      </c>
      <c r="E194" s="151" t="s">
        <v>123</v>
      </c>
      <c r="F194" s="202">
        <f>'Пр7 ведм 25-26'!G595</f>
        <v>475</v>
      </c>
      <c r="G194" s="202">
        <f>'Пр7 ведм 25-26'!H595</f>
        <v>475</v>
      </c>
      <c r="H194" s="225"/>
      <c r="I194" s="225"/>
      <c r="J194" s="225"/>
      <c r="K194" s="217"/>
      <c r="N194" s="3"/>
    </row>
    <row r="195" spans="1:14" x14ac:dyDescent="0.2">
      <c r="A195" s="9" t="s">
        <v>236</v>
      </c>
      <c r="B195" s="31" t="s">
        <v>127</v>
      </c>
      <c r="C195" s="33" t="s">
        <v>145</v>
      </c>
      <c r="D195" s="33" t="s">
        <v>146</v>
      </c>
      <c r="E195" s="31" t="s">
        <v>147</v>
      </c>
      <c r="F195" s="204">
        <f>F196+F225+F231</f>
        <v>16923.478999999999</v>
      </c>
      <c r="G195" s="204">
        <f>G196+G225+G231</f>
        <v>16497.578999999998</v>
      </c>
      <c r="H195" s="372"/>
      <c r="I195" s="372"/>
      <c r="J195" s="372"/>
      <c r="K195" s="217"/>
      <c r="N195" s="3"/>
    </row>
    <row r="196" spans="1:14" x14ac:dyDescent="0.2">
      <c r="A196" s="9" t="s">
        <v>237</v>
      </c>
      <c r="B196" s="31" t="s">
        <v>127</v>
      </c>
      <c r="C196" s="33" t="s">
        <v>238</v>
      </c>
      <c r="D196" s="33" t="s">
        <v>146</v>
      </c>
      <c r="E196" s="31" t="s">
        <v>147</v>
      </c>
      <c r="F196" s="204">
        <f>F197+F201+F221</f>
        <v>6693.8789999999999</v>
      </c>
      <c r="G196" s="204">
        <f>G197+G201+G221</f>
        <v>6811.9789999999994</v>
      </c>
      <c r="H196" s="372"/>
      <c r="I196" s="372"/>
      <c r="J196" s="372"/>
      <c r="K196" s="217"/>
      <c r="N196" s="3"/>
    </row>
    <row r="197" spans="1:14" ht="31.5" x14ac:dyDescent="0.2">
      <c r="A197" s="9" t="s">
        <v>675</v>
      </c>
      <c r="B197" s="352" t="s">
        <v>127</v>
      </c>
      <c r="C197" s="352" t="s">
        <v>238</v>
      </c>
      <c r="D197" s="352" t="s">
        <v>701</v>
      </c>
      <c r="E197" s="151"/>
      <c r="F197" s="202">
        <f t="shared" ref="F197:G199" si="60">F198</f>
        <v>120</v>
      </c>
      <c r="G197" s="202">
        <f t="shared" si="60"/>
        <v>118</v>
      </c>
      <c r="H197" s="225"/>
      <c r="I197" s="225"/>
      <c r="J197" s="225"/>
      <c r="K197" s="217"/>
      <c r="N197" s="3"/>
    </row>
    <row r="198" spans="1:14" x14ac:dyDescent="0.2">
      <c r="A198" s="11" t="s">
        <v>404</v>
      </c>
      <c r="B198" s="352" t="s">
        <v>127</v>
      </c>
      <c r="C198" s="352" t="s">
        <v>238</v>
      </c>
      <c r="D198" s="352" t="s">
        <v>701</v>
      </c>
      <c r="E198" s="151" t="s">
        <v>119</v>
      </c>
      <c r="F198" s="202">
        <f t="shared" si="60"/>
        <v>120</v>
      </c>
      <c r="G198" s="202">
        <f t="shared" si="60"/>
        <v>118</v>
      </c>
      <c r="H198" s="225"/>
      <c r="I198" s="225"/>
      <c r="J198" s="225"/>
      <c r="K198" s="217"/>
      <c r="N198" s="3"/>
    </row>
    <row r="199" spans="1:14" ht="22.5" x14ac:dyDescent="0.2">
      <c r="A199" s="11" t="s">
        <v>120</v>
      </c>
      <c r="B199" s="352" t="s">
        <v>127</v>
      </c>
      <c r="C199" s="352" t="s">
        <v>238</v>
      </c>
      <c r="D199" s="352" t="s">
        <v>701</v>
      </c>
      <c r="E199" s="151" t="s">
        <v>121</v>
      </c>
      <c r="F199" s="202">
        <f t="shared" si="60"/>
        <v>120</v>
      </c>
      <c r="G199" s="202">
        <f t="shared" si="60"/>
        <v>118</v>
      </c>
      <c r="H199" s="225"/>
      <c r="I199" s="225"/>
      <c r="J199" s="225"/>
      <c r="K199" s="217"/>
      <c r="N199" s="3"/>
    </row>
    <row r="200" spans="1:14" x14ac:dyDescent="0.2">
      <c r="A200" s="179" t="s">
        <v>422</v>
      </c>
      <c r="B200" s="352" t="s">
        <v>127</v>
      </c>
      <c r="C200" s="352" t="s">
        <v>238</v>
      </c>
      <c r="D200" s="352" t="s">
        <v>701</v>
      </c>
      <c r="E200" s="151" t="s">
        <v>123</v>
      </c>
      <c r="F200" s="202">
        <f>'Пр7 ведм 25-26'!G369</f>
        <v>120</v>
      </c>
      <c r="G200" s="202">
        <f>'Пр7 ведм 25-26'!H369</f>
        <v>118</v>
      </c>
      <c r="H200" s="225"/>
      <c r="I200" s="225"/>
      <c r="J200" s="225"/>
      <c r="K200" s="217"/>
      <c r="N200" s="3"/>
    </row>
    <row r="201" spans="1:14" s="19" customFormat="1" x14ac:dyDescent="0.2">
      <c r="A201" s="11" t="s">
        <v>704</v>
      </c>
      <c r="B201" s="151" t="s">
        <v>127</v>
      </c>
      <c r="C201" s="352" t="s">
        <v>238</v>
      </c>
      <c r="D201" s="352" t="s">
        <v>240</v>
      </c>
      <c r="E201" s="151" t="s">
        <v>147</v>
      </c>
      <c r="F201" s="202">
        <f t="shared" ref="F201:G201" si="61">F202</f>
        <v>3848.779</v>
      </c>
      <c r="G201" s="202">
        <f t="shared" si="61"/>
        <v>3848.779</v>
      </c>
      <c r="H201" s="225"/>
      <c r="I201" s="225"/>
      <c r="J201" s="225"/>
      <c r="K201" s="217"/>
      <c r="L201" s="217"/>
    </row>
    <row r="202" spans="1:14" s="19" customFormat="1" ht="22.5" x14ac:dyDescent="0.2">
      <c r="A202" s="11" t="s">
        <v>241</v>
      </c>
      <c r="B202" s="151" t="s">
        <v>127</v>
      </c>
      <c r="C202" s="352" t="s">
        <v>238</v>
      </c>
      <c r="D202" s="352" t="s">
        <v>242</v>
      </c>
      <c r="E202" s="151" t="s">
        <v>147</v>
      </c>
      <c r="F202" s="202">
        <f>F203+F207+F210+F214</f>
        <v>3848.779</v>
      </c>
      <c r="G202" s="202">
        <f>G203+G207+G210+G214</f>
        <v>3848.779</v>
      </c>
      <c r="H202" s="225"/>
      <c r="I202" s="225"/>
      <c r="J202" s="225"/>
      <c r="K202" s="217"/>
    </row>
    <row r="203" spans="1:14" ht="33.75" x14ac:dyDescent="0.2">
      <c r="A203" s="11" t="s">
        <v>110</v>
      </c>
      <c r="B203" s="151" t="s">
        <v>127</v>
      </c>
      <c r="C203" s="352" t="s">
        <v>238</v>
      </c>
      <c r="D203" s="352" t="s">
        <v>243</v>
      </c>
      <c r="E203" s="151" t="s">
        <v>111</v>
      </c>
      <c r="F203" s="202">
        <f t="shared" ref="F203:G203" si="62">F204</f>
        <v>3565.9</v>
      </c>
      <c r="G203" s="202">
        <f t="shared" si="62"/>
        <v>3565.9</v>
      </c>
      <c r="H203" s="225"/>
      <c r="I203" s="225"/>
      <c r="J203" s="225"/>
      <c r="K203" s="217"/>
      <c r="N203" s="3"/>
    </row>
    <row r="204" spans="1:14" x14ac:dyDescent="0.2">
      <c r="A204" s="11" t="s">
        <v>131</v>
      </c>
      <c r="B204" s="151" t="s">
        <v>127</v>
      </c>
      <c r="C204" s="352" t="s">
        <v>238</v>
      </c>
      <c r="D204" s="352" t="s">
        <v>243</v>
      </c>
      <c r="E204" s="151" t="s">
        <v>192</v>
      </c>
      <c r="F204" s="202">
        <f t="shared" ref="F204:G204" si="63">F205+F206</f>
        <v>3565.9</v>
      </c>
      <c r="G204" s="202">
        <f t="shared" si="63"/>
        <v>3565.9</v>
      </c>
      <c r="H204" s="225"/>
      <c r="I204" s="225"/>
      <c r="J204" s="225"/>
      <c r="K204" s="217"/>
      <c r="N204" s="3"/>
    </row>
    <row r="205" spans="1:14" x14ac:dyDescent="0.2">
      <c r="A205" s="88" t="s">
        <v>132</v>
      </c>
      <c r="B205" s="151" t="s">
        <v>127</v>
      </c>
      <c r="C205" s="352" t="s">
        <v>238</v>
      </c>
      <c r="D205" s="352" t="s">
        <v>243</v>
      </c>
      <c r="E205" s="151">
        <v>121</v>
      </c>
      <c r="F205" s="202">
        <f>'Пр7 ведм 25-26'!G374</f>
        <v>2738.8</v>
      </c>
      <c r="G205" s="202">
        <f>'Пр7 ведм 25-26'!H374</f>
        <v>2738.8</v>
      </c>
      <c r="H205" s="225"/>
      <c r="I205" s="225"/>
      <c r="J205" s="225"/>
      <c r="K205" s="217"/>
      <c r="N205" s="3"/>
    </row>
    <row r="206" spans="1:14" ht="33.75" x14ac:dyDescent="0.2">
      <c r="A206" s="88" t="s">
        <v>133</v>
      </c>
      <c r="B206" s="151" t="s">
        <v>127</v>
      </c>
      <c r="C206" s="352" t="s">
        <v>238</v>
      </c>
      <c r="D206" s="352" t="s">
        <v>243</v>
      </c>
      <c r="E206" s="151">
        <v>129</v>
      </c>
      <c r="F206" s="202">
        <f>'Пр7 ведм 25-26'!G375</f>
        <v>827.1</v>
      </c>
      <c r="G206" s="202">
        <f>'Пр7 ведм 25-26'!H375</f>
        <v>827.1</v>
      </c>
      <c r="H206" s="225"/>
      <c r="I206" s="225"/>
      <c r="J206" s="225"/>
      <c r="K206" s="217"/>
      <c r="N206" s="3"/>
    </row>
    <row r="207" spans="1:14" ht="33.75" x14ac:dyDescent="0.2">
      <c r="A207" s="11" t="s">
        <v>110</v>
      </c>
      <c r="B207" s="151" t="s">
        <v>127</v>
      </c>
      <c r="C207" s="352" t="s">
        <v>238</v>
      </c>
      <c r="D207" s="352" t="s">
        <v>245</v>
      </c>
      <c r="E207" s="151">
        <v>100</v>
      </c>
      <c r="F207" s="202">
        <f t="shared" ref="F207:G208" si="64">F208</f>
        <v>0</v>
      </c>
      <c r="G207" s="202">
        <f t="shared" si="64"/>
        <v>0</v>
      </c>
      <c r="H207" s="225"/>
      <c r="I207" s="225"/>
      <c r="J207" s="225"/>
      <c r="K207" s="217"/>
      <c r="N207" s="3"/>
    </row>
    <row r="208" spans="1:14" x14ac:dyDescent="0.2">
      <c r="A208" s="11" t="s">
        <v>131</v>
      </c>
      <c r="B208" s="151" t="s">
        <v>127</v>
      </c>
      <c r="C208" s="352" t="s">
        <v>238</v>
      </c>
      <c r="D208" s="352" t="s">
        <v>245</v>
      </c>
      <c r="E208" s="151">
        <v>120</v>
      </c>
      <c r="F208" s="202">
        <f t="shared" si="64"/>
        <v>0</v>
      </c>
      <c r="G208" s="202">
        <f t="shared" si="64"/>
        <v>0</v>
      </c>
      <c r="H208" s="225"/>
      <c r="I208" s="225"/>
      <c r="J208" s="225"/>
      <c r="K208" s="217"/>
      <c r="N208" s="3"/>
    </row>
    <row r="209" spans="1:14" ht="22.5" x14ac:dyDescent="0.2">
      <c r="A209" s="14" t="s">
        <v>244</v>
      </c>
      <c r="B209" s="151" t="s">
        <v>127</v>
      </c>
      <c r="C209" s="352" t="s">
        <v>238</v>
      </c>
      <c r="D209" s="352" t="s">
        <v>245</v>
      </c>
      <c r="E209" s="151">
        <v>122</v>
      </c>
      <c r="F209" s="202">
        <f>'Пр7 ведм 25-26'!G378</f>
        <v>0</v>
      </c>
      <c r="G209" s="202">
        <f>'Пр7 ведм 25-26'!H378</f>
        <v>0</v>
      </c>
      <c r="H209" s="225"/>
      <c r="I209" s="225"/>
      <c r="J209" s="225"/>
      <c r="K209" s="217"/>
      <c r="N209" s="3"/>
    </row>
    <row r="210" spans="1:14" x14ac:dyDescent="0.2">
      <c r="A210" s="11" t="s">
        <v>404</v>
      </c>
      <c r="B210" s="151" t="s">
        <v>127</v>
      </c>
      <c r="C210" s="352" t="s">
        <v>238</v>
      </c>
      <c r="D210" s="352" t="s">
        <v>245</v>
      </c>
      <c r="E210" s="151" t="s">
        <v>119</v>
      </c>
      <c r="F210" s="202">
        <f t="shared" ref="F210:G210" si="65">F211</f>
        <v>273.10000000000002</v>
      </c>
      <c r="G210" s="202">
        <f t="shared" si="65"/>
        <v>273.10000000000002</v>
      </c>
      <c r="H210" s="225"/>
      <c r="I210" s="225"/>
      <c r="J210" s="225"/>
      <c r="K210" s="217"/>
      <c r="N210" s="3"/>
    </row>
    <row r="211" spans="1:14" ht="22.5" x14ac:dyDescent="0.2">
      <c r="A211" s="11" t="s">
        <v>120</v>
      </c>
      <c r="B211" s="151" t="s">
        <v>127</v>
      </c>
      <c r="C211" s="352" t="s">
        <v>238</v>
      </c>
      <c r="D211" s="352" t="s">
        <v>245</v>
      </c>
      <c r="E211" s="151" t="s">
        <v>121</v>
      </c>
      <c r="F211" s="202">
        <f t="shared" ref="F211:G211" si="66">F213+F212</f>
        <v>273.10000000000002</v>
      </c>
      <c r="G211" s="202">
        <f t="shared" si="66"/>
        <v>273.10000000000002</v>
      </c>
      <c r="H211" s="225"/>
      <c r="I211" s="225"/>
      <c r="J211" s="225"/>
      <c r="K211" s="217"/>
      <c r="N211" s="3"/>
    </row>
    <row r="212" spans="1:14" ht="22.5" x14ac:dyDescent="0.2">
      <c r="A212" s="179" t="s">
        <v>134</v>
      </c>
      <c r="B212" s="151" t="s">
        <v>127</v>
      </c>
      <c r="C212" s="352" t="s">
        <v>238</v>
      </c>
      <c r="D212" s="352" t="s">
        <v>245</v>
      </c>
      <c r="E212" s="151">
        <v>242</v>
      </c>
      <c r="F212" s="202">
        <f>'Пр7 ведм 25-26'!G381</f>
        <v>44</v>
      </c>
      <c r="G212" s="202">
        <f>'Пр7 ведм 25-26'!H381</f>
        <v>44</v>
      </c>
      <c r="H212" s="225"/>
      <c r="I212" s="225"/>
      <c r="J212" s="225"/>
      <c r="K212" s="217"/>
      <c r="N212" s="3"/>
    </row>
    <row r="213" spans="1:14" x14ac:dyDescent="0.2">
      <c r="A213" s="179" t="s">
        <v>422</v>
      </c>
      <c r="B213" s="151" t="s">
        <v>127</v>
      </c>
      <c r="C213" s="352" t="s">
        <v>238</v>
      </c>
      <c r="D213" s="352" t="s">
        <v>245</v>
      </c>
      <c r="E213" s="151" t="s">
        <v>123</v>
      </c>
      <c r="F213" s="202">
        <f>'Пр7 ведм 25-26'!G382</f>
        <v>229.1</v>
      </c>
      <c r="G213" s="202">
        <f>'Пр7 ведм 25-26'!H382</f>
        <v>229.1</v>
      </c>
      <c r="H213" s="225"/>
      <c r="I213" s="225"/>
      <c r="J213" s="225"/>
      <c r="K213" s="217"/>
      <c r="N213" s="3"/>
    </row>
    <row r="214" spans="1:14" ht="12.75" customHeight="1" x14ac:dyDescent="0.2">
      <c r="A214" s="179" t="s">
        <v>135</v>
      </c>
      <c r="B214" s="151" t="s">
        <v>127</v>
      </c>
      <c r="C214" s="352" t="s">
        <v>238</v>
      </c>
      <c r="D214" s="352" t="s">
        <v>245</v>
      </c>
      <c r="E214" s="151" t="s">
        <v>195</v>
      </c>
      <c r="F214" s="202">
        <f>F215+F217</f>
        <v>9.7789999999999999</v>
      </c>
      <c r="G214" s="202">
        <f>G215+G217</f>
        <v>9.7789999999999999</v>
      </c>
      <c r="H214" s="225"/>
      <c r="I214" s="225"/>
      <c r="J214" s="225"/>
      <c r="K214" s="217"/>
      <c r="N214" s="3"/>
    </row>
    <row r="215" spans="1:14" x14ac:dyDescent="0.2">
      <c r="A215" s="179" t="s">
        <v>673</v>
      </c>
      <c r="B215" s="151" t="s">
        <v>127</v>
      </c>
      <c r="C215" s="352" t="s">
        <v>238</v>
      </c>
      <c r="D215" s="352" t="s">
        <v>245</v>
      </c>
      <c r="E215" s="151">
        <v>830</v>
      </c>
      <c r="F215" s="202">
        <f>F216</f>
        <v>0</v>
      </c>
      <c r="G215" s="202">
        <f>G216</f>
        <v>0</v>
      </c>
      <c r="H215" s="225"/>
      <c r="I215" s="225"/>
      <c r="J215" s="225"/>
      <c r="K215" s="217"/>
      <c r="N215" s="3"/>
    </row>
    <row r="216" spans="1:14" ht="22.5" x14ac:dyDescent="0.2">
      <c r="A216" s="179" t="s">
        <v>674</v>
      </c>
      <c r="B216" s="151" t="s">
        <v>127</v>
      </c>
      <c r="C216" s="352" t="s">
        <v>238</v>
      </c>
      <c r="D216" s="352" t="s">
        <v>245</v>
      </c>
      <c r="E216" s="151">
        <v>831</v>
      </c>
      <c r="F216" s="202">
        <f>'Пр7 ведм 25-26'!G385</f>
        <v>0</v>
      </c>
      <c r="G216" s="202">
        <f>'Пр7 ведм 25-26'!H385</f>
        <v>0</v>
      </c>
      <c r="H216" s="225"/>
      <c r="I216" s="225"/>
      <c r="J216" s="225"/>
      <c r="K216" s="217"/>
      <c r="N216" s="3"/>
    </row>
    <row r="217" spans="1:14" ht="36.75" customHeight="1" x14ac:dyDescent="0.2">
      <c r="A217" s="179" t="s">
        <v>136</v>
      </c>
      <c r="B217" s="151" t="s">
        <v>127</v>
      </c>
      <c r="C217" s="352" t="s">
        <v>238</v>
      </c>
      <c r="D217" s="352" t="s">
        <v>245</v>
      </c>
      <c r="E217" s="151" t="s">
        <v>137</v>
      </c>
      <c r="F217" s="202">
        <f>F219+F218+F220</f>
        <v>9.7789999999999999</v>
      </c>
      <c r="G217" s="202">
        <f>G219+G218+G220</f>
        <v>9.7789999999999999</v>
      </c>
      <c r="H217" s="225"/>
      <c r="I217" s="225"/>
      <c r="J217" s="225"/>
      <c r="K217" s="217"/>
      <c r="N217" s="3"/>
    </row>
    <row r="218" spans="1:14" ht="101.25" customHeight="1" x14ac:dyDescent="0.2">
      <c r="A218" s="180" t="s">
        <v>138</v>
      </c>
      <c r="B218" s="151" t="s">
        <v>127</v>
      </c>
      <c r="C218" s="352" t="s">
        <v>238</v>
      </c>
      <c r="D218" s="352" t="s">
        <v>245</v>
      </c>
      <c r="E218" s="151">
        <v>851</v>
      </c>
      <c r="F218" s="202">
        <f>'Пр7 ведм 25-26'!G387</f>
        <v>0</v>
      </c>
      <c r="G218" s="202">
        <f>'Пр7 ведм 25-26'!H387</f>
        <v>0</v>
      </c>
      <c r="H218" s="225"/>
      <c r="I218" s="225"/>
      <c r="J218" s="225"/>
      <c r="K218" s="217"/>
      <c r="N218" s="3"/>
    </row>
    <row r="219" spans="1:14" x14ac:dyDescent="0.2">
      <c r="A219" s="181" t="s">
        <v>196</v>
      </c>
      <c r="B219" s="151" t="s">
        <v>127</v>
      </c>
      <c r="C219" s="352" t="s">
        <v>238</v>
      </c>
      <c r="D219" s="352" t="s">
        <v>245</v>
      </c>
      <c r="E219" s="151" t="s">
        <v>216</v>
      </c>
      <c r="F219" s="202">
        <f>'Пр7 ведм 25-26'!G388</f>
        <v>4.7789999999999999</v>
      </c>
      <c r="G219" s="202">
        <f>'Пр7 ведм 25-26'!H388</f>
        <v>4.7789999999999999</v>
      </c>
      <c r="H219" s="225"/>
      <c r="I219" s="225"/>
      <c r="J219" s="225"/>
      <c r="K219" s="217"/>
      <c r="N219" s="3"/>
    </row>
    <row r="220" spans="1:14" x14ac:dyDescent="0.2">
      <c r="A220" s="181" t="s">
        <v>396</v>
      </c>
      <c r="B220" s="151" t="s">
        <v>127</v>
      </c>
      <c r="C220" s="352" t="s">
        <v>238</v>
      </c>
      <c r="D220" s="352" t="s">
        <v>245</v>
      </c>
      <c r="E220" s="151">
        <v>853</v>
      </c>
      <c r="F220" s="202">
        <f>'Пр7 ведм 25-26'!G389</f>
        <v>5</v>
      </c>
      <c r="G220" s="202">
        <f>'Пр7 ведм 25-26'!H389</f>
        <v>5</v>
      </c>
      <c r="H220" s="225"/>
      <c r="I220" s="225"/>
      <c r="J220" s="225"/>
      <c r="K220" s="217"/>
      <c r="N220" s="3"/>
    </row>
    <row r="221" spans="1:14" s="230" customFormat="1" ht="22.5" x14ac:dyDescent="0.2">
      <c r="A221" s="39" t="s">
        <v>890</v>
      </c>
      <c r="B221" s="151" t="s">
        <v>127</v>
      </c>
      <c r="C221" s="352" t="s">
        <v>238</v>
      </c>
      <c r="D221" s="352" t="s">
        <v>891</v>
      </c>
      <c r="E221" s="31"/>
      <c r="F221" s="221">
        <f t="shared" ref="F221:G223" si="67">F222</f>
        <v>2725.1</v>
      </c>
      <c r="G221" s="221">
        <f t="shared" si="67"/>
        <v>2845.2</v>
      </c>
      <c r="H221" s="374"/>
      <c r="I221" s="374"/>
      <c r="J221" s="374"/>
    </row>
    <row r="222" spans="1:14" s="230" customFormat="1" x14ac:dyDescent="0.2">
      <c r="A222" s="21" t="s">
        <v>404</v>
      </c>
      <c r="B222" s="151" t="s">
        <v>127</v>
      </c>
      <c r="C222" s="352" t="s">
        <v>238</v>
      </c>
      <c r="D222" s="352" t="s">
        <v>891</v>
      </c>
      <c r="E222" s="151">
        <v>200</v>
      </c>
      <c r="F222" s="221">
        <f t="shared" si="67"/>
        <v>2725.1</v>
      </c>
      <c r="G222" s="221">
        <f t="shared" si="67"/>
        <v>2845.2</v>
      </c>
      <c r="H222" s="374"/>
      <c r="I222" s="374"/>
      <c r="J222" s="374"/>
    </row>
    <row r="223" spans="1:14" s="230" customFormat="1" ht="22.5" x14ac:dyDescent="0.2">
      <c r="A223" s="21" t="s">
        <v>120</v>
      </c>
      <c r="B223" s="151" t="s">
        <v>127</v>
      </c>
      <c r="C223" s="352" t="s">
        <v>238</v>
      </c>
      <c r="D223" s="352" t="s">
        <v>891</v>
      </c>
      <c r="E223" s="151">
        <v>240</v>
      </c>
      <c r="F223" s="221">
        <f t="shared" si="67"/>
        <v>2725.1</v>
      </c>
      <c r="G223" s="221">
        <f t="shared" si="67"/>
        <v>2845.2</v>
      </c>
      <c r="H223" s="374"/>
      <c r="I223" s="374"/>
      <c r="J223" s="374"/>
    </row>
    <row r="224" spans="1:14" s="230" customFormat="1" x14ac:dyDescent="0.2">
      <c r="A224" s="219" t="s">
        <v>422</v>
      </c>
      <c r="B224" s="151" t="s">
        <v>127</v>
      </c>
      <c r="C224" s="352" t="s">
        <v>238</v>
      </c>
      <c r="D224" s="352" t="s">
        <v>891</v>
      </c>
      <c r="E224" s="151">
        <v>244</v>
      </c>
      <c r="F224" s="202">
        <f>'Пр7 ведм 25-26'!G601</f>
        <v>2725.1</v>
      </c>
      <c r="G224" s="202">
        <f>'Пр7 ведм 25-26'!H601</f>
        <v>2845.2</v>
      </c>
      <c r="H224" s="225"/>
      <c r="I224" s="225"/>
      <c r="J224" s="225"/>
    </row>
    <row r="225" spans="1:14" ht="14.25" customHeight="1" x14ac:dyDescent="0.2">
      <c r="A225" s="177" t="s">
        <v>320</v>
      </c>
      <c r="B225" s="33" t="s">
        <v>127</v>
      </c>
      <c r="C225" s="33" t="s">
        <v>218</v>
      </c>
      <c r="D225" s="33"/>
      <c r="E225" s="31"/>
      <c r="F225" s="204">
        <f>F226</f>
        <v>7177</v>
      </c>
      <c r="G225" s="204">
        <f>G226</f>
        <v>7230</v>
      </c>
      <c r="H225" s="372"/>
      <c r="I225" s="372"/>
      <c r="J225" s="372"/>
      <c r="K225" s="217"/>
      <c r="N225" s="3"/>
    </row>
    <row r="226" spans="1:14" ht="31.5" x14ac:dyDescent="0.2">
      <c r="A226" s="9" t="s">
        <v>790</v>
      </c>
      <c r="B226" s="33" t="s">
        <v>127</v>
      </c>
      <c r="C226" s="33" t="s">
        <v>218</v>
      </c>
      <c r="D226" s="33" t="s">
        <v>431</v>
      </c>
      <c r="E226" s="31"/>
      <c r="F226" s="204">
        <f>F227</f>
        <v>7177</v>
      </c>
      <c r="G226" s="204">
        <f>G227</f>
        <v>7230</v>
      </c>
      <c r="H226" s="372"/>
      <c r="I226" s="372"/>
      <c r="J226" s="372"/>
      <c r="K226" s="217"/>
      <c r="N226" s="3"/>
    </row>
    <row r="227" spans="1:14" ht="112.5" x14ac:dyDescent="0.2">
      <c r="A227" s="88" t="s">
        <v>321</v>
      </c>
      <c r="B227" s="352" t="s">
        <v>127</v>
      </c>
      <c r="C227" s="352" t="s">
        <v>218</v>
      </c>
      <c r="D227" s="352" t="s">
        <v>721</v>
      </c>
      <c r="E227" s="151"/>
      <c r="F227" s="202">
        <f t="shared" ref="F227:G229" si="68">F228</f>
        <v>7177</v>
      </c>
      <c r="G227" s="202">
        <f t="shared" si="68"/>
        <v>7230</v>
      </c>
      <c r="H227" s="225"/>
      <c r="I227" s="225"/>
      <c r="J227" s="225"/>
      <c r="K227" s="217"/>
      <c r="N227" s="3"/>
    </row>
    <row r="228" spans="1:14" x14ac:dyDescent="0.2">
      <c r="A228" s="11" t="s">
        <v>404</v>
      </c>
      <c r="B228" s="352" t="s">
        <v>127</v>
      </c>
      <c r="C228" s="352" t="s">
        <v>218</v>
      </c>
      <c r="D228" s="352" t="s">
        <v>721</v>
      </c>
      <c r="E228" s="151" t="s">
        <v>119</v>
      </c>
      <c r="F228" s="202">
        <f t="shared" si="68"/>
        <v>7177</v>
      </c>
      <c r="G228" s="202">
        <f t="shared" si="68"/>
        <v>7230</v>
      </c>
      <c r="H228" s="225"/>
      <c r="I228" s="225"/>
      <c r="J228" s="225"/>
      <c r="K228" s="217"/>
      <c r="N228" s="3"/>
    </row>
    <row r="229" spans="1:14" ht="22.5" x14ac:dyDescent="0.2">
      <c r="A229" s="11" t="s">
        <v>120</v>
      </c>
      <c r="B229" s="352" t="s">
        <v>127</v>
      </c>
      <c r="C229" s="352" t="s">
        <v>218</v>
      </c>
      <c r="D229" s="352" t="s">
        <v>721</v>
      </c>
      <c r="E229" s="151" t="s">
        <v>121</v>
      </c>
      <c r="F229" s="202">
        <f t="shared" si="68"/>
        <v>7177</v>
      </c>
      <c r="G229" s="202">
        <f t="shared" si="68"/>
        <v>7230</v>
      </c>
      <c r="H229" s="225"/>
      <c r="I229" s="225"/>
      <c r="J229" s="225"/>
      <c r="K229" s="217"/>
      <c r="N229" s="3"/>
    </row>
    <row r="230" spans="1:14" x14ac:dyDescent="0.2">
      <c r="A230" s="179" t="s">
        <v>422</v>
      </c>
      <c r="B230" s="352" t="s">
        <v>127</v>
      </c>
      <c r="C230" s="352" t="s">
        <v>218</v>
      </c>
      <c r="D230" s="352" t="s">
        <v>721</v>
      </c>
      <c r="E230" s="151" t="s">
        <v>123</v>
      </c>
      <c r="F230" s="202">
        <f>'Пр7 ведм 25-26'!G607</f>
        <v>7177</v>
      </c>
      <c r="G230" s="202">
        <f>'Пр7 ведм 25-26'!H607</f>
        <v>7230</v>
      </c>
      <c r="H230" s="225"/>
      <c r="I230" s="225"/>
      <c r="J230" s="225"/>
      <c r="K230" s="217"/>
      <c r="N230" s="3"/>
    </row>
    <row r="231" spans="1:14" ht="23.25" customHeight="1" x14ac:dyDescent="0.2">
      <c r="A231" s="9" t="s">
        <v>247</v>
      </c>
      <c r="B231" s="33" t="s">
        <v>127</v>
      </c>
      <c r="C231" s="33" t="s">
        <v>248</v>
      </c>
      <c r="D231" s="33"/>
      <c r="E231" s="31"/>
      <c r="F231" s="204">
        <f>F232+F263+F294+F293+F286</f>
        <v>3052.6</v>
      </c>
      <c r="G231" s="204">
        <f>G232+G263+G294+G293+G286</f>
        <v>2455.6</v>
      </c>
      <c r="H231" s="372"/>
      <c r="I231" s="372"/>
      <c r="J231" s="372"/>
      <c r="K231" s="217"/>
      <c r="N231" s="3"/>
    </row>
    <row r="232" spans="1:14" ht="73.5" customHeight="1" x14ac:dyDescent="0.2">
      <c r="A232" s="32" t="s">
        <v>907</v>
      </c>
      <c r="B232" s="33" t="s">
        <v>127</v>
      </c>
      <c r="C232" s="33" t="s">
        <v>248</v>
      </c>
      <c r="D232" s="33" t="s">
        <v>239</v>
      </c>
      <c r="E232" s="31" t="s">
        <v>147</v>
      </c>
      <c r="F232" s="204">
        <f>F233+F254</f>
        <v>1649</v>
      </c>
      <c r="G232" s="204">
        <f>G233+G254</f>
        <v>1649</v>
      </c>
      <c r="H232" s="372"/>
      <c r="I232" s="372"/>
      <c r="J232" s="372"/>
      <c r="K232" s="217"/>
      <c r="N232" s="3"/>
    </row>
    <row r="233" spans="1:14" x14ac:dyDescent="0.2">
      <c r="A233" s="11" t="s">
        <v>249</v>
      </c>
      <c r="B233" s="352" t="s">
        <v>127</v>
      </c>
      <c r="C233" s="352" t="s">
        <v>248</v>
      </c>
      <c r="D233" s="352" t="s">
        <v>250</v>
      </c>
      <c r="E233" s="151"/>
      <c r="F233" s="202">
        <f>F234+F238+F242+F246+F250</f>
        <v>1249</v>
      </c>
      <c r="G233" s="202">
        <f>G234+G238+G242+G246+G250</f>
        <v>1249</v>
      </c>
      <c r="H233" s="225"/>
      <c r="I233" s="225"/>
      <c r="J233" s="225"/>
      <c r="K233" s="217"/>
      <c r="N233" s="3"/>
    </row>
    <row r="234" spans="1:14" ht="22.5" x14ac:dyDescent="0.2">
      <c r="A234" s="11" t="s">
        <v>251</v>
      </c>
      <c r="B234" s="352" t="s">
        <v>127</v>
      </c>
      <c r="C234" s="352" t="s">
        <v>248</v>
      </c>
      <c r="D234" s="352" t="s">
        <v>252</v>
      </c>
      <c r="E234" s="151"/>
      <c r="F234" s="202">
        <f t="shared" ref="F234:G236" si="69">F235</f>
        <v>119</v>
      </c>
      <c r="G234" s="202">
        <f t="shared" si="69"/>
        <v>119</v>
      </c>
      <c r="H234" s="225"/>
      <c r="I234" s="225"/>
      <c r="J234" s="225"/>
      <c r="K234" s="217"/>
      <c r="N234" s="3"/>
    </row>
    <row r="235" spans="1:14" ht="21" customHeight="1" x14ac:dyDescent="0.2">
      <c r="A235" s="11" t="s">
        <v>404</v>
      </c>
      <c r="B235" s="352" t="s">
        <v>127</v>
      </c>
      <c r="C235" s="352" t="s">
        <v>248</v>
      </c>
      <c r="D235" s="352" t="s">
        <v>252</v>
      </c>
      <c r="E235" s="151" t="s">
        <v>119</v>
      </c>
      <c r="F235" s="202">
        <f t="shared" si="69"/>
        <v>119</v>
      </c>
      <c r="G235" s="202">
        <f t="shared" si="69"/>
        <v>119</v>
      </c>
      <c r="H235" s="225"/>
      <c r="I235" s="225"/>
      <c r="J235" s="225"/>
      <c r="K235" s="217"/>
      <c r="N235" s="3"/>
    </row>
    <row r="236" spans="1:14" ht="22.5" x14ac:dyDescent="0.2">
      <c r="A236" s="11" t="s">
        <v>120</v>
      </c>
      <c r="B236" s="352" t="s">
        <v>127</v>
      </c>
      <c r="C236" s="352" t="s">
        <v>248</v>
      </c>
      <c r="D236" s="352" t="s">
        <v>252</v>
      </c>
      <c r="E236" s="151" t="s">
        <v>121</v>
      </c>
      <c r="F236" s="202">
        <f t="shared" si="69"/>
        <v>119</v>
      </c>
      <c r="G236" s="202">
        <f t="shared" si="69"/>
        <v>119</v>
      </c>
      <c r="H236" s="225"/>
      <c r="I236" s="225"/>
      <c r="J236" s="225"/>
      <c r="K236" s="217"/>
      <c r="N236" s="3"/>
    </row>
    <row r="237" spans="1:14" x14ac:dyDescent="0.2">
      <c r="A237" s="179" t="s">
        <v>422</v>
      </c>
      <c r="B237" s="352" t="s">
        <v>127</v>
      </c>
      <c r="C237" s="352" t="s">
        <v>248</v>
      </c>
      <c r="D237" s="352" t="s">
        <v>252</v>
      </c>
      <c r="E237" s="151" t="s">
        <v>123</v>
      </c>
      <c r="F237" s="216">
        <f>'Пр7 ведм 25-26'!G396</f>
        <v>119</v>
      </c>
      <c r="G237" s="216">
        <f>'Пр7 ведм 25-26'!H396</f>
        <v>119</v>
      </c>
      <c r="H237" s="375"/>
      <c r="I237" s="375"/>
      <c r="J237" s="375"/>
      <c r="K237" s="217"/>
      <c r="N237" s="3"/>
    </row>
    <row r="238" spans="1:14" ht="22.5" x14ac:dyDescent="0.2">
      <c r="A238" s="152" t="s">
        <v>693</v>
      </c>
      <c r="B238" s="352" t="s">
        <v>127</v>
      </c>
      <c r="C238" s="352" t="s">
        <v>248</v>
      </c>
      <c r="D238" s="352" t="s">
        <v>692</v>
      </c>
      <c r="E238" s="151"/>
      <c r="F238" s="202">
        <f t="shared" ref="F238:G240" si="70">F239</f>
        <v>100</v>
      </c>
      <c r="G238" s="202">
        <f t="shared" si="70"/>
        <v>100</v>
      </c>
      <c r="H238" s="225"/>
      <c r="I238" s="225"/>
      <c r="J238" s="225"/>
      <c r="K238" s="217"/>
      <c r="N238" s="3"/>
    </row>
    <row r="239" spans="1:14" ht="21.75" customHeight="1" x14ac:dyDescent="0.2">
      <c r="A239" s="11" t="s">
        <v>404</v>
      </c>
      <c r="B239" s="352" t="s">
        <v>127</v>
      </c>
      <c r="C239" s="352" t="s">
        <v>248</v>
      </c>
      <c r="D239" s="352" t="s">
        <v>692</v>
      </c>
      <c r="E239" s="151" t="s">
        <v>119</v>
      </c>
      <c r="F239" s="202">
        <f t="shared" si="70"/>
        <v>100</v>
      </c>
      <c r="G239" s="202">
        <f t="shared" si="70"/>
        <v>100</v>
      </c>
      <c r="H239" s="225"/>
      <c r="I239" s="225"/>
      <c r="J239" s="225"/>
      <c r="K239" s="217"/>
      <c r="N239" s="3"/>
    </row>
    <row r="240" spans="1:14" ht="72.75" customHeight="1" x14ac:dyDescent="0.2">
      <c r="A240" s="11" t="s">
        <v>120</v>
      </c>
      <c r="B240" s="352" t="s">
        <v>127</v>
      </c>
      <c r="C240" s="352" t="s">
        <v>248</v>
      </c>
      <c r="D240" s="352" t="s">
        <v>692</v>
      </c>
      <c r="E240" s="151" t="s">
        <v>121</v>
      </c>
      <c r="F240" s="202">
        <f t="shared" si="70"/>
        <v>100</v>
      </c>
      <c r="G240" s="202">
        <f t="shared" si="70"/>
        <v>100</v>
      </c>
      <c r="H240" s="225"/>
      <c r="I240" s="225"/>
      <c r="J240" s="225"/>
      <c r="K240" s="217"/>
      <c r="N240" s="3"/>
    </row>
    <row r="241" spans="1:14" x14ac:dyDescent="0.2">
      <c r="A241" s="179" t="s">
        <v>422</v>
      </c>
      <c r="B241" s="352" t="s">
        <v>127</v>
      </c>
      <c r="C241" s="352" t="s">
        <v>248</v>
      </c>
      <c r="D241" s="352" t="s">
        <v>692</v>
      </c>
      <c r="E241" s="151" t="s">
        <v>123</v>
      </c>
      <c r="F241" s="202">
        <f>'Пр7 ведм 25-26'!G400</f>
        <v>100</v>
      </c>
      <c r="G241" s="202">
        <f>'Пр7 ведм 25-26'!H400</f>
        <v>100</v>
      </c>
      <c r="H241" s="225"/>
      <c r="I241" s="225"/>
      <c r="J241" s="225"/>
      <c r="K241" s="217"/>
      <c r="N241" s="3"/>
    </row>
    <row r="242" spans="1:14" x14ac:dyDescent="0.2">
      <c r="A242" s="164" t="s">
        <v>694</v>
      </c>
      <c r="B242" s="352" t="s">
        <v>127</v>
      </c>
      <c r="C242" s="352" t="s">
        <v>248</v>
      </c>
      <c r="D242" s="352" t="s">
        <v>695</v>
      </c>
      <c r="E242" s="151"/>
      <c r="F242" s="202">
        <f t="shared" ref="F242:G244" si="71">F243</f>
        <v>600</v>
      </c>
      <c r="G242" s="202">
        <f t="shared" si="71"/>
        <v>600</v>
      </c>
      <c r="H242" s="225"/>
      <c r="I242" s="225"/>
      <c r="J242" s="225"/>
      <c r="K242" s="217"/>
      <c r="N242" s="3"/>
    </row>
    <row r="243" spans="1:14" x14ac:dyDescent="0.2">
      <c r="A243" s="11" t="s">
        <v>135</v>
      </c>
      <c r="B243" s="352" t="s">
        <v>127</v>
      </c>
      <c r="C243" s="352" t="s">
        <v>248</v>
      </c>
      <c r="D243" s="352" t="s">
        <v>695</v>
      </c>
      <c r="E243" s="151">
        <v>800</v>
      </c>
      <c r="F243" s="202">
        <f t="shared" si="71"/>
        <v>600</v>
      </c>
      <c r="G243" s="202">
        <f t="shared" si="71"/>
        <v>600</v>
      </c>
      <c r="H243" s="225"/>
      <c r="I243" s="225"/>
      <c r="J243" s="225"/>
      <c r="K243" s="217"/>
      <c r="N243" s="3"/>
    </row>
    <row r="244" spans="1:14" ht="33.75" x14ac:dyDescent="0.2">
      <c r="A244" s="179" t="s">
        <v>405</v>
      </c>
      <c r="B244" s="352" t="s">
        <v>127</v>
      </c>
      <c r="C244" s="352" t="s">
        <v>248</v>
      </c>
      <c r="D244" s="352" t="s">
        <v>695</v>
      </c>
      <c r="E244" s="151">
        <v>810</v>
      </c>
      <c r="F244" s="202">
        <f t="shared" si="71"/>
        <v>600</v>
      </c>
      <c r="G244" s="202">
        <f t="shared" si="71"/>
        <v>600</v>
      </c>
      <c r="H244" s="225"/>
      <c r="I244" s="225"/>
      <c r="J244" s="225"/>
      <c r="K244" s="217"/>
      <c r="N244" s="3"/>
    </row>
    <row r="245" spans="1:14" ht="78.75" x14ac:dyDescent="0.2">
      <c r="A245" s="87" t="s">
        <v>491</v>
      </c>
      <c r="B245" s="352" t="s">
        <v>127</v>
      </c>
      <c r="C245" s="352" t="s">
        <v>248</v>
      </c>
      <c r="D245" s="352" t="s">
        <v>695</v>
      </c>
      <c r="E245" s="151">
        <v>813</v>
      </c>
      <c r="F245" s="202">
        <f>'Пр7 ведм 25-26'!G404</f>
        <v>600</v>
      </c>
      <c r="G245" s="202">
        <f>'Пр7 ведм 25-26'!H404</f>
        <v>600</v>
      </c>
      <c r="H245" s="225"/>
      <c r="I245" s="225"/>
      <c r="J245" s="225"/>
      <c r="K245" s="217"/>
      <c r="N245" s="3"/>
    </row>
    <row r="246" spans="1:14" x14ac:dyDescent="0.2">
      <c r="A246" s="152" t="s">
        <v>696</v>
      </c>
      <c r="B246" s="352" t="s">
        <v>127</v>
      </c>
      <c r="C246" s="352" t="s">
        <v>248</v>
      </c>
      <c r="D246" s="352" t="s">
        <v>253</v>
      </c>
      <c r="E246" s="151"/>
      <c r="F246" s="202">
        <f t="shared" ref="F246:G248" si="72">F247</f>
        <v>400</v>
      </c>
      <c r="G246" s="202">
        <f t="shared" si="72"/>
        <v>400</v>
      </c>
      <c r="H246" s="225"/>
      <c r="I246" s="225"/>
      <c r="J246" s="225"/>
      <c r="K246" s="217"/>
      <c r="N246" s="3"/>
    </row>
    <row r="247" spans="1:14" x14ac:dyDescent="0.2">
      <c r="A247" s="11" t="s">
        <v>404</v>
      </c>
      <c r="B247" s="352" t="s">
        <v>127</v>
      </c>
      <c r="C247" s="352" t="s">
        <v>248</v>
      </c>
      <c r="D247" s="352" t="s">
        <v>253</v>
      </c>
      <c r="E247" s="151" t="s">
        <v>119</v>
      </c>
      <c r="F247" s="202">
        <f t="shared" si="72"/>
        <v>400</v>
      </c>
      <c r="G247" s="202">
        <f t="shared" si="72"/>
        <v>400</v>
      </c>
      <c r="H247" s="225"/>
      <c r="I247" s="225"/>
      <c r="J247" s="225"/>
      <c r="K247" s="217"/>
      <c r="N247" s="3"/>
    </row>
    <row r="248" spans="1:14" ht="22.5" x14ac:dyDescent="0.2">
      <c r="A248" s="11" t="s">
        <v>120</v>
      </c>
      <c r="B248" s="352" t="s">
        <v>127</v>
      </c>
      <c r="C248" s="352" t="s">
        <v>248</v>
      </c>
      <c r="D248" s="352" t="s">
        <v>253</v>
      </c>
      <c r="E248" s="151" t="s">
        <v>121</v>
      </c>
      <c r="F248" s="202">
        <f t="shared" si="72"/>
        <v>400</v>
      </c>
      <c r="G248" s="202">
        <f t="shared" si="72"/>
        <v>400</v>
      </c>
      <c r="H248" s="225"/>
      <c r="I248" s="225"/>
      <c r="J248" s="225"/>
      <c r="K248" s="217"/>
      <c r="N248" s="3"/>
    </row>
    <row r="249" spans="1:14" x14ac:dyDescent="0.2">
      <c r="A249" s="179" t="s">
        <v>422</v>
      </c>
      <c r="B249" s="352" t="s">
        <v>127</v>
      </c>
      <c r="C249" s="352" t="s">
        <v>248</v>
      </c>
      <c r="D249" s="352" t="s">
        <v>253</v>
      </c>
      <c r="E249" s="151" t="s">
        <v>123</v>
      </c>
      <c r="F249" s="202">
        <f>'Пр7 ведм 25-26'!G408</f>
        <v>400</v>
      </c>
      <c r="G249" s="202">
        <f>'Пр7 ведм 25-26'!H408</f>
        <v>400</v>
      </c>
      <c r="H249" s="225"/>
      <c r="I249" s="225"/>
      <c r="J249" s="225"/>
      <c r="K249" s="217"/>
      <c r="N249" s="3"/>
    </row>
    <row r="250" spans="1:14" ht="22.5" x14ac:dyDescent="0.2">
      <c r="A250" s="152" t="s">
        <v>697</v>
      </c>
      <c r="B250" s="352" t="s">
        <v>127</v>
      </c>
      <c r="C250" s="352" t="s">
        <v>248</v>
      </c>
      <c r="D250" s="352" t="s">
        <v>254</v>
      </c>
      <c r="E250" s="151"/>
      <c r="F250" s="202">
        <f t="shared" ref="F250:G252" si="73">F251</f>
        <v>30</v>
      </c>
      <c r="G250" s="202">
        <f t="shared" si="73"/>
        <v>30</v>
      </c>
      <c r="H250" s="225"/>
      <c r="I250" s="225"/>
      <c r="J250" s="225"/>
      <c r="K250" s="217"/>
      <c r="N250" s="3"/>
    </row>
    <row r="251" spans="1:14" x14ac:dyDescent="0.2">
      <c r="A251" s="11" t="s">
        <v>404</v>
      </c>
      <c r="B251" s="352" t="s">
        <v>127</v>
      </c>
      <c r="C251" s="352" t="s">
        <v>248</v>
      </c>
      <c r="D251" s="352" t="s">
        <v>254</v>
      </c>
      <c r="E251" s="151" t="s">
        <v>119</v>
      </c>
      <c r="F251" s="202">
        <f t="shared" si="73"/>
        <v>30</v>
      </c>
      <c r="G251" s="202">
        <f t="shared" si="73"/>
        <v>30</v>
      </c>
      <c r="H251" s="225"/>
      <c r="I251" s="225"/>
      <c r="J251" s="225"/>
      <c r="K251" s="217"/>
      <c r="N251" s="3"/>
    </row>
    <row r="252" spans="1:14" ht="22.5" x14ac:dyDescent="0.2">
      <c r="A252" s="11" t="s">
        <v>120</v>
      </c>
      <c r="B252" s="352" t="s">
        <v>127</v>
      </c>
      <c r="C252" s="352" t="s">
        <v>248</v>
      </c>
      <c r="D252" s="352" t="s">
        <v>254</v>
      </c>
      <c r="E252" s="151" t="s">
        <v>121</v>
      </c>
      <c r="F252" s="202">
        <f t="shared" si="73"/>
        <v>30</v>
      </c>
      <c r="G252" s="202">
        <f t="shared" si="73"/>
        <v>30</v>
      </c>
      <c r="H252" s="225"/>
      <c r="I252" s="225"/>
      <c r="J252" s="225"/>
      <c r="K252" s="217"/>
      <c r="N252" s="3"/>
    </row>
    <row r="253" spans="1:14" x14ac:dyDescent="0.2">
      <c r="A253" s="179" t="s">
        <v>422</v>
      </c>
      <c r="B253" s="352" t="s">
        <v>127</v>
      </c>
      <c r="C253" s="352" t="s">
        <v>248</v>
      </c>
      <c r="D253" s="352" t="s">
        <v>254</v>
      </c>
      <c r="E253" s="151" t="s">
        <v>123</v>
      </c>
      <c r="F253" s="202">
        <f>'Пр7 ведм 25-26'!G412</f>
        <v>30</v>
      </c>
      <c r="G253" s="202">
        <f>'Пр7 ведм 25-26'!H412</f>
        <v>30</v>
      </c>
      <c r="H253" s="225"/>
      <c r="I253" s="225"/>
      <c r="J253" s="225"/>
      <c r="K253" s="217"/>
      <c r="N253" s="3"/>
    </row>
    <row r="254" spans="1:14" ht="22.5" x14ac:dyDescent="0.2">
      <c r="A254" s="152" t="s">
        <v>698</v>
      </c>
      <c r="B254" s="352" t="s">
        <v>127</v>
      </c>
      <c r="C254" s="352" t="s">
        <v>248</v>
      </c>
      <c r="D254" s="352" t="s">
        <v>255</v>
      </c>
      <c r="E254" s="151"/>
      <c r="F254" s="202">
        <f t="shared" ref="F254:G254" si="74">F255+F259</f>
        <v>400</v>
      </c>
      <c r="G254" s="202">
        <f t="shared" si="74"/>
        <v>400</v>
      </c>
      <c r="H254" s="225"/>
      <c r="I254" s="225"/>
      <c r="J254" s="225"/>
      <c r="K254" s="217"/>
      <c r="N254" s="3"/>
    </row>
    <row r="255" spans="1:14" x14ac:dyDescent="0.2">
      <c r="A255" s="152" t="s">
        <v>699</v>
      </c>
      <c r="B255" s="352" t="s">
        <v>127</v>
      </c>
      <c r="C255" s="352" t="s">
        <v>248</v>
      </c>
      <c r="D255" s="352" t="s">
        <v>700</v>
      </c>
      <c r="E255" s="151"/>
      <c r="F255" s="202">
        <f t="shared" ref="F255:G261" si="75">F256</f>
        <v>300</v>
      </c>
      <c r="G255" s="202">
        <f t="shared" si="75"/>
        <v>300</v>
      </c>
      <c r="H255" s="225"/>
      <c r="I255" s="225"/>
      <c r="J255" s="225"/>
      <c r="K255" s="217"/>
      <c r="N255" s="3"/>
    </row>
    <row r="256" spans="1:14" ht="26.25" customHeight="1" x14ac:dyDescent="0.2">
      <c r="A256" s="11" t="s">
        <v>404</v>
      </c>
      <c r="B256" s="352" t="s">
        <v>127</v>
      </c>
      <c r="C256" s="352" t="s">
        <v>248</v>
      </c>
      <c r="D256" s="352" t="s">
        <v>700</v>
      </c>
      <c r="E256" s="151" t="s">
        <v>119</v>
      </c>
      <c r="F256" s="202">
        <f t="shared" si="75"/>
        <v>300</v>
      </c>
      <c r="G256" s="202">
        <f t="shared" si="75"/>
        <v>300</v>
      </c>
      <c r="H256" s="225"/>
      <c r="I256" s="225"/>
      <c r="J256" s="225"/>
      <c r="K256" s="217"/>
      <c r="N256" s="3"/>
    </row>
    <row r="257" spans="1:14" ht="73.5" customHeight="1" x14ac:dyDescent="0.2">
      <c r="A257" s="11" t="s">
        <v>120</v>
      </c>
      <c r="B257" s="352" t="s">
        <v>127</v>
      </c>
      <c r="C257" s="352" t="s">
        <v>248</v>
      </c>
      <c r="D257" s="352" t="s">
        <v>700</v>
      </c>
      <c r="E257" s="151" t="s">
        <v>121</v>
      </c>
      <c r="F257" s="202">
        <f t="shared" si="75"/>
        <v>300</v>
      </c>
      <c r="G257" s="202">
        <f t="shared" si="75"/>
        <v>300</v>
      </c>
      <c r="H257" s="225"/>
      <c r="I257" s="225"/>
      <c r="J257" s="225"/>
      <c r="K257" s="217"/>
      <c r="N257" s="3"/>
    </row>
    <row r="258" spans="1:14" ht="11.25" customHeight="1" x14ac:dyDescent="0.2">
      <c r="A258" s="179" t="s">
        <v>422</v>
      </c>
      <c r="B258" s="352" t="s">
        <v>127</v>
      </c>
      <c r="C258" s="352" t="s">
        <v>248</v>
      </c>
      <c r="D258" s="352" t="s">
        <v>700</v>
      </c>
      <c r="E258" s="151" t="s">
        <v>123</v>
      </c>
      <c r="F258" s="202">
        <f>'Пр7 ведм 25-26'!G417</f>
        <v>300</v>
      </c>
      <c r="G258" s="202">
        <f>'Пр7 ведм 25-26'!H417</f>
        <v>300</v>
      </c>
      <c r="H258" s="225"/>
      <c r="I258" s="225"/>
      <c r="J258" s="225"/>
      <c r="K258" s="217"/>
      <c r="N258" s="3"/>
    </row>
    <row r="259" spans="1:14" x14ac:dyDescent="0.2">
      <c r="A259" s="164" t="s">
        <v>703</v>
      </c>
      <c r="B259" s="352" t="s">
        <v>127</v>
      </c>
      <c r="C259" s="352" t="s">
        <v>248</v>
      </c>
      <c r="D259" s="352" t="s">
        <v>702</v>
      </c>
      <c r="E259" s="151"/>
      <c r="F259" s="202">
        <f t="shared" ref="F259:G259" si="76">F260</f>
        <v>100</v>
      </c>
      <c r="G259" s="202">
        <f t="shared" si="76"/>
        <v>100</v>
      </c>
      <c r="H259" s="225"/>
      <c r="I259" s="225"/>
      <c r="J259" s="225"/>
      <c r="K259" s="217"/>
      <c r="N259" s="3"/>
    </row>
    <row r="260" spans="1:14" x14ac:dyDescent="0.2">
      <c r="A260" s="11" t="s">
        <v>404</v>
      </c>
      <c r="B260" s="352" t="s">
        <v>127</v>
      </c>
      <c r="C260" s="352" t="s">
        <v>248</v>
      </c>
      <c r="D260" s="352" t="s">
        <v>702</v>
      </c>
      <c r="E260" s="151" t="s">
        <v>119</v>
      </c>
      <c r="F260" s="202">
        <f t="shared" si="75"/>
        <v>100</v>
      </c>
      <c r="G260" s="202">
        <f t="shared" si="75"/>
        <v>100</v>
      </c>
      <c r="H260" s="225"/>
      <c r="I260" s="225"/>
      <c r="J260" s="225"/>
      <c r="K260" s="217"/>
      <c r="N260" s="3"/>
    </row>
    <row r="261" spans="1:14" ht="22.5" x14ac:dyDescent="0.2">
      <c r="A261" s="11" t="s">
        <v>120</v>
      </c>
      <c r="B261" s="352" t="s">
        <v>127</v>
      </c>
      <c r="C261" s="352" t="s">
        <v>248</v>
      </c>
      <c r="D261" s="352" t="s">
        <v>702</v>
      </c>
      <c r="E261" s="151" t="s">
        <v>121</v>
      </c>
      <c r="F261" s="202">
        <f t="shared" si="75"/>
        <v>100</v>
      </c>
      <c r="G261" s="202">
        <f t="shared" si="75"/>
        <v>100</v>
      </c>
      <c r="H261" s="225"/>
      <c r="I261" s="225"/>
      <c r="J261" s="225"/>
      <c r="K261" s="217"/>
      <c r="N261" s="3"/>
    </row>
    <row r="262" spans="1:14" x14ac:dyDescent="0.2">
      <c r="A262" s="179" t="s">
        <v>422</v>
      </c>
      <c r="B262" s="352" t="s">
        <v>127</v>
      </c>
      <c r="C262" s="352" t="s">
        <v>248</v>
      </c>
      <c r="D262" s="352" t="s">
        <v>702</v>
      </c>
      <c r="E262" s="151" t="s">
        <v>123</v>
      </c>
      <c r="F262" s="202">
        <f>'Пр7 ведм 25-26'!G421</f>
        <v>100</v>
      </c>
      <c r="G262" s="202">
        <f>'Пр7 ведм 25-26'!H421</f>
        <v>100</v>
      </c>
      <c r="H262" s="225"/>
      <c r="I262" s="225"/>
      <c r="J262" s="225"/>
      <c r="K262" s="217"/>
      <c r="N262" s="3"/>
    </row>
    <row r="263" spans="1:14" ht="21" x14ac:dyDescent="0.2">
      <c r="A263" s="159" t="s">
        <v>914</v>
      </c>
      <c r="B263" s="33" t="s">
        <v>127</v>
      </c>
      <c r="C263" s="33" t="s">
        <v>248</v>
      </c>
      <c r="D263" s="33" t="s">
        <v>322</v>
      </c>
      <c r="E263" s="31" t="s">
        <v>147</v>
      </c>
      <c r="F263" s="204">
        <f t="shared" ref="F263:G263" si="77">F264+F269</f>
        <v>529</v>
      </c>
      <c r="G263" s="204">
        <f t="shared" si="77"/>
        <v>476</v>
      </c>
      <c r="H263" s="372"/>
      <c r="I263" s="372"/>
      <c r="J263" s="372"/>
      <c r="K263" s="217"/>
      <c r="N263" s="3"/>
    </row>
    <row r="264" spans="1:14" ht="22.5" x14ac:dyDescent="0.2">
      <c r="A264" s="88" t="s">
        <v>323</v>
      </c>
      <c r="B264" s="352" t="s">
        <v>127</v>
      </c>
      <c r="C264" s="352" t="s">
        <v>248</v>
      </c>
      <c r="D264" s="352" t="s">
        <v>324</v>
      </c>
      <c r="E264" s="151"/>
      <c r="F264" s="202">
        <f t="shared" ref="F264:G267" si="78">F265</f>
        <v>100</v>
      </c>
      <c r="G264" s="202">
        <f t="shared" si="78"/>
        <v>100</v>
      </c>
      <c r="H264" s="225"/>
      <c r="I264" s="225"/>
      <c r="J264" s="225"/>
      <c r="K264" s="217"/>
      <c r="N264" s="3"/>
    </row>
    <row r="265" spans="1:14" x14ac:dyDescent="0.2">
      <c r="A265" s="165" t="s">
        <v>479</v>
      </c>
      <c r="B265" s="352" t="s">
        <v>127</v>
      </c>
      <c r="C265" s="352" t="s">
        <v>248</v>
      </c>
      <c r="D265" s="352" t="s">
        <v>443</v>
      </c>
      <c r="E265" s="151"/>
      <c r="F265" s="202">
        <f t="shared" si="78"/>
        <v>100</v>
      </c>
      <c r="G265" s="202">
        <f t="shared" si="78"/>
        <v>100</v>
      </c>
      <c r="H265" s="225"/>
      <c r="I265" s="225"/>
      <c r="J265" s="225"/>
      <c r="K265" s="217"/>
      <c r="N265" s="3"/>
    </row>
    <row r="266" spans="1:14" x14ac:dyDescent="0.2">
      <c r="A266" s="11" t="s">
        <v>404</v>
      </c>
      <c r="B266" s="352" t="s">
        <v>127</v>
      </c>
      <c r="C266" s="352" t="s">
        <v>248</v>
      </c>
      <c r="D266" s="352" t="s">
        <v>443</v>
      </c>
      <c r="E266" s="151" t="s">
        <v>119</v>
      </c>
      <c r="F266" s="202">
        <f t="shared" si="78"/>
        <v>100</v>
      </c>
      <c r="G266" s="202">
        <f t="shared" si="78"/>
        <v>100</v>
      </c>
      <c r="H266" s="225"/>
      <c r="I266" s="225"/>
      <c r="J266" s="225"/>
      <c r="K266" s="217"/>
      <c r="N266" s="3"/>
    </row>
    <row r="267" spans="1:14" ht="22.5" customHeight="1" x14ac:dyDescent="0.2">
      <c r="A267" s="11" t="s">
        <v>120</v>
      </c>
      <c r="B267" s="352" t="s">
        <v>127</v>
      </c>
      <c r="C267" s="352" t="s">
        <v>248</v>
      </c>
      <c r="D267" s="352" t="s">
        <v>443</v>
      </c>
      <c r="E267" s="151" t="s">
        <v>121</v>
      </c>
      <c r="F267" s="202">
        <f t="shared" si="78"/>
        <v>100</v>
      </c>
      <c r="G267" s="202">
        <f t="shared" si="78"/>
        <v>100</v>
      </c>
      <c r="H267" s="225"/>
      <c r="I267" s="225"/>
      <c r="J267" s="225"/>
      <c r="K267" s="217"/>
      <c r="N267" s="3"/>
    </row>
    <row r="268" spans="1:14" ht="22.5" customHeight="1" x14ac:dyDescent="0.2">
      <c r="A268" s="179" t="s">
        <v>422</v>
      </c>
      <c r="B268" s="352" t="s">
        <v>127</v>
      </c>
      <c r="C268" s="352" t="s">
        <v>248</v>
      </c>
      <c r="D268" s="352" t="s">
        <v>443</v>
      </c>
      <c r="E268" s="151" t="s">
        <v>123</v>
      </c>
      <c r="F268" s="202">
        <f>'Пр7 ведм 25-26'!G614</f>
        <v>100</v>
      </c>
      <c r="G268" s="202">
        <f>'Пр7 ведм 25-26'!H614</f>
        <v>100</v>
      </c>
      <c r="H268" s="225"/>
      <c r="I268" s="225"/>
      <c r="J268" s="225"/>
      <c r="K268" s="217"/>
      <c r="N268" s="3"/>
    </row>
    <row r="269" spans="1:14" ht="14.25" customHeight="1" x14ac:dyDescent="0.2">
      <c r="A269" s="88" t="s">
        <v>325</v>
      </c>
      <c r="B269" s="352" t="s">
        <v>127</v>
      </c>
      <c r="C269" s="352" t="s">
        <v>248</v>
      </c>
      <c r="D269" s="352" t="s">
        <v>326</v>
      </c>
      <c r="E269" s="151"/>
      <c r="F269" s="202">
        <f>F274+F278+F282+F270</f>
        <v>429</v>
      </c>
      <c r="G269" s="202">
        <f>G274+G278+G282+G270</f>
        <v>376</v>
      </c>
      <c r="H269" s="225"/>
      <c r="I269" s="225"/>
      <c r="J269" s="225"/>
      <c r="K269" s="217"/>
      <c r="N269" s="3"/>
    </row>
    <row r="270" spans="1:14" ht="14.25" customHeight="1" x14ac:dyDescent="0.2">
      <c r="A270" s="152" t="s">
        <v>740</v>
      </c>
      <c r="B270" s="352" t="s">
        <v>127</v>
      </c>
      <c r="C270" s="352" t="s">
        <v>248</v>
      </c>
      <c r="D270" s="352" t="s">
        <v>739</v>
      </c>
      <c r="E270" s="151"/>
      <c r="F270" s="202">
        <f t="shared" ref="F270:G272" si="79">F271</f>
        <v>0</v>
      </c>
      <c r="G270" s="202">
        <f t="shared" si="79"/>
        <v>0</v>
      </c>
      <c r="H270" s="225"/>
      <c r="I270" s="225"/>
      <c r="J270" s="225"/>
      <c r="K270" s="217"/>
      <c r="N270" s="3"/>
    </row>
    <row r="271" spans="1:14" x14ac:dyDescent="0.2">
      <c r="A271" s="11" t="s">
        <v>404</v>
      </c>
      <c r="B271" s="352" t="s">
        <v>127</v>
      </c>
      <c r="C271" s="352" t="s">
        <v>248</v>
      </c>
      <c r="D271" s="352" t="s">
        <v>739</v>
      </c>
      <c r="E271" s="151" t="s">
        <v>119</v>
      </c>
      <c r="F271" s="202">
        <f t="shared" si="79"/>
        <v>0</v>
      </c>
      <c r="G271" s="202">
        <f t="shared" si="79"/>
        <v>0</v>
      </c>
      <c r="H271" s="225"/>
      <c r="I271" s="225"/>
      <c r="J271" s="225"/>
      <c r="K271" s="217"/>
      <c r="N271" s="3"/>
    </row>
    <row r="272" spans="1:14" ht="12" customHeight="1" x14ac:dyDescent="0.2">
      <c r="A272" s="11" t="s">
        <v>120</v>
      </c>
      <c r="B272" s="352" t="s">
        <v>127</v>
      </c>
      <c r="C272" s="352" t="s">
        <v>248</v>
      </c>
      <c r="D272" s="352" t="s">
        <v>739</v>
      </c>
      <c r="E272" s="151" t="s">
        <v>121</v>
      </c>
      <c r="F272" s="202">
        <f t="shared" si="79"/>
        <v>0</v>
      </c>
      <c r="G272" s="202">
        <f t="shared" si="79"/>
        <v>0</v>
      </c>
      <c r="H272" s="225"/>
      <c r="I272" s="225"/>
      <c r="J272" s="225"/>
      <c r="K272" s="217"/>
      <c r="N272" s="3"/>
    </row>
    <row r="273" spans="1:14" x14ac:dyDescent="0.2">
      <c r="A273" s="179" t="s">
        <v>422</v>
      </c>
      <c r="B273" s="352" t="s">
        <v>127</v>
      </c>
      <c r="C273" s="352" t="s">
        <v>248</v>
      </c>
      <c r="D273" s="352" t="s">
        <v>739</v>
      </c>
      <c r="E273" s="151" t="s">
        <v>123</v>
      </c>
      <c r="F273" s="202">
        <f>'Пр7 ведм 25-26'!G619</f>
        <v>0</v>
      </c>
      <c r="G273" s="202">
        <f>'Пр7 ведм 25-26'!H619</f>
        <v>0</v>
      </c>
      <c r="H273" s="225"/>
      <c r="I273" s="225"/>
      <c r="J273" s="225"/>
      <c r="K273" s="217"/>
      <c r="N273" s="3"/>
    </row>
    <row r="274" spans="1:14" ht="33.75" x14ac:dyDescent="0.2">
      <c r="A274" s="88" t="s">
        <v>327</v>
      </c>
      <c r="B274" s="352" t="s">
        <v>127</v>
      </c>
      <c r="C274" s="352" t="s">
        <v>248</v>
      </c>
      <c r="D274" s="352" t="s">
        <v>328</v>
      </c>
      <c r="E274" s="151"/>
      <c r="F274" s="202">
        <f t="shared" ref="F274:G276" si="80">F275</f>
        <v>329</v>
      </c>
      <c r="G274" s="202">
        <f t="shared" si="80"/>
        <v>276</v>
      </c>
      <c r="H274" s="225"/>
      <c r="I274" s="225"/>
      <c r="J274" s="225"/>
      <c r="K274" s="217"/>
      <c r="N274" s="3"/>
    </row>
    <row r="275" spans="1:14" x14ac:dyDescent="0.2">
      <c r="A275" s="189" t="s">
        <v>436</v>
      </c>
      <c r="B275" s="352" t="s">
        <v>127</v>
      </c>
      <c r="C275" s="352" t="s">
        <v>248</v>
      </c>
      <c r="D275" s="352" t="s">
        <v>328</v>
      </c>
      <c r="E275" s="151">
        <v>800</v>
      </c>
      <c r="F275" s="202">
        <f t="shared" si="80"/>
        <v>329</v>
      </c>
      <c r="G275" s="202">
        <f t="shared" si="80"/>
        <v>276</v>
      </c>
      <c r="H275" s="225"/>
      <c r="I275" s="225"/>
      <c r="J275" s="225"/>
      <c r="K275" s="217"/>
      <c r="N275" s="3"/>
    </row>
    <row r="276" spans="1:14" x14ac:dyDescent="0.2">
      <c r="A276" s="189" t="s">
        <v>437</v>
      </c>
      <c r="B276" s="352" t="s">
        <v>127</v>
      </c>
      <c r="C276" s="352" t="s">
        <v>248</v>
      </c>
      <c r="D276" s="352" t="s">
        <v>328</v>
      </c>
      <c r="E276" s="151">
        <v>810</v>
      </c>
      <c r="F276" s="202">
        <f t="shared" si="80"/>
        <v>329</v>
      </c>
      <c r="G276" s="202">
        <f t="shared" si="80"/>
        <v>276</v>
      </c>
      <c r="H276" s="225"/>
      <c r="I276" s="225"/>
      <c r="J276" s="225"/>
      <c r="K276" s="217"/>
      <c r="N276" s="3"/>
    </row>
    <row r="277" spans="1:14" ht="78.75" x14ac:dyDescent="0.2">
      <c r="A277" s="87" t="s">
        <v>491</v>
      </c>
      <c r="B277" s="352" t="s">
        <v>127</v>
      </c>
      <c r="C277" s="352" t="s">
        <v>248</v>
      </c>
      <c r="D277" s="352" t="s">
        <v>328</v>
      </c>
      <c r="E277" s="151">
        <v>813</v>
      </c>
      <c r="F277" s="202">
        <f>'Пр7 ведм 25-26'!G623</f>
        <v>329</v>
      </c>
      <c r="G277" s="202">
        <f>'Пр7 ведм 25-26'!H623</f>
        <v>276</v>
      </c>
      <c r="H277" s="225"/>
      <c r="I277" s="225"/>
      <c r="J277" s="225"/>
      <c r="K277" s="217"/>
      <c r="N277" s="3"/>
    </row>
    <row r="278" spans="1:14" ht="22.5" x14ac:dyDescent="0.2">
      <c r="A278" s="14" t="s">
        <v>477</v>
      </c>
      <c r="B278" s="352" t="s">
        <v>127</v>
      </c>
      <c r="C278" s="352" t="s">
        <v>248</v>
      </c>
      <c r="D278" s="352" t="s">
        <v>444</v>
      </c>
      <c r="E278" s="151"/>
      <c r="F278" s="202">
        <f t="shared" ref="F278:G280" si="81">F279</f>
        <v>40</v>
      </c>
      <c r="G278" s="202">
        <f t="shared" si="81"/>
        <v>40</v>
      </c>
      <c r="H278" s="225"/>
      <c r="I278" s="225"/>
      <c r="J278" s="225"/>
      <c r="K278" s="217"/>
      <c r="N278" s="3"/>
    </row>
    <row r="279" spans="1:14" x14ac:dyDescent="0.2">
      <c r="A279" s="11" t="s">
        <v>404</v>
      </c>
      <c r="B279" s="352" t="s">
        <v>127</v>
      </c>
      <c r="C279" s="352" t="s">
        <v>248</v>
      </c>
      <c r="D279" s="352" t="s">
        <v>444</v>
      </c>
      <c r="E279" s="151" t="s">
        <v>119</v>
      </c>
      <c r="F279" s="202">
        <f t="shared" si="81"/>
        <v>40</v>
      </c>
      <c r="G279" s="202">
        <f t="shared" si="81"/>
        <v>40</v>
      </c>
      <c r="H279" s="225"/>
      <c r="I279" s="225"/>
      <c r="J279" s="225"/>
      <c r="K279" s="217"/>
      <c r="N279" s="3"/>
    </row>
    <row r="280" spans="1:14" ht="22.5" x14ac:dyDescent="0.2">
      <c r="A280" s="11" t="s">
        <v>120</v>
      </c>
      <c r="B280" s="352" t="s">
        <v>127</v>
      </c>
      <c r="C280" s="352" t="s">
        <v>248</v>
      </c>
      <c r="D280" s="352" t="s">
        <v>444</v>
      </c>
      <c r="E280" s="151" t="s">
        <v>121</v>
      </c>
      <c r="F280" s="202">
        <f t="shared" si="81"/>
        <v>40</v>
      </c>
      <c r="G280" s="202">
        <f t="shared" si="81"/>
        <v>40</v>
      </c>
      <c r="H280" s="225"/>
      <c r="I280" s="225"/>
      <c r="J280" s="225"/>
      <c r="K280" s="217"/>
      <c r="N280" s="3"/>
    </row>
    <row r="281" spans="1:14" ht="72.75" customHeight="1" x14ac:dyDescent="0.2">
      <c r="A281" s="179" t="s">
        <v>422</v>
      </c>
      <c r="B281" s="352" t="s">
        <v>127</v>
      </c>
      <c r="C281" s="352" t="s">
        <v>248</v>
      </c>
      <c r="D281" s="352" t="s">
        <v>444</v>
      </c>
      <c r="E281" s="151" t="s">
        <v>123</v>
      </c>
      <c r="F281" s="202">
        <f>'Пр7 ведм 25-26'!G627</f>
        <v>40</v>
      </c>
      <c r="G281" s="202">
        <f>'Пр7 ведм 25-26'!H627</f>
        <v>40</v>
      </c>
      <c r="H281" s="225"/>
      <c r="I281" s="225"/>
      <c r="J281" s="225"/>
      <c r="K281" s="217"/>
      <c r="N281" s="3"/>
    </row>
    <row r="282" spans="1:14" ht="22.5" x14ac:dyDescent="0.2">
      <c r="A282" s="14" t="s">
        <v>478</v>
      </c>
      <c r="B282" s="352" t="s">
        <v>127</v>
      </c>
      <c r="C282" s="352" t="s">
        <v>248</v>
      </c>
      <c r="D282" s="352" t="s">
        <v>445</v>
      </c>
      <c r="E282" s="151"/>
      <c r="F282" s="202">
        <f t="shared" ref="F282:G284" si="82">F283</f>
        <v>60</v>
      </c>
      <c r="G282" s="202">
        <f t="shared" si="82"/>
        <v>60</v>
      </c>
      <c r="H282" s="225"/>
      <c r="I282" s="225"/>
      <c r="J282" s="225"/>
      <c r="K282" s="217"/>
      <c r="N282" s="3"/>
    </row>
    <row r="283" spans="1:14" x14ac:dyDescent="0.2">
      <c r="A283" s="11" t="s">
        <v>404</v>
      </c>
      <c r="B283" s="352" t="s">
        <v>127</v>
      </c>
      <c r="C283" s="352" t="s">
        <v>248</v>
      </c>
      <c r="D283" s="352" t="s">
        <v>445</v>
      </c>
      <c r="E283" s="151" t="s">
        <v>119</v>
      </c>
      <c r="F283" s="202">
        <f t="shared" si="82"/>
        <v>60</v>
      </c>
      <c r="G283" s="202">
        <f t="shared" si="82"/>
        <v>60</v>
      </c>
      <c r="H283" s="225"/>
      <c r="I283" s="225"/>
      <c r="J283" s="225"/>
      <c r="K283" s="217"/>
      <c r="N283" s="3"/>
    </row>
    <row r="284" spans="1:14" ht="22.5" x14ac:dyDescent="0.2">
      <c r="A284" s="11" t="s">
        <v>120</v>
      </c>
      <c r="B284" s="352" t="s">
        <v>127</v>
      </c>
      <c r="C284" s="352" t="s">
        <v>248</v>
      </c>
      <c r="D284" s="352" t="s">
        <v>445</v>
      </c>
      <c r="E284" s="151" t="s">
        <v>121</v>
      </c>
      <c r="F284" s="202">
        <f t="shared" si="82"/>
        <v>60</v>
      </c>
      <c r="G284" s="202">
        <f t="shared" si="82"/>
        <v>60</v>
      </c>
      <c r="H284" s="225"/>
      <c r="I284" s="225"/>
      <c r="J284" s="225"/>
      <c r="K284" s="217"/>
      <c r="N284" s="3"/>
    </row>
    <row r="285" spans="1:14" x14ac:dyDescent="0.2">
      <c r="A285" s="179" t="s">
        <v>422</v>
      </c>
      <c r="B285" s="352" t="s">
        <v>127</v>
      </c>
      <c r="C285" s="352" t="s">
        <v>248</v>
      </c>
      <c r="D285" s="352" t="s">
        <v>445</v>
      </c>
      <c r="E285" s="151" t="s">
        <v>123</v>
      </c>
      <c r="F285" s="202">
        <f>'Пр7 ведм 25-26'!G631</f>
        <v>60</v>
      </c>
      <c r="G285" s="202">
        <f>'Пр7 ведм 25-26'!H631</f>
        <v>60</v>
      </c>
      <c r="H285" s="225"/>
      <c r="I285" s="225"/>
      <c r="J285" s="225"/>
      <c r="K285" s="217"/>
      <c r="N285" s="3"/>
    </row>
    <row r="286" spans="1:14" ht="22.5" x14ac:dyDescent="0.2">
      <c r="A286" s="152" t="s">
        <v>744</v>
      </c>
      <c r="B286" s="352" t="s">
        <v>127</v>
      </c>
      <c r="C286" s="352" t="s">
        <v>248</v>
      </c>
      <c r="D286" s="352" t="s">
        <v>743</v>
      </c>
      <c r="E286" s="151"/>
      <c r="F286" s="202">
        <f t="shared" ref="F286:G288" si="83">F287</f>
        <v>200</v>
      </c>
      <c r="G286" s="202">
        <f t="shared" si="83"/>
        <v>200</v>
      </c>
      <c r="H286" s="225"/>
      <c r="I286" s="225"/>
      <c r="J286" s="225"/>
      <c r="K286" s="217"/>
      <c r="N286" s="3"/>
    </row>
    <row r="287" spans="1:14" x14ac:dyDescent="0.2">
      <c r="A287" s="11" t="s">
        <v>404</v>
      </c>
      <c r="B287" s="352" t="s">
        <v>127</v>
      </c>
      <c r="C287" s="352" t="s">
        <v>248</v>
      </c>
      <c r="D287" s="352" t="s">
        <v>743</v>
      </c>
      <c r="E287" s="151" t="s">
        <v>119</v>
      </c>
      <c r="F287" s="202">
        <f t="shared" si="83"/>
        <v>200</v>
      </c>
      <c r="G287" s="202">
        <f t="shared" si="83"/>
        <v>200</v>
      </c>
      <c r="H287" s="225"/>
      <c r="I287" s="225"/>
      <c r="J287" s="225"/>
      <c r="K287" s="217"/>
      <c r="N287" s="3"/>
    </row>
    <row r="288" spans="1:14" ht="22.5" x14ac:dyDescent="0.2">
      <c r="A288" s="11" t="s">
        <v>120</v>
      </c>
      <c r="B288" s="352" t="s">
        <v>127</v>
      </c>
      <c r="C288" s="352" t="s">
        <v>248</v>
      </c>
      <c r="D288" s="352" t="s">
        <v>743</v>
      </c>
      <c r="E288" s="151" t="s">
        <v>121</v>
      </c>
      <c r="F288" s="202">
        <f t="shared" si="83"/>
        <v>200</v>
      </c>
      <c r="G288" s="202">
        <f t="shared" si="83"/>
        <v>200</v>
      </c>
      <c r="H288" s="225"/>
      <c r="I288" s="225"/>
      <c r="J288" s="225"/>
      <c r="K288" s="217"/>
      <c r="N288" s="3"/>
    </row>
    <row r="289" spans="1:14" x14ac:dyDescent="0.2">
      <c r="A289" s="179" t="s">
        <v>422</v>
      </c>
      <c r="B289" s="352" t="s">
        <v>127</v>
      </c>
      <c r="C289" s="352" t="s">
        <v>248</v>
      </c>
      <c r="D289" s="352" t="s">
        <v>743</v>
      </c>
      <c r="E289" s="151" t="s">
        <v>123</v>
      </c>
      <c r="F289" s="202">
        <f>'Пр7 ведм 25-26'!G636</f>
        <v>200</v>
      </c>
      <c r="G289" s="202">
        <f>'Пр7 ведм 25-26'!H636</f>
        <v>200</v>
      </c>
      <c r="H289" s="225"/>
      <c r="I289" s="225"/>
      <c r="J289" s="225"/>
      <c r="K289" s="217"/>
      <c r="N289" s="3"/>
    </row>
    <row r="290" spans="1:14" s="230" customFormat="1" ht="21" customHeight="1" x14ac:dyDescent="0.2">
      <c r="A290" s="219" t="s">
        <v>503</v>
      </c>
      <c r="B290" s="352" t="s">
        <v>127</v>
      </c>
      <c r="C290" s="352" t="s">
        <v>248</v>
      </c>
      <c r="D290" s="352" t="s">
        <v>745</v>
      </c>
      <c r="E290" s="151"/>
      <c r="F290" s="221">
        <f t="shared" ref="F290:G292" si="84">F291</f>
        <v>554.6</v>
      </c>
      <c r="G290" s="221">
        <f t="shared" si="84"/>
        <v>10.6</v>
      </c>
      <c r="H290" s="374"/>
      <c r="I290" s="374"/>
      <c r="J290" s="374"/>
    </row>
    <row r="291" spans="1:14" s="230" customFormat="1" ht="21" customHeight="1" x14ac:dyDescent="0.2">
      <c r="A291" s="21" t="s">
        <v>404</v>
      </c>
      <c r="B291" s="352" t="s">
        <v>127</v>
      </c>
      <c r="C291" s="352" t="s">
        <v>248</v>
      </c>
      <c r="D291" s="352" t="s">
        <v>745</v>
      </c>
      <c r="E291" s="151" t="s">
        <v>119</v>
      </c>
      <c r="F291" s="221">
        <f t="shared" si="84"/>
        <v>554.6</v>
      </c>
      <c r="G291" s="221">
        <f t="shared" si="84"/>
        <v>10.6</v>
      </c>
      <c r="H291" s="374"/>
      <c r="I291" s="374"/>
      <c r="J291" s="374"/>
    </row>
    <row r="292" spans="1:14" s="230" customFormat="1" ht="21" customHeight="1" x14ac:dyDescent="0.2">
      <c r="A292" s="21" t="s">
        <v>120</v>
      </c>
      <c r="B292" s="352" t="s">
        <v>127</v>
      </c>
      <c r="C292" s="352" t="s">
        <v>248</v>
      </c>
      <c r="D292" s="352" t="s">
        <v>745</v>
      </c>
      <c r="E292" s="151" t="s">
        <v>121</v>
      </c>
      <c r="F292" s="221">
        <f t="shared" si="84"/>
        <v>554.6</v>
      </c>
      <c r="G292" s="221">
        <f t="shared" si="84"/>
        <v>10.6</v>
      </c>
      <c r="H292" s="374"/>
      <c r="I292" s="374"/>
      <c r="J292" s="374"/>
    </row>
    <row r="293" spans="1:14" s="230" customFormat="1" ht="21" customHeight="1" x14ac:dyDescent="0.2">
      <c r="A293" s="219" t="s">
        <v>422</v>
      </c>
      <c r="B293" s="352" t="s">
        <v>127</v>
      </c>
      <c r="C293" s="352" t="s">
        <v>248</v>
      </c>
      <c r="D293" s="352" t="s">
        <v>745</v>
      </c>
      <c r="E293" s="151" t="s">
        <v>123</v>
      </c>
      <c r="F293" s="221">
        <f>'Пр7 ведм 25-26'!G640</f>
        <v>554.6</v>
      </c>
      <c r="G293" s="221">
        <f>'Пр7 ведм 25-26'!H640</f>
        <v>10.6</v>
      </c>
      <c r="H293" s="374"/>
      <c r="I293" s="374"/>
      <c r="J293" s="374"/>
    </row>
    <row r="294" spans="1:14" s="230" customFormat="1" ht="21" x14ac:dyDescent="0.15">
      <c r="A294" s="345" t="s">
        <v>892</v>
      </c>
      <c r="B294" s="352" t="s">
        <v>127</v>
      </c>
      <c r="C294" s="352" t="s">
        <v>248</v>
      </c>
      <c r="D294" s="352" t="s">
        <v>893</v>
      </c>
      <c r="E294" s="151"/>
      <c r="F294" s="221">
        <f t="shared" ref="F294:G297" si="85">F295</f>
        <v>120</v>
      </c>
      <c r="G294" s="221">
        <f t="shared" si="85"/>
        <v>120</v>
      </c>
      <c r="H294" s="374"/>
      <c r="I294" s="374"/>
      <c r="J294" s="374"/>
    </row>
    <row r="295" spans="1:14" s="230" customFormat="1" ht="48" x14ac:dyDescent="0.2">
      <c r="A295" s="346" t="s">
        <v>894</v>
      </c>
      <c r="B295" s="352" t="s">
        <v>127</v>
      </c>
      <c r="C295" s="352" t="s">
        <v>248</v>
      </c>
      <c r="D295" s="352" t="s">
        <v>895</v>
      </c>
      <c r="E295" s="151"/>
      <c r="F295" s="221">
        <f t="shared" si="85"/>
        <v>120</v>
      </c>
      <c r="G295" s="221">
        <f t="shared" si="85"/>
        <v>120</v>
      </c>
      <c r="H295" s="374"/>
      <c r="I295" s="374"/>
      <c r="J295" s="374"/>
    </row>
    <row r="296" spans="1:14" s="230" customFormat="1" x14ac:dyDescent="0.2">
      <c r="A296" s="21" t="s">
        <v>404</v>
      </c>
      <c r="B296" s="352" t="s">
        <v>127</v>
      </c>
      <c r="C296" s="352" t="s">
        <v>248</v>
      </c>
      <c r="D296" s="352" t="s">
        <v>895</v>
      </c>
      <c r="E296" s="151" t="s">
        <v>119</v>
      </c>
      <c r="F296" s="221">
        <f t="shared" si="85"/>
        <v>120</v>
      </c>
      <c r="G296" s="221">
        <f t="shared" si="85"/>
        <v>120</v>
      </c>
      <c r="H296" s="374"/>
      <c r="I296" s="374"/>
      <c r="J296" s="374"/>
    </row>
    <row r="297" spans="1:14" s="230" customFormat="1" ht="22.5" x14ac:dyDescent="0.2">
      <c r="A297" s="21" t="s">
        <v>120</v>
      </c>
      <c r="B297" s="352" t="s">
        <v>127</v>
      </c>
      <c r="C297" s="352" t="s">
        <v>248</v>
      </c>
      <c r="D297" s="352" t="s">
        <v>895</v>
      </c>
      <c r="E297" s="151" t="s">
        <v>121</v>
      </c>
      <c r="F297" s="221">
        <f t="shared" si="85"/>
        <v>120</v>
      </c>
      <c r="G297" s="221">
        <f t="shared" si="85"/>
        <v>120</v>
      </c>
      <c r="H297" s="374"/>
      <c r="I297" s="374"/>
      <c r="J297" s="374"/>
    </row>
    <row r="298" spans="1:14" s="230" customFormat="1" ht="12.75" customHeight="1" x14ac:dyDescent="0.2">
      <c r="A298" s="219" t="s">
        <v>422</v>
      </c>
      <c r="B298" s="352" t="s">
        <v>127</v>
      </c>
      <c r="C298" s="352" t="s">
        <v>248</v>
      </c>
      <c r="D298" s="352" t="s">
        <v>895</v>
      </c>
      <c r="E298" s="151" t="s">
        <v>123</v>
      </c>
      <c r="F298" s="202">
        <f>'Пр7 ведм 25-26'!G645</f>
        <v>120</v>
      </c>
      <c r="G298" s="202">
        <f>'Пр7 ведм 25-26'!H645</f>
        <v>120</v>
      </c>
      <c r="H298" s="225"/>
      <c r="I298" s="225"/>
      <c r="J298" s="225"/>
    </row>
    <row r="299" spans="1:14" x14ac:dyDescent="0.2">
      <c r="A299" s="185" t="s">
        <v>330</v>
      </c>
      <c r="B299" s="33" t="s">
        <v>238</v>
      </c>
      <c r="C299" s="33"/>
      <c r="D299" s="33"/>
      <c r="E299" s="31"/>
      <c r="F299" s="204">
        <f>F300</f>
        <v>1649</v>
      </c>
      <c r="G299" s="204">
        <f>G300</f>
        <v>1649</v>
      </c>
      <c r="H299" s="372"/>
      <c r="I299" s="372"/>
      <c r="J299" s="372"/>
      <c r="K299" s="217"/>
      <c r="N299" s="3"/>
    </row>
    <row r="300" spans="1:14" ht="12" customHeight="1" x14ac:dyDescent="0.2">
      <c r="A300" s="185" t="s">
        <v>331</v>
      </c>
      <c r="B300" s="33" t="s">
        <v>238</v>
      </c>
      <c r="C300" s="33" t="s">
        <v>151</v>
      </c>
      <c r="D300" s="33"/>
      <c r="E300" s="31"/>
      <c r="F300" s="204">
        <f>F301</f>
        <v>1649</v>
      </c>
      <c r="G300" s="204">
        <f>G301</f>
        <v>1649</v>
      </c>
      <c r="H300" s="372"/>
      <c r="I300" s="372"/>
      <c r="J300" s="372"/>
      <c r="K300" s="217"/>
      <c r="N300" s="3"/>
    </row>
    <row r="301" spans="1:14" s="25" customFormat="1" ht="31.5" x14ac:dyDescent="0.2">
      <c r="A301" s="159" t="s">
        <v>724</v>
      </c>
      <c r="B301" s="33" t="s">
        <v>238</v>
      </c>
      <c r="C301" s="33" t="s">
        <v>151</v>
      </c>
      <c r="D301" s="33" t="s">
        <v>329</v>
      </c>
      <c r="E301" s="31"/>
      <c r="F301" s="204">
        <f>F302+F308</f>
        <v>1649</v>
      </c>
      <c r="G301" s="204">
        <f>G302+G308</f>
        <v>1649</v>
      </c>
      <c r="H301" s="372"/>
      <c r="I301" s="372"/>
      <c r="J301" s="372"/>
      <c r="K301" s="217"/>
    </row>
    <row r="302" spans="1:14" s="25" customFormat="1" x14ac:dyDescent="0.2">
      <c r="A302" s="88" t="s">
        <v>726</v>
      </c>
      <c r="B302" s="352" t="s">
        <v>238</v>
      </c>
      <c r="C302" s="352" t="s">
        <v>151</v>
      </c>
      <c r="D302" s="352" t="s">
        <v>725</v>
      </c>
      <c r="E302" s="151"/>
      <c r="F302" s="202">
        <f>F303</f>
        <v>1628</v>
      </c>
      <c r="G302" s="202">
        <f>G303</f>
        <v>1628</v>
      </c>
      <c r="H302" s="225"/>
      <c r="I302" s="225"/>
      <c r="J302" s="225"/>
      <c r="K302" s="217"/>
    </row>
    <row r="303" spans="1:14" s="25" customFormat="1" ht="23.25" customHeight="1" x14ac:dyDescent="0.2">
      <c r="A303" s="152" t="s">
        <v>728</v>
      </c>
      <c r="B303" s="352" t="s">
        <v>238</v>
      </c>
      <c r="C303" s="352" t="s">
        <v>151</v>
      </c>
      <c r="D303" s="352" t="s">
        <v>727</v>
      </c>
      <c r="E303" s="151"/>
      <c r="F303" s="202">
        <f>F304</f>
        <v>1628</v>
      </c>
      <c r="G303" s="202">
        <f>G304</f>
        <v>1628</v>
      </c>
      <c r="H303" s="225"/>
      <c r="I303" s="225"/>
      <c r="J303" s="225"/>
      <c r="K303" s="217"/>
    </row>
    <row r="304" spans="1:14" s="25" customFormat="1" x14ac:dyDescent="0.2">
      <c r="A304" s="152" t="s">
        <v>728</v>
      </c>
      <c r="B304" s="352" t="s">
        <v>238</v>
      </c>
      <c r="C304" s="352" t="s">
        <v>151</v>
      </c>
      <c r="D304" s="352" t="s">
        <v>729</v>
      </c>
      <c r="E304" s="151"/>
      <c r="F304" s="202">
        <f t="shared" ref="F304:G306" si="86">F305</f>
        <v>1628</v>
      </c>
      <c r="G304" s="202">
        <f t="shared" si="86"/>
        <v>1628</v>
      </c>
      <c r="H304" s="225"/>
      <c r="I304" s="225"/>
      <c r="J304" s="225"/>
      <c r="K304" s="217"/>
    </row>
    <row r="305" spans="1:14" s="25" customFormat="1" ht="12.75" customHeight="1" x14ac:dyDescent="0.2">
      <c r="A305" s="11" t="s">
        <v>404</v>
      </c>
      <c r="B305" s="352" t="s">
        <v>238</v>
      </c>
      <c r="C305" s="352" t="s">
        <v>151</v>
      </c>
      <c r="D305" s="352" t="s">
        <v>729</v>
      </c>
      <c r="E305" s="151" t="s">
        <v>119</v>
      </c>
      <c r="F305" s="202">
        <f t="shared" si="86"/>
        <v>1628</v>
      </c>
      <c r="G305" s="202">
        <f t="shared" si="86"/>
        <v>1628</v>
      </c>
      <c r="H305" s="225"/>
      <c r="I305" s="225"/>
      <c r="J305" s="225"/>
      <c r="K305" s="217"/>
    </row>
    <row r="306" spans="1:14" s="25" customFormat="1" ht="22.5" x14ac:dyDescent="0.2">
      <c r="A306" s="11" t="s">
        <v>120</v>
      </c>
      <c r="B306" s="352" t="s">
        <v>238</v>
      </c>
      <c r="C306" s="352" t="s">
        <v>151</v>
      </c>
      <c r="D306" s="352" t="s">
        <v>729</v>
      </c>
      <c r="E306" s="151" t="s">
        <v>121</v>
      </c>
      <c r="F306" s="202">
        <f t="shared" si="86"/>
        <v>1628</v>
      </c>
      <c r="G306" s="202">
        <f t="shared" si="86"/>
        <v>1628</v>
      </c>
      <c r="H306" s="225"/>
      <c r="I306" s="225"/>
      <c r="J306" s="225"/>
      <c r="K306" s="217"/>
    </row>
    <row r="307" spans="1:14" x14ac:dyDescent="0.2">
      <c r="A307" s="179" t="s">
        <v>422</v>
      </c>
      <c r="B307" s="352" t="s">
        <v>238</v>
      </c>
      <c r="C307" s="352" t="s">
        <v>151</v>
      </c>
      <c r="D307" s="352" t="s">
        <v>729</v>
      </c>
      <c r="E307" s="151" t="s">
        <v>123</v>
      </c>
      <c r="F307" s="202">
        <f>'Пр7 ведм 25-26'!G654</f>
        <v>1628</v>
      </c>
      <c r="G307" s="202">
        <f>'Пр7 ведм 25-26'!H654</f>
        <v>1628</v>
      </c>
      <c r="H307" s="225"/>
      <c r="I307" s="225"/>
      <c r="J307" s="225"/>
      <c r="K307" s="217"/>
      <c r="N307" s="3"/>
    </row>
    <row r="308" spans="1:14" s="25" customFormat="1" ht="22.5" x14ac:dyDescent="0.2">
      <c r="A308" s="152" t="s">
        <v>782</v>
      </c>
      <c r="B308" s="352" t="s">
        <v>238</v>
      </c>
      <c r="C308" s="352" t="s">
        <v>151</v>
      </c>
      <c r="D308" s="352" t="s">
        <v>781</v>
      </c>
      <c r="E308" s="56"/>
      <c r="F308" s="212">
        <f>F309</f>
        <v>21</v>
      </c>
      <c r="G308" s="212">
        <f>G309</f>
        <v>21</v>
      </c>
      <c r="H308" s="370"/>
      <c r="I308" s="370"/>
      <c r="J308" s="370"/>
      <c r="K308" s="217"/>
    </row>
    <row r="309" spans="1:14" s="25" customFormat="1" x14ac:dyDescent="0.2">
      <c r="A309" s="11" t="s">
        <v>676</v>
      </c>
      <c r="B309" s="352" t="s">
        <v>238</v>
      </c>
      <c r="C309" s="352" t="s">
        <v>151</v>
      </c>
      <c r="D309" s="352" t="s">
        <v>780</v>
      </c>
      <c r="E309" s="151"/>
      <c r="F309" s="202">
        <f t="shared" ref="F309:G311" si="87">F310</f>
        <v>21</v>
      </c>
      <c r="G309" s="202">
        <f t="shared" si="87"/>
        <v>21</v>
      </c>
      <c r="H309" s="225"/>
      <c r="I309" s="225"/>
      <c r="J309" s="225"/>
      <c r="K309" s="217"/>
    </row>
    <row r="310" spans="1:14" s="25" customFormat="1" x14ac:dyDescent="0.2">
      <c r="A310" s="11" t="s">
        <v>404</v>
      </c>
      <c r="B310" s="352" t="s">
        <v>238</v>
      </c>
      <c r="C310" s="352" t="s">
        <v>151</v>
      </c>
      <c r="D310" s="352" t="s">
        <v>780</v>
      </c>
      <c r="E310" s="151" t="s">
        <v>119</v>
      </c>
      <c r="F310" s="202">
        <f t="shared" si="87"/>
        <v>21</v>
      </c>
      <c r="G310" s="202">
        <f t="shared" si="87"/>
        <v>21</v>
      </c>
      <c r="H310" s="225"/>
      <c r="I310" s="225"/>
      <c r="J310" s="225"/>
      <c r="K310" s="217"/>
    </row>
    <row r="311" spans="1:14" s="25" customFormat="1" ht="22.5" x14ac:dyDescent="0.2">
      <c r="A311" s="11" t="s">
        <v>120</v>
      </c>
      <c r="B311" s="352" t="s">
        <v>238</v>
      </c>
      <c r="C311" s="352" t="s">
        <v>151</v>
      </c>
      <c r="D311" s="352" t="s">
        <v>780</v>
      </c>
      <c r="E311" s="151" t="s">
        <v>121</v>
      </c>
      <c r="F311" s="202">
        <f t="shared" si="87"/>
        <v>21</v>
      </c>
      <c r="G311" s="202">
        <f t="shared" si="87"/>
        <v>21</v>
      </c>
      <c r="H311" s="225"/>
      <c r="I311" s="225"/>
      <c r="J311" s="225"/>
      <c r="K311" s="217"/>
    </row>
    <row r="312" spans="1:14" s="25" customFormat="1" x14ac:dyDescent="0.2">
      <c r="A312" s="179" t="s">
        <v>422</v>
      </c>
      <c r="B312" s="352" t="s">
        <v>238</v>
      </c>
      <c r="C312" s="352" t="s">
        <v>151</v>
      </c>
      <c r="D312" s="352" t="s">
        <v>780</v>
      </c>
      <c r="E312" s="151" t="s">
        <v>123</v>
      </c>
      <c r="F312" s="202">
        <f>'Пр7 ведм 25-26'!G659</f>
        <v>21</v>
      </c>
      <c r="G312" s="202">
        <f>'Пр7 ведм 25-26'!H659</f>
        <v>21</v>
      </c>
      <c r="H312" s="225"/>
      <c r="I312" s="225"/>
      <c r="J312" s="225"/>
      <c r="K312" s="217"/>
    </row>
    <row r="313" spans="1:14" s="25" customFormat="1" x14ac:dyDescent="0.2">
      <c r="A313" s="9" t="s">
        <v>201</v>
      </c>
      <c r="B313" s="30" t="s">
        <v>202</v>
      </c>
      <c r="C313" s="28" t="s">
        <v>145</v>
      </c>
      <c r="D313" s="28" t="s">
        <v>146</v>
      </c>
      <c r="E313" s="30" t="s">
        <v>147</v>
      </c>
      <c r="F313" s="203">
        <f>F314+F377+F433+F454+F466</f>
        <v>472928.73499000003</v>
      </c>
      <c r="G313" s="203">
        <f>G314+G377+G433+G454+G466</f>
        <v>474878.52699000004</v>
      </c>
      <c r="H313" s="371"/>
      <c r="I313" s="372"/>
      <c r="J313" s="371"/>
      <c r="K313" s="217"/>
      <c r="L313" s="217"/>
    </row>
    <row r="314" spans="1:14" hidden="1" x14ac:dyDescent="0.2">
      <c r="A314" s="9" t="s">
        <v>203</v>
      </c>
      <c r="B314" s="30" t="s">
        <v>202</v>
      </c>
      <c r="C314" s="28" t="s">
        <v>97</v>
      </c>
      <c r="D314" s="28" t="s">
        <v>146</v>
      </c>
      <c r="E314" s="30" t="s">
        <v>147</v>
      </c>
      <c r="F314" s="203">
        <f t="shared" ref="F314:G314" si="88">F315</f>
        <v>152067.30783000001</v>
      </c>
      <c r="G314" s="203">
        <f t="shared" si="88"/>
        <v>153964.91782999999</v>
      </c>
      <c r="H314" s="371"/>
      <c r="I314" s="371"/>
      <c r="J314" s="371"/>
      <c r="K314" s="217"/>
      <c r="L314" s="217"/>
      <c r="N314" s="3"/>
    </row>
    <row r="315" spans="1:14" ht="21" hidden="1" x14ac:dyDescent="0.2">
      <c r="A315" s="32" t="s">
        <v>904</v>
      </c>
      <c r="B315" s="30" t="s">
        <v>202</v>
      </c>
      <c r="C315" s="28" t="s">
        <v>97</v>
      </c>
      <c r="D315" s="28" t="s">
        <v>204</v>
      </c>
      <c r="E315" s="30"/>
      <c r="F315" s="203">
        <f>F316+F369</f>
        <v>152067.30783000001</v>
      </c>
      <c r="G315" s="203">
        <f>G316+G369</f>
        <v>153964.91782999999</v>
      </c>
      <c r="H315" s="371"/>
      <c r="I315" s="371"/>
      <c r="J315" s="371"/>
      <c r="K315" s="217"/>
      <c r="N315" s="3"/>
    </row>
    <row r="316" spans="1:14" hidden="1" x14ac:dyDescent="0.2">
      <c r="A316" s="11" t="s">
        <v>205</v>
      </c>
      <c r="B316" s="13" t="s">
        <v>202</v>
      </c>
      <c r="C316" s="12" t="s">
        <v>97</v>
      </c>
      <c r="D316" s="352" t="s">
        <v>206</v>
      </c>
      <c r="E316" s="151" t="s">
        <v>147</v>
      </c>
      <c r="F316" s="202">
        <f>F317+F348+F341</f>
        <v>151686.30783000001</v>
      </c>
      <c r="G316" s="202">
        <f>G317+G348+G341</f>
        <v>153583.91782999999</v>
      </c>
      <c r="H316" s="225"/>
      <c r="I316" s="225"/>
      <c r="J316" s="225"/>
      <c r="K316" s="217"/>
      <c r="N316" s="3"/>
    </row>
    <row r="317" spans="1:14" ht="33.75" hidden="1" x14ac:dyDescent="0.2">
      <c r="A317" s="179" t="s">
        <v>426</v>
      </c>
      <c r="B317" s="13" t="s">
        <v>202</v>
      </c>
      <c r="C317" s="12" t="s">
        <v>97</v>
      </c>
      <c r="D317" s="12" t="s">
        <v>207</v>
      </c>
      <c r="E317" s="13"/>
      <c r="F317" s="196">
        <f>F318+F321+F331</f>
        <v>12272.08783</v>
      </c>
      <c r="G317" s="196">
        <f>G318+G321+G331</f>
        <v>12272.08783</v>
      </c>
      <c r="H317" s="201"/>
      <c r="I317" s="201"/>
      <c r="J317" s="201"/>
      <c r="K317" s="217"/>
      <c r="N317" s="3"/>
    </row>
    <row r="318" spans="1:14" ht="22.5" hidden="1" x14ac:dyDescent="0.2">
      <c r="A318" s="11" t="s">
        <v>101</v>
      </c>
      <c r="B318" s="13" t="s">
        <v>202</v>
      </c>
      <c r="C318" s="12" t="s">
        <v>97</v>
      </c>
      <c r="D318" s="12" t="s">
        <v>207</v>
      </c>
      <c r="E318" s="13" t="s">
        <v>102</v>
      </c>
      <c r="F318" s="196">
        <f t="shared" ref="F318:G319" si="89">F319</f>
        <v>9392.3884699999999</v>
      </c>
      <c r="G318" s="196">
        <f t="shared" si="89"/>
        <v>9392.3884699999999</v>
      </c>
      <c r="H318" s="201"/>
      <c r="I318" s="201"/>
      <c r="J318" s="201"/>
      <c r="K318" s="217"/>
      <c r="N318" s="3"/>
    </row>
    <row r="319" spans="1:14" hidden="1" x14ac:dyDescent="0.2">
      <c r="A319" s="11" t="s">
        <v>103</v>
      </c>
      <c r="B319" s="13" t="s">
        <v>202</v>
      </c>
      <c r="C319" s="12" t="s">
        <v>97</v>
      </c>
      <c r="D319" s="12" t="s">
        <v>207</v>
      </c>
      <c r="E319" s="13" t="s">
        <v>104</v>
      </c>
      <c r="F319" s="196">
        <f t="shared" si="89"/>
        <v>9392.3884699999999</v>
      </c>
      <c r="G319" s="196">
        <f t="shared" si="89"/>
        <v>9392.3884699999999</v>
      </c>
      <c r="H319" s="201"/>
      <c r="I319" s="201"/>
      <c r="J319" s="201"/>
      <c r="K319" s="217"/>
      <c r="N319" s="3"/>
    </row>
    <row r="320" spans="1:14" ht="33.75" hidden="1" x14ac:dyDescent="0.2">
      <c r="A320" s="11" t="s">
        <v>105</v>
      </c>
      <c r="B320" s="13" t="s">
        <v>202</v>
      </c>
      <c r="C320" s="12" t="s">
        <v>97</v>
      </c>
      <c r="D320" s="12" t="s">
        <v>207</v>
      </c>
      <c r="E320" s="13" t="s">
        <v>106</v>
      </c>
      <c r="F320" s="196">
        <f>'Пр7 ведм 25-26'!G197</f>
        <v>9392.3884699999999</v>
      </c>
      <c r="G320" s="196">
        <f>'Пр7 ведм 25-26'!H197</f>
        <v>9392.3884699999999</v>
      </c>
      <c r="H320" s="201"/>
      <c r="I320" s="201"/>
      <c r="J320" s="201"/>
      <c r="K320" s="217"/>
      <c r="N320" s="3"/>
    </row>
    <row r="321" spans="1:14" ht="33.75" hidden="1" x14ac:dyDescent="0.2">
      <c r="A321" s="14" t="s">
        <v>681</v>
      </c>
      <c r="B321" s="13" t="s">
        <v>202</v>
      </c>
      <c r="C321" s="12" t="s">
        <v>97</v>
      </c>
      <c r="D321" s="12" t="s">
        <v>711</v>
      </c>
      <c r="E321" s="13"/>
      <c r="F321" s="196">
        <f>F322+F327</f>
        <v>1362.3073000000002</v>
      </c>
      <c r="G321" s="196">
        <f>G322+G327</f>
        <v>1362.3073000000002</v>
      </c>
      <c r="H321" s="201"/>
      <c r="I321" s="201"/>
      <c r="J321" s="201"/>
      <c r="K321" s="217"/>
      <c r="N321" s="3"/>
    </row>
    <row r="322" spans="1:14" hidden="1" x14ac:dyDescent="0.2">
      <c r="A322" s="11" t="s">
        <v>404</v>
      </c>
      <c r="B322" s="13" t="s">
        <v>202</v>
      </c>
      <c r="C322" s="12" t="s">
        <v>97</v>
      </c>
      <c r="D322" s="12" t="s">
        <v>711</v>
      </c>
      <c r="E322" s="13" t="s">
        <v>119</v>
      </c>
      <c r="F322" s="196">
        <f t="shared" ref="F322:G322" si="90">F323</f>
        <v>1342.5213000000001</v>
      </c>
      <c r="G322" s="196">
        <f t="shared" si="90"/>
        <v>1342.5213000000001</v>
      </c>
      <c r="H322" s="201"/>
      <c r="I322" s="201"/>
      <c r="J322" s="201"/>
      <c r="K322" s="217"/>
      <c r="N322" s="3"/>
    </row>
    <row r="323" spans="1:14" ht="22.5" hidden="1" x14ac:dyDescent="0.2">
      <c r="A323" s="11" t="s">
        <v>120</v>
      </c>
      <c r="B323" s="13" t="s">
        <v>202</v>
      </c>
      <c r="C323" s="12" t="s">
        <v>97</v>
      </c>
      <c r="D323" s="12" t="s">
        <v>711</v>
      </c>
      <c r="E323" s="13" t="s">
        <v>121</v>
      </c>
      <c r="F323" s="196">
        <f t="shared" ref="F323:G323" si="91">F324+F325+F326</f>
        <v>1342.5213000000001</v>
      </c>
      <c r="G323" s="196">
        <f t="shared" si="91"/>
        <v>1342.5213000000001</v>
      </c>
      <c r="H323" s="201"/>
      <c r="I323" s="201"/>
      <c r="J323" s="201"/>
      <c r="K323" s="217"/>
      <c r="N323" s="3"/>
    </row>
    <row r="324" spans="1:14" ht="22.5" hidden="1" x14ac:dyDescent="0.2">
      <c r="A324" s="179" t="s">
        <v>134</v>
      </c>
      <c r="B324" s="13" t="s">
        <v>202</v>
      </c>
      <c r="C324" s="12" t="s">
        <v>97</v>
      </c>
      <c r="D324" s="12" t="s">
        <v>711</v>
      </c>
      <c r="E324" s="13">
        <v>242</v>
      </c>
      <c r="F324" s="196">
        <f>'Пр7 ведм 25-26'!G201</f>
        <v>0</v>
      </c>
      <c r="G324" s="196">
        <f>'Пр7 ведм 25-26'!H201</f>
        <v>0</v>
      </c>
      <c r="H324" s="201"/>
      <c r="I324" s="201"/>
      <c r="J324" s="201"/>
      <c r="K324" s="217"/>
      <c r="N324" s="3"/>
    </row>
    <row r="325" spans="1:14" hidden="1" x14ac:dyDescent="0.2">
      <c r="A325" s="179" t="s">
        <v>422</v>
      </c>
      <c r="B325" s="13" t="s">
        <v>202</v>
      </c>
      <c r="C325" s="12" t="s">
        <v>97</v>
      </c>
      <c r="D325" s="12" t="s">
        <v>711</v>
      </c>
      <c r="E325" s="13" t="s">
        <v>123</v>
      </c>
      <c r="F325" s="196">
        <f>'Пр7 ведм 25-26'!G202</f>
        <v>1291.6413</v>
      </c>
      <c r="G325" s="196">
        <f>'Пр7 ведм 25-26'!H202</f>
        <v>1291.6413</v>
      </c>
      <c r="H325" s="201"/>
      <c r="I325" s="201"/>
      <c r="J325" s="201"/>
      <c r="K325" s="217"/>
      <c r="N325" s="3"/>
    </row>
    <row r="326" spans="1:14" hidden="1" x14ac:dyDescent="0.2">
      <c r="A326" s="179" t="s">
        <v>759</v>
      </c>
      <c r="B326" s="13" t="s">
        <v>202</v>
      </c>
      <c r="C326" s="12" t="s">
        <v>97</v>
      </c>
      <c r="D326" s="12" t="s">
        <v>711</v>
      </c>
      <c r="E326" s="13">
        <v>247</v>
      </c>
      <c r="F326" s="196">
        <f>'Пр7 ведм 25-26'!G203</f>
        <v>50.88</v>
      </c>
      <c r="G326" s="196">
        <f>'Пр7 ведм 25-26'!H203</f>
        <v>50.88</v>
      </c>
      <c r="H326" s="201"/>
      <c r="I326" s="201"/>
      <c r="J326" s="201"/>
      <c r="K326" s="217"/>
      <c r="N326" s="3"/>
    </row>
    <row r="327" spans="1:14" hidden="1" x14ac:dyDescent="0.2">
      <c r="A327" s="181" t="s">
        <v>135</v>
      </c>
      <c r="B327" s="13" t="s">
        <v>202</v>
      </c>
      <c r="C327" s="12" t="s">
        <v>97</v>
      </c>
      <c r="D327" s="12" t="s">
        <v>711</v>
      </c>
      <c r="E327" s="13" t="s">
        <v>195</v>
      </c>
      <c r="F327" s="196">
        <f t="shared" ref="F327:G327" si="92">F328</f>
        <v>19.786000000000001</v>
      </c>
      <c r="G327" s="196">
        <f t="shared" si="92"/>
        <v>19.786000000000001</v>
      </c>
      <c r="H327" s="201"/>
      <c r="I327" s="201"/>
      <c r="J327" s="201"/>
      <c r="K327" s="217"/>
      <c r="N327" s="3"/>
    </row>
    <row r="328" spans="1:14" hidden="1" x14ac:dyDescent="0.2">
      <c r="A328" s="181" t="s">
        <v>136</v>
      </c>
      <c r="B328" s="13" t="s">
        <v>202</v>
      </c>
      <c r="C328" s="12" t="s">
        <v>97</v>
      </c>
      <c r="D328" s="12" t="s">
        <v>711</v>
      </c>
      <c r="E328" s="13" t="s">
        <v>137</v>
      </c>
      <c r="F328" s="196">
        <f t="shared" ref="F328:G328" si="93">F329+F330</f>
        <v>19.786000000000001</v>
      </c>
      <c r="G328" s="196">
        <f t="shared" si="93"/>
        <v>19.786000000000001</v>
      </c>
      <c r="H328" s="201"/>
      <c r="I328" s="201"/>
      <c r="J328" s="201"/>
      <c r="K328" s="217"/>
      <c r="N328" s="3"/>
    </row>
    <row r="329" spans="1:14" hidden="1" x14ac:dyDescent="0.2">
      <c r="A329" s="180" t="s">
        <v>138</v>
      </c>
      <c r="B329" s="13" t="s">
        <v>202</v>
      </c>
      <c r="C329" s="12" t="s">
        <v>97</v>
      </c>
      <c r="D329" s="12" t="s">
        <v>711</v>
      </c>
      <c r="E329" s="13" t="s">
        <v>139</v>
      </c>
      <c r="F329" s="196">
        <f>'Пр7 ведм 25-26'!G206</f>
        <v>1.405</v>
      </c>
      <c r="G329" s="196">
        <f>'Пр7 ведм 25-26'!H206</f>
        <v>1.405</v>
      </c>
      <c r="H329" s="201"/>
      <c r="I329" s="201"/>
      <c r="J329" s="201"/>
      <c r="K329" s="217"/>
      <c r="N329" s="3"/>
    </row>
    <row r="330" spans="1:14" hidden="1" x14ac:dyDescent="0.2">
      <c r="A330" s="181" t="s">
        <v>396</v>
      </c>
      <c r="B330" s="13" t="s">
        <v>202</v>
      </c>
      <c r="C330" s="12" t="s">
        <v>97</v>
      </c>
      <c r="D330" s="12" t="s">
        <v>711</v>
      </c>
      <c r="E330" s="13">
        <v>853</v>
      </c>
      <c r="F330" s="196">
        <f>'Пр7 ведм 25-26'!G207</f>
        <v>18.381</v>
      </c>
      <c r="G330" s="196">
        <f>'Пр7 ведм 25-26'!H207</f>
        <v>18.381</v>
      </c>
      <c r="H330" s="201"/>
      <c r="I330" s="201"/>
      <c r="J330" s="201"/>
      <c r="K330" s="217"/>
      <c r="N330" s="3"/>
    </row>
    <row r="331" spans="1:14" ht="33.75" hidden="1" x14ac:dyDescent="0.2">
      <c r="A331" s="14" t="s">
        <v>682</v>
      </c>
      <c r="B331" s="13" t="s">
        <v>202</v>
      </c>
      <c r="C331" s="12" t="s">
        <v>97</v>
      </c>
      <c r="D331" s="12" t="s">
        <v>712</v>
      </c>
      <c r="E331" s="13"/>
      <c r="F331" s="196">
        <f>F332+F337</f>
        <v>1517.3920599999999</v>
      </c>
      <c r="G331" s="196">
        <f>G332+G337</f>
        <v>1517.3920599999999</v>
      </c>
      <c r="H331" s="201"/>
      <c r="I331" s="201"/>
      <c r="J331" s="201"/>
      <c r="K331" s="217"/>
      <c r="N331" s="3"/>
    </row>
    <row r="332" spans="1:14" ht="24" hidden="1" customHeight="1" x14ac:dyDescent="0.2">
      <c r="A332" s="11" t="s">
        <v>404</v>
      </c>
      <c r="B332" s="13" t="s">
        <v>202</v>
      </c>
      <c r="C332" s="12" t="s">
        <v>97</v>
      </c>
      <c r="D332" s="12" t="s">
        <v>712</v>
      </c>
      <c r="E332" s="13" t="s">
        <v>119</v>
      </c>
      <c r="F332" s="196">
        <f t="shared" ref="F332:G332" si="94">F333</f>
        <v>1502.17806</v>
      </c>
      <c r="G332" s="196">
        <f t="shared" si="94"/>
        <v>1502.17806</v>
      </c>
      <c r="H332" s="201"/>
      <c r="I332" s="201"/>
      <c r="J332" s="201"/>
      <c r="K332" s="217"/>
      <c r="N332" s="3"/>
    </row>
    <row r="333" spans="1:14" ht="22.5" hidden="1" x14ac:dyDescent="0.2">
      <c r="A333" s="11" t="s">
        <v>120</v>
      </c>
      <c r="B333" s="13" t="s">
        <v>202</v>
      </c>
      <c r="C333" s="12" t="s">
        <v>97</v>
      </c>
      <c r="D333" s="12" t="s">
        <v>712</v>
      </c>
      <c r="E333" s="13" t="s">
        <v>121</v>
      </c>
      <c r="F333" s="196">
        <f>F334+F335+F336</f>
        <v>1502.17806</v>
      </c>
      <c r="G333" s="196">
        <f>G334+G335+G336</f>
        <v>1502.17806</v>
      </c>
      <c r="H333" s="201"/>
      <c r="I333" s="201"/>
      <c r="J333" s="201"/>
      <c r="K333" s="217"/>
      <c r="N333" s="3"/>
    </row>
    <row r="334" spans="1:14" ht="22.5" hidden="1" x14ac:dyDescent="0.2">
      <c r="A334" s="179" t="s">
        <v>134</v>
      </c>
      <c r="B334" s="13" t="s">
        <v>202</v>
      </c>
      <c r="C334" s="12" t="s">
        <v>97</v>
      </c>
      <c r="D334" s="12" t="s">
        <v>712</v>
      </c>
      <c r="E334" s="13">
        <v>242</v>
      </c>
      <c r="F334" s="196">
        <f>'Пр7 ведм 25-26'!G211</f>
        <v>6</v>
      </c>
      <c r="G334" s="196">
        <f>'Пр7 ведм 25-26'!H211</f>
        <v>6</v>
      </c>
      <c r="H334" s="201"/>
      <c r="I334" s="201"/>
      <c r="J334" s="201"/>
      <c r="K334" s="217"/>
      <c r="N334" s="3"/>
    </row>
    <row r="335" spans="1:14" ht="32.25" hidden="1" customHeight="1" x14ac:dyDescent="0.2">
      <c r="A335" s="179" t="s">
        <v>422</v>
      </c>
      <c r="B335" s="13" t="s">
        <v>202</v>
      </c>
      <c r="C335" s="12" t="s">
        <v>97</v>
      </c>
      <c r="D335" s="12" t="s">
        <v>712</v>
      </c>
      <c r="E335" s="13" t="s">
        <v>123</v>
      </c>
      <c r="F335" s="196">
        <f>'Пр7 ведм 25-26'!G212</f>
        <v>1356.90948</v>
      </c>
      <c r="G335" s="196">
        <f>'Пр7 ведм 25-26'!H212</f>
        <v>1356.90948</v>
      </c>
      <c r="H335" s="201"/>
      <c r="I335" s="201"/>
      <c r="J335" s="201"/>
      <c r="K335" s="217"/>
      <c r="N335" s="3"/>
    </row>
    <row r="336" spans="1:14" hidden="1" x14ac:dyDescent="0.2">
      <c r="A336" s="179" t="s">
        <v>759</v>
      </c>
      <c r="B336" s="13" t="s">
        <v>202</v>
      </c>
      <c r="C336" s="12" t="s">
        <v>97</v>
      </c>
      <c r="D336" s="12" t="s">
        <v>712</v>
      </c>
      <c r="E336" s="13">
        <v>247</v>
      </c>
      <c r="F336" s="196">
        <f>'Пр7 ведм 25-26'!G213</f>
        <v>139.26857999999999</v>
      </c>
      <c r="G336" s="196">
        <f>'Пр7 ведм 25-26'!H213</f>
        <v>139.26857999999999</v>
      </c>
      <c r="H336" s="201"/>
      <c r="I336" s="201"/>
      <c r="J336" s="201"/>
      <c r="K336" s="217"/>
      <c r="N336" s="3"/>
    </row>
    <row r="337" spans="1:14" hidden="1" x14ac:dyDescent="0.2">
      <c r="A337" s="181" t="s">
        <v>135</v>
      </c>
      <c r="B337" s="13" t="s">
        <v>202</v>
      </c>
      <c r="C337" s="12" t="s">
        <v>97</v>
      </c>
      <c r="D337" s="12" t="s">
        <v>712</v>
      </c>
      <c r="E337" s="13" t="s">
        <v>195</v>
      </c>
      <c r="F337" s="196">
        <f t="shared" ref="F337:G337" si="95">F338</f>
        <v>15.213999999999999</v>
      </c>
      <c r="G337" s="196">
        <f t="shared" si="95"/>
        <v>15.213999999999999</v>
      </c>
      <c r="H337" s="201"/>
      <c r="I337" s="201"/>
      <c r="J337" s="201"/>
      <c r="K337" s="217"/>
      <c r="N337" s="3"/>
    </row>
    <row r="338" spans="1:14" hidden="1" x14ac:dyDescent="0.2">
      <c r="A338" s="181" t="s">
        <v>136</v>
      </c>
      <c r="B338" s="13" t="s">
        <v>202</v>
      </c>
      <c r="C338" s="12" t="s">
        <v>97</v>
      </c>
      <c r="D338" s="12" t="s">
        <v>712</v>
      </c>
      <c r="E338" s="13" t="s">
        <v>137</v>
      </c>
      <c r="F338" s="196">
        <f t="shared" ref="F338:G338" si="96">F339+F340</f>
        <v>15.213999999999999</v>
      </c>
      <c r="G338" s="196">
        <f t="shared" si="96"/>
        <v>15.213999999999999</v>
      </c>
      <c r="H338" s="201"/>
      <c r="I338" s="201"/>
      <c r="J338" s="201"/>
      <c r="K338" s="217"/>
      <c r="N338" s="3"/>
    </row>
    <row r="339" spans="1:14" hidden="1" x14ac:dyDescent="0.2">
      <c r="A339" s="180" t="s">
        <v>138</v>
      </c>
      <c r="B339" s="13" t="s">
        <v>202</v>
      </c>
      <c r="C339" s="12" t="s">
        <v>97</v>
      </c>
      <c r="D339" s="12" t="s">
        <v>712</v>
      </c>
      <c r="E339" s="13" t="s">
        <v>139</v>
      </c>
      <c r="F339" s="196">
        <f>'Пр7 ведм 25-26'!G216</f>
        <v>1.139</v>
      </c>
      <c r="G339" s="196">
        <f>'Пр7 ведм 25-26'!H216</f>
        <v>1.139</v>
      </c>
      <c r="H339" s="201"/>
      <c r="I339" s="201"/>
      <c r="J339" s="201"/>
      <c r="K339" s="217"/>
      <c r="N339" s="3"/>
    </row>
    <row r="340" spans="1:14" hidden="1" x14ac:dyDescent="0.2">
      <c r="A340" s="181" t="s">
        <v>396</v>
      </c>
      <c r="B340" s="13" t="s">
        <v>202</v>
      </c>
      <c r="C340" s="12" t="s">
        <v>97</v>
      </c>
      <c r="D340" s="12" t="s">
        <v>712</v>
      </c>
      <c r="E340" s="13">
        <v>853</v>
      </c>
      <c r="F340" s="196">
        <f>'Пр7 ведм 25-26'!G217</f>
        <v>14.074999999999999</v>
      </c>
      <c r="G340" s="196">
        <f>'Пр7 ведм 25-26'!H217</f>
        <v>14.074999999999999</v>
      </c>
      <c r="H340" s="201"/>
      <c r="I340" s="201"/>
      <c r="J340" s="201"/>
      <c r="K340" s="217"/>
      <c r="N340" s="3"/>
    </row>
    <row r="341" spans="1:14" s="230" customFormat="1" ht="11.25" hidden="1" customHeight="1" x14ac:dyDescent="0.2">
      <c r="A341" s="21" t="s">
        <v>821</v>
      </c>
      <c r="B341" s="151" t="s">
        <v>202</v>
      </c>
      <c r="C341" s="352" t="s">
        <v>97</v>
      </c>
      <c r="D341" s="352" t="s">
        <v>830</v>
      </c>
      <c r="E341" s="151"/>
      <c r="F341" s="221">
        <f>F342+F345</f>
        <v>537.43000000000006</v>
      </c>
      <c r="G341" s="221">
        <f>G342+G345</f>
        <v>518.64499999999998</v>
      </c>
      <c r="H341" s="374"/>
      <c r="I341" s="374"/>
      <c r="J341" s="374"/>
    </row>
    <row r="342" spans="1:14" s="230" customFormat="1" hidden="1" x14ac:dyDescent="0.2">
      <c r="A342" s="21" t="s">
        <v>404</v>
      </c>
      <c r="B342" s="151" t="s">
        <v>202</v>
      </c>
      <c r="C342" s="352" t="s">
        <v>97</v>
      </c>
      <c r="D342" s="352" t="s">
        <v>830</v>
      </c>
      <c r="E342" s="151">
        <v>200</v>
      </c>
      <c r="F342" s="221">
        <f>F343</f>
        <v>96</v>
      </c>
      <c r="G342" s="221">
        <f>G343</f>
        <v>96</v>
      </c>
      <c r="H342" s="374"/>
      <c r="I342" s="374"/>
      <c r="J342" s="374"/>
    </row>
    <row r="343" spans="1:14" s="230" customFormat="1" ht="22.5" hidden="1" x14ac:dyDescent="0.2">
      <c r="A343" s="21" t="s">
        <v>120</v>
      </c>
      <c r="B343" s="151" t="s">
        <v>202</v>
      </c>
      <c r="C343" s="352" t="s">
        <v>97</v>
      </c>
      <c r="D343" s="352" t="s">
        <v>830</v>
      </c>
      <c r="E343" s="151">
        <v>240</v>
      </c>
      <c r="F343" s="221">
        <f>F344</f>
        <v>96</v>
      </c>
      <c r="G343" s="221">
        <f>G344</f>
        <v>96</v>
      </c>
      <c r="H343" s="374"/>
      <c r="I343" s="374"/>
      <c r="J343" s="374"/>
    </row>
    <row r="344" spans="1:14" s="230" customFormat="1" ht="12.75" hidden="1" customHeight="1" x14ac:dyDescent="0.2">
      <c r="A344" s="219" t="s">
        <v>422</v>
      </c>
      <c r="B344" s="151" t="s">
        <v>202</v>
      </c>
      <c r="C344" s="352" t="s">
        <v>97</v>
      </c>
      <c r="D344" s="352" t="s">
        <v>830</v>
      </c>
      <c r="E344" s="151">
        <v>244</v>
      </c>
      <c r="F344" s="196">
        <f>'Пр7 ведм 25-26'!G242</f>
        <v>96</v>
      </c>
      <c r="G344" s="196">
        <f>'Пр7 ведм 25-26'!H242</f>
        <v>96</v>
      </c>
      <c r="H344" s="201"/>
      <c r="I344" s="201"/>
      <c r="J344" s="201"/>
    </row>
    <row r="345" spans="1:14" s="230" customFormat="1" ht="34.5" hidden="1" customHeight="1" x14ac:dyDescent="0.2">
      <c r="A345" s="21" t="s">
        <v>101</v>
      </c>
      <c r="B345" s="151" t="s">
        <v>202</v>
      </c>
      <c r="C345" s="352" t="s">
        <v>97</v>
      </c>
      <c r="D345" s="352" t="s">
        <v>830</v>
      </c>
      <c r="E345" s="151">
        <v>600</v>
      </c>
      <c r="F345" s="221">
        <f>F346</f>
        <v>441.43</v>
      </c>
      <c r="G345" s="221">
        <f>G346</f>
        <v>422.64499999999998</v>
      </c>
      <c r="H345" s="374"/>
      <c r="I345" s="374"/>
      <c r="J345" s="374"/>
    </row>
    <row r="346" spans="1:14" s="230" customFormat="1" hidden="1" x14ac:dyDescent="0.2">
      <c r="A346" s="21" t="s">
        <v>103</v>
      </c>
      <c r="B346" s="151" t="s">
        <v>202</v>
      </c>
      <c r="C346" s="352" t="s">
        <v>97</v>
      </c>
      <c r="D346" s="352" t="s">
        <v>830</v>
      </c>
      <c r="E346" s="151">
        <v>610</v>
      </c>
      <c r="F346" s="221">
        <f>F347</f>
        <v>441.43</v>
      </c>
      <c r="G346" s="221">
        <f>G347</f>
        <v>422.64499999999998</v>
      </c>
      <c r="H346" s="374"/>
      <c r="I346" s="374"/>
      <c r="J346" s="374"/>
    </row>
    <row r="347" spans="1:14" s="230" customFormat="1" ht="33.75" hidden="1" x14ac:dyDescent="0.2">
      <c r="A347" s="21" t="s">
        <v>105</v>
      </c>
      <c r="B347" s="151" t="s">
        <v>202</v>
      </c>
      <c r="C347" s="352" t="s">
        <v>97</v>
      </c>
      <c r="D347" s="352" t="s">
        <v>830</v>
      </c>
      <c r="E347" s="151">
        <v>611</v>
      </c>
      <c r="F347" s="196">
        <f>'Пр7 ведм 25-26'!G245</f>
        <v>441.43</v>
      </c>
      <c r="G347" s="196">
        <f>'Пр7 ведм 25-26'!H245</f>
        <v>422.64499999999998</v>
      </c>
      <c r="H347" s="201"/>
      <c r="I347" s="201"/>
      <c r="J347" s="201"/>
    </row>
    <row r="348" spans="1:14" ht="14.25" hidden="1" customHeight="1" x14ac:dyDescent="0.2">
      <c r="A348" s="181" t="s">
        <v>407</v>
      </c>
      <c r="B348" s="13" t="s">
        <v>202</v>
      </c>
      <c r="C348" s="12" t="s">
        <v>97</v>
      </c>
      <c r="D348" s="12" t="s">
        <v>208</v>
      </c>
      <c r="E348" s="13"/>
      <c r="F348" s="196">
        <f t="shared" ref="F348:G348" si="97">F349</f>
        <v>138876.79</v>
      </c>
      <c r="G348" s="196">
        <f t="shared" si="97"/>
        <v>140793.185</v>
      </c>
      <c r="H348" s="201"/>
      <c r="I348" s="201"/>
      <c r="J348" s="201"/>
      <c r="K348" s="217"/>
      <c r="N348" s="3"/>
    </row>
    <row r="349" spans="1:14" ht="33.75" hidden="1" x14ac:dyDescent="0.2">
      <c r="A349" s="14" t="s">
        <v>426</v>
      </c>
      <c r="B349" s="13" t="s">
        <v>202</v>
      </c>
      <c r="C349" s="12" t="s">
        <v>97</v>
      </c>
      <c r="D349" s="12" t="s">
        <v>208</v>
      </c>
      <c r="E349" s="151" t="s">
        <v>147</v>
      </c>
      <c r="F349" s="202">
        <f t="shared" ref="F349:G349" si="98">F350+F353+F361</f>
        <v>138876.79</v>
      </c>
      <c r="G349" s="202">
        <f t="shared" si="98"/>
        <v>140793.185</v>
      </c>
      <c r="H349" s="225"/>
      <c r="I349" s="225"/>
      <c r="J349" s="225"/>
      <c r="K349" s="217"/>
      <c r="N349" s="3"/>
    </row>
    <row r="350" spans="1:14" ht="15.75" hidden="1" customHeight="1" x14ac:dyDescent="0.2">
      <c r="A350" s="11" t="s">
        <v>101</v>
      </c>
      <c r="B350" s="13" t="s">
        <v>202</v>
      </c>
      <c r="C350" s="12" t="s">
        <v>97</v>
      </c>
      <c r="D350" s="12" t="s">
        <v>208</v>
      </c>
      <c r="E350" s="13" t="s">
        <v>102</v>
      </c>
      <c r="F350" s="196">
        <f t="shared" ref="F350:G351" si="99">F351</f>
        <v>119426.99</v>
      </c>
      <c r="G350" s="196">
        <f t="shared" si="99"/>
        <v>121343.38499999999</v>
      </c>
      <c r="H350" s="201"/>
      <c r="I350" s="201"/>
      <c r="J350" s="201"/>
      <c r="K350" s="217"/>
      <c r="N350" s="3"/>
    </row>
    <row r="351" spans="1:14" hidden="1" x14ac:dyDescent="0.2">
      <c r="A351" s="11" t="s">
        <v>103</v>
      </c>
      <c r="B351" s="13" t="s">
        <v>202</v>
      </c>
      <c r="C351" s="12" t="s">
        <v>97</v>
      </c>
      <c r="D351" s="12" t="s">
        <v>208</v>
      </c>
      <c r="E351" s="13" t="s">
        <v>104</v>
      </c>
      <c r="F351" s="196">
        <f t="shared" si="99"/>
        <v>119426.99</v>
      </c>
      <c r="G351" s="196">
        <f t="shared" si="99"/>
        <v>121343.38499999999</v>
      </c>
      <c r="H351" s="201"/>
      <c r="I351" s="201"/>
      <c r="J351" s="201"/>
      <c r="K351" s="217"/>
      <c r="N351" s="3"/>
    </row>
    <row r="352" spans="1:14" ht="33.75" hidden="1" x14ac:dyDescent="0.2">
      <c r="A352" s="11" t="s">
        <v>105</v>
      </c>
      <c r="B352" s="13" t="s">
        <v>202</v>
      </c>
      <c r="C352" s="12" t="s">
        <v>97</v>
      </c>
      <c r="D352" s="12" t="s">
        <v>208</v>
      </c>
      <c r="E352" s="13" t="s">
        <v>106</v>
      </c>
      <c r="F352" s="196">
        <f>'Пр7 ведм 25-26'!G222</f>
        <v>119426.99</v>
      </c>
      <c r="G352" s="196">
        <f>'Пр7 ведм 25-26'!H222</f>
        <v>121343.38499999999</v>
      </c>
      <c r="H352" s="201"/>
      <c r="I352" s="201"/>
      <c r="J352" s="201"/>
      <c r="K352" s="217"/>
      <c r="N352" s="3"/>
    </row>
    <row r="353" spans="1:14" ht="33.75" hidden="1" x14ac:dyDescent="0.2">
      <c r="A353" s="14" t="s">
        <v>683</v>
      </c>
      <c r="B353" s="13" t="s">
        <v>202</v>
      </c>
      <c r="C353" s="12" t="s">
        <v>97</v>
      </c>
      <c r="D353" s="12" t="s">
        <v>713</v>
      </c>
      <c r="E353" s="13"/>
      <c r="F353" s="196">
        <f t="shared" ref="F353:G353" si="100">F354+F358</f>
        <v>9139</v>
      </c>
      <c r="G353" s="196">
        <f t="shared" si="100"/>
        <v>9139</v>
      </c>
      <c r="H353" s="201"/>
      <c r="I353" s="201"/>
      <c r="J353" s="201"/>
      <c r="K353" s="217"/>
      <c r="N353" s="3"/>
    </row>
    <row r="354" spans="1:14" ht="33.75" hidden="1" x14ac:dyDescent="0.2">
      <c r="A354" s="11" t="s">
        <v>110</v>
      </c>
      <c r="B354" s="13" t="s">
        <v>202</v>
      </c>
      <c r="C354" s="12" t="s">
        <v>97</v>
      </c>
      <c r="D354" s="12" t="s">
        <v>713</v>
      </c>
      <c r="E354" s="13" t="s">
        <v>111</v>
      </c>
      <c r="F354" s="196">
        <f t="shared" ref="F354:G354" si="101">F355</f>
        <v>9114</v>
      </c>
      <c r="G354" s="196">
        <f t="shared" si="101"/>
        <v>9114</v>
      </c>
      <c r="H354" s="201"/>
      <c r="I354" s="201"/>
      <c r="J354" s="201"/>
      <c r="K354" s="217"/>
      <c r="N354" s="3"/>
    </row>
    <row r="355" spans="1:14" hidden="1" x14ac:dyDescent="0.2">
      <c r="A355" s="11" t="s">
        <v>112</v>
      </c>
      <c r="B355" s="13" t="s">
        <v>202</v>
      </c>
      <c r="C355" s="12" t="s">
        <v>97</v>
      </c>
      <c r="D355" s="12" t="s">
        <v>713</v>
      </c>
      <c r="E355" s="13">
        <v>110</v>
      </c>
      <c r="F355" s="196">
        <f t="shared" ref="F355:G355" si="102">F356+F357</f>
        <v>9114</v>
      </c>
      <c r="G355" s="196">
        <f t="shared" si="102"/>
        <v>9114</v>
      </c>
      <c r="H355" s="201"/>
      <c r="I355" s="201"/>
      <c r="J355" s="201"/>
      <c r="K355" s="217"/>
      <c r="N355" s="3"/>
    </row>
    <row r="356" spans="1:14" hidden="1" x14ac:dyDescent="0.2">
      <c r="A356" s="11" t="s">
        <v>113</v>
      </c>
      <c r="B356" s="13" t="s">
        <v>202</v>
      </c>
      <c r="C356" s="12" t="s">
        <v>97</v>
      </c>
      <c r="D356" s="12" t="s">
        <v>713</v>
      </c>
      <c r="E356" s="13">
        <v>111</v>
      </c>
      <c r="F356" s="196">
        <f>'Пр7 ведм 25-26'!G226</f>
        <v>7000</v>
      </c>
      <c r="G356" s="196">
        <f>'Пр7 ведм 25-26'!H226</f>
        <v>7000</v>
      </c>
      <c r="H356" s="201"/>
      <c r="I356" s="201"/>
      <c r="J356" s="201"/>
      <c r="K356" s="217"/>
      <c r="N356" s="3"/>
    </row>
    <row r="357" spans="1:14" ht="22.5" hidden="1" x14ac:dyDescent="0.2">
      <c r="A357" s="88" t="s">
        <v>114</v>
      </c>
      <c r="B357" s="13" t="s">
        <v>202</v>
      </c>
      <c r="C357" s="12" t="s">
        <v>97</v>
      </c>
      <c r="D357" s="12" t="s">
        <v>713</v>
      </c>
      <c r="E357" s="13">
        <v>119</v>
      </c>
      <c r="F357" s="196">
        <f>'Пр7 ведм 25-26'!G227</f>
        <v>2114</v>
      </c>
      <c r="G357" s="196">
        <f>'Пр7 ведм 25-26'!H227</f>
        <v>2114</v>
      </c>
      <c r="H357" s="201"/>
      <c r="I357" s="201"/>
      <c r="J357" s="201"/>
      <c r="K357" s="217"/>
      <c r="N357" s="3"/>
    </row>
    <row r="358" spans="1:14" ht="12.75" hidden="1" customHeight="1" x14ac:dyDescent="0.2">
      <c r="A358" s="11" t="s">
        <v>404</v>
      </c>
      <c r="B358" s="13" t="s">
        <v>202</v>
      </c>
      <c r="C358" s="12" t="s">
        <v>97</v>
      </c>
      <c r="D358" s="12" t="s">
        <v>713</v>
      </c>
      <c r="E358" s="13" t="s">
        <v>119</v>
      </c>
      <c r="F358" s="196">
        <f t="shared" ref="F358:G358" si="103">F359</f>
        <v>25</v>
      </c>
      <c r="G358" s="196">
        <f t="shared" si="103"/>
        <v>25</v>
      </c>
      <c r="H358" s="201"/>
      <c r="I358" s="201"/>
      <c r="J358" s="201"/>
      <c r="K358" s="217"/>
      <c r="N358" s="3"/>
    </row>
    <row r="359" spans="1:14" ht="22.5" hidden="1" x14ac:dyDescent="0.2">
      <c r="A359" s="11" t="s">
        <v>120</v>
      </c>
      <c r="B359" s="13" t="s">
        <v>202</v>
      </c>
      <c r="C359" s="12" t="s">
        <v>97</v>
      </c>
      <c r="D359" s="12" t="s">
        <v>713</v>
      </c>
      <c r="E359" s="13" t="s">
        <v>121</v>
      </c>
      <c r="F359" s="196">
        <f t="shared" ref="F359:G359" si="104">+F360</f>
        <v>25</v>
      </c>
      <c r="G359" s="196">
        <f t="shared" si="104"/>
        <v>25</v>
      </c>
      <c r="H359" s="201"/>
      <c r="I359" s="201"/>
      <c r="J359" s="201"/>
      <c r="K359" s="217"/>
      <c r="N359" s="3"/>
    </row>
    <row r="360" spans="1:14" hidden="1" x14ac:dyDescent="0.2">
      <c r="A360" s="179" t="s">
        <v>422</v>
      </c>
      <c r="B360" s="13" t="s">
        <v>202</v>
      </c>
      <c r="C360" s="12" t="s">
        <v>97</v>
      </c>
      <c r="D360" s="12" t="s">
        <v>713</v>
      </c>
      <c r="E360" s="13" t="s">
        <v>123</v>
      </c>
      <c r="F360" s="196">
        <f>'Пр7 ведм 25-26'!G230</f>
        <v>25</v>
      </c>
      <c r="G360" s="196">
        <f>'Пр7 ведм 25-26'!H230</f>
        <v>25</v>
      </c>
      <c r="H360" s="201"/>
      <c r="I360" s="201"/>
      <c r="J360" s="201"/>
      <c r="K360" s="217"/>
      <c r="N360" s="3"/>
    </row>
    <row r="361" spans="1:14" ht="33.75" hidden="1" x14ac:dyDescent="0.2">
      <c r="A361" s="14" t="s">
        <v>684</v>
      </c>
      <c r="B361" s="13" t="s">
        <v>202</v>
      </c>
      <c r="C361" s="12" t="s">
        <v>97</v>
      </c>
      <c r="D361" s="12" t="s">
        <v>714</v>
      </c>
      <c r="E361" s="13"/>
      <c r="F361" s="196">
        <f t="shared" ref="F361:G361" si="105">F362+F366</f>
        <v>10310.799999999999</v>
      </c>
      <c r="G361" s="196">
        <f t="shared" si="105"/>
        <v>10310.799999999999</v>
      </c>
      <c r="H361" s="201"/>
      <c r="I361" s="201"/>
      <c r="J361" s="201"/>
      <c r="K361" s="217"/>
      <c r="N361" s="3"/>
    </row>
    <row r="362" spans="1:14" ht="33.75" hidden="1" x14ac:dyDescent="0.2">
      <c r="A362" s="11" t="s">
        <v>110</v>
      </c>
      <c r="B362" s="13" t="s">
        <v>202</v>
      </c>
      <c r="C362" s="12" t="s">
        <v>97</v>
      </c>
      <c r="D362" s="12" t="s">
        <v>714</v>
      </c>
      <c r="E362" s="13" t="s">
        <v>111</v>
      </c>
      <c r="F362" s="196">
        <f t="shared" ref="F362:G362" si="106">F363</f>
        <v>10285.799999999999</v>
      </c>
      <c r="G362" s="196">
        <f t="shared" si="106"/>
        <v>10285.799999999999</v>
      </c>
      <c r="H362" s="201"/>
      <c r="I362" s="201"/>
      <c r="J362" s="201"/>
      <c r="K362" s="217"/>
      <c r="N362" s="3"/>
    </row>
    <row r="363" spans="1:14" hidden="1" x14ac:dyDescent="0.2">
      <c r="A363" s="11" t="s">
        <v>112</v>
      </c>
      <c r="B363" s="13" t="s">
        <v>202</v>
      </c>
      <c r="C363" s="12" t="s">
        <v>97</v>
      </c>
      <c r="D363" s="12" t="s">
        <v>714</v>
      </c>
      <c r="E363" s="13">
        <v>110</v>
      </c>
      <c r="F363" s="196">
        <f t="shared" ref="F363:G363" si="107">F364+F365</f>
        <v>10285.799999999999</v>
      </c>
      <c r="G363" s="196">
        <f t="shared" si="107"/>
        <v>10285.799999999999</v>
      </c>
      <c r="H363" s="201"/>
      <c r="I363" s="201"/>
      <c r="J363" s="201"/>
      <c r="K363" s="217"/>
      <c r="N363" s="3"/>
    </row>
    <row r="364" spans="1:14" ht="18" hidden="1" customHeight="1" x14ac:dyDescent="0.2">
      <c r="A364" s="11" t="s">
        <v>113</v>
      </c>
      <c r="B364" s="13" t="s">
        <v>202</v>
      </c>
      <c r="C364" s="12" t="s">
        <v>97</v>
      </c>
      <c r="D364" s="12" t="s">
        <v>714</v>
      </c>
      <c r="E364" s="13">
        <v>111</v>
      </c>
      <c r="F364" s="196">
        <f>'Пр7 ведм 25-26'!G234</f>
        <v>7900</v>
      </c>
      <c r="G364" s="196">
        <f>'Пр7 ведм 25-26'!H234</f>
        <v>7900</v>
      </c>
      <c r="H364" s="201"/>
      <c r="I364" s="201"/>
      <c r="J364" s="201"/>
      <c r="K364" s="217"/>
      <c r="N364" s="3"/>
    </row>
    <row r="365" spans="1:14" ht="13.5" hidden="1" customHeight="1" x14ac:dyDescent="0.2">
      <c r="A365" s="88" t="s">
        <v>114</v>
      </c>
      <c r="B365" s="13" t="s">
        <v>202</v>
      </c>
      <c r="C365" s="12" t="s">
        <v>97</v>
      </c>
      <c r="D365" s="12" t="s">
        <v>714</v>
      </c>
      <c r="E365" s="13">
        <v>119</v>
      </c>
      <c r="F365" s="196">
        <f>'Пр7 ведм 25-26'!G235</f>
        <v>2385.8000000000002</v>
      </c>
      <c r="G365" s="196">
        <f>'Пр7 ведм 25-26'!H235</f>
        <v>2385.8000000000002</v>
      </c>
      <c r="H365" s="201"/>
      <c r="I365" s="201"/>
      <c r="J365" s="201"/>
      <c r="K365" s="217"/>
      <c r="N365" s="3"/>
    </row>
    <row r="366" spans="1:14" hidden="1" x14ac:dyDescent="0.2">
      <c r="A366" s="11" t="s">
        <v>404</v>
      </c>
      <c r="B366" s="13" t="s">
        <v>202</v>
      </c>
      <c r="C366" s="12" t="s">
        <v>97</v>
      </c>
      <c r="D366" s="12" t="s">
        <v>714</v>
      </c>
      <c r="E366" s="13" t="s">
        <v>119</v>
      </c>
      <c r="F366" s="196">
        <f t="shared" ref="F366:G366" si="108">F367</f>
        <v>25</v>
      </c>
      <c r="G366" s="196">
        <f t="shared" si="108"/>
        <v>25</v>
      </c>
      <c r="H366" s="201"/>
      <c r="I366" s="201"/>
      <c r="J366" s="201"/>
      <c r="K366" s="217"/>
      <c r="N366" s="3"/>
    </row>
    <row r="367" spans="1:14" ht="22.5" hidden="1" x14ac:dyDescent="0.2">
      <c r="A367" s="11" t="s">
        <v>120</v>
      </c>
      <c r="B367" s="13" t="s">
        <v>202</v>
      </c>
      <c r="C367" s="12" t="s">
        <v>97</v>
      </c>
      <c r="D367" s="12" t="s">
        <v>714</v>
      </c>
      <c r="E367" s="13" t="s">
        <v>121</v>
      </c>
      <c r="F367" s="196">
        <f t="shared" ref="F367:G367" si="109">+F368</f>
        <v>25</v>
      </c>
      <c r="G367" s="196">
        <f t="shared" si="109"/>
        <v>25</v>
      </c>
      <c r="H367" s="201"/>
      <c r="I367" s="201"/>
      <c r="J367" s="201"/>
      <c r="K367" s="217"/>
      <c r="N367" s="3"/>
    </row>
    <row r="368" spans="1:14" ht="33" hidden="1" customHeight="1" x14ac:dyDescent="0.2">
      <c r="A368" s="179" t="s">
        <v>422</v>
      </c>
      <c r="B368" s="13" t="s">
        <v>202</v>
      </c>
      <c r="C368" s="12" t="s">
        <v>97</v>
      </c>
      <c r="D368" s="12" t="s">
        <v>714</v>
      </c>
      <c r="E368" s="13" t="s">
        <v>123</v>
      </c>
      <c r="F368" s="196">
        <f>'Пр7 ведм 25-26'!G238</f>
        <v>25</v>
      </c>
      <c r="G368" s="196">
        <f>'Пр7 ведм 25-26'!H238</f>
        <v>25</v>
      </c>
      <c r="H368" s="201"/>
      <c r="I368" s="201"/>
      <c r="J368" s="201"/>
      <c r="K368" s="217"/>
      <c r="N368" s="3"/>
    </row>
    <row r="369" spans="1:14" ht="33.75" hidden="1" x14ac:dyDescent="0.2">
      <c r="A369" s="11" t="s">
        <v>209</v>
      </c>
      <c r="B369" s="13" t="s">
        <v>202</v>
      </c>
      <c r="C369" s="12" t="s">
        <v>97</v>
      </c>
      <c r="D369" s="12" t="s">
        <v>210</v>
      </c>
      <c r="E369" s="13"/>
      <c r="F369" s="196">
        <f t="shared" ref="F369:G369" si="110">F370</f>
        <v>381</v>
      </c>
      <c r="G369" s="196">
        <f t="shared" si="110"/>
        <v>381</v>
      </c>
      <c r="H369" s="201"/>
      <c r="I369" s="201"/>
      <c r="J369" s="201"/>
      <c r="K369" s="217"/>
      <c r="N369" s="3"/>
    </row>
    <row r="370" spans="1:14" ht="33.75" hidden="1" x14ac:dyDescent="0.2">
      <c r="A370" s="22" t="s">
        <v>412</v>
      </c>
      <c r="B370" s="13" t="s">
        <v>202</v>
      </c>
      <c r="C370" s="12" t="s">
        <v>97</v>
      </c>
      <c r="D370" s="12" t="s">
        <v>211</v>
      </c>
      <c r="E370" s="13"/>
      <c r="F370" s="196">
        <f t="shared" ref="F370:G370" si="111">F371+F374</f>
        <v>381</v>
      </c>
      <c r="G370" s="196">
        <f t="shared" si="111"/>
        <v>381</v>
      </c>
      <c r="H370" s="201"/>
      <c r="I370" s="201"/>
      <c r="J370" s="201"/>
      <c r="K370" s="217"/>
      <c r="N370" s="3"/>
    </row>
    <row r="371" spans="1:14" ht="33.75" hidden="1" x14ac:dyDescent="0.2">
      <c r="A371" s="11" t="s">
        <v>110</v>
      </c>
      <c r="B371" s="13" t="s">
        <v>202</v>
      </c>
      <c r="C371" s="12" t="s">
        <v>97</v>
      </c>
      <c r="D371" s="12" t="s">
        <v>211</v>
      </c>
      <c r="E371" s="13">
        <v>100</v>
      </c>
      <c r="F371" s="196">
        <f t="shared" ref="F371:G371" si="112">F373</f>
        <v>50</v>
      </c>
      <c r="G371" s="196">
        <f t="shared" si="112"/>
        <v>50</v>
      </c>
      <c r="H371" s="201"/>
      <c r="I371" s="201"/>
      <c r="J371" s="201"/>
      <c r="K371" s="217"/>
      <c r="N371" s="3"/>
    </row>
    <row r="372" spans="1:14" hidden="1" x14ac:dyDescent="0.2">
      <c r="A372" s="11" t="s">
        <v>112</v>
      </c>
      <c r="B372" s="13" t="s">
        <v>202</v>
      </c>
      <c r="C372" s="12" t="s">
        <v>97</v>
      </c>
      <c r="D372" s="12" t="s">
        <v>211</v>
      </c>
      <c r="E372" s="13">
        <v>110</v>
      </c>
      <c r="F372" s="196">
        <f t="shared" ref="F372:G372" si="113">F373</f>
        <v>50</v>
      </c>
      <c r="G372" s="196">
        <f t="shared" si="113"/>
        <v>50</v>
      </c>
      <c r="H372" s="201"/>
      <c r="I372" s="201"/>
      <c r="J372" s="201"/>
      <c r="K372" s="217"/>
      <c r="N372" s="3"/>
    </row>
    <row r="373" spans="1:14" hidden="1" x14ac:dyDescent="0.2">
      <c r="A373" s="179" t="s">
        <v>397</v>
      </c>
      <c r="B373" s="13" t="s">
        <v>202</v>
      </c>
      <c r="C373" s="12" t="s">
        <v>97</v>
      </c>
      <c r="D373" s="12" t="s">
        <v>211</v>
      </c>
      <c r="E373" s="13">
        <v>112</v>
      </c>
      <c r="F373" s="196">
        <f>'Пр7 ведм 25-26'!G250</f>
        <v>50</v>
      </c>
      <c r="G373" s="196">
        <f>'Пр7 ведм 25-26'!H250</f>
        <v>50</v>
      </c>
      <c r="H373" s="201"/>
      <c r="I373" s="201"/>
      <c r="J373" s="201"/>
      <c r="K373" s="217"/>
      <c r="N373" s="3"/>
    </row>
    <row r="374" spans="1:14" ht="22.5" hidden="1" x14ac:dyDescent="0.2">
      <c r="A374" s="11" t="s">
        <v>101</v>
      </c>
      <c r="B374" s="13" t="s">
        <v>202</v>
      </c>
      <c r="C374" s="12" t="s">
        <v>97</v>
      </c>
      <c r="D374" s="12" t="s">
        <v>211</v>
      </c>
      <c r="E374" s="13">
        <v>600</v>
      </c>
      <c r="F374" s="196">
        <f t="shared" ref="F374:G375" si="114">F375</f>
        <v>331</v>
      </c>
      <c r="G374" s="196">
        <f t="shared" si="114"/>
        <v>331</v>
      </c>
      <c r="H374" s="201"/>
      <c r="I374" s="201"/>
      <c r="J374" s="201"/>
      <c r="K374" s="217"/>
      <c r="N374" s="3"/>
    </row>
    <row r="375" spans="1:14" hidden="1" x14ac:dyDescent="0.2">
      <c r="A375" s="11" t="s">
        <v>103</v>
      </c>
      <c r="B375" s="13" t="s">
        <v>202</v>
      </c>
      <c r="C375" s="12" t="s">
        <v>97</v>
      </c>
      <c r="D375" s="12" t="s">
        <v>211</v>
      </c>
      <c r="E375" s="13">
        <v>610</v>
      </c>
      <c r="F375" s="196">
        <f t="shared" si="114"/>
        <v>331</v>
      </c>
      <c r="G375" s="196">
        <f t="shared" si="114"/>
        <v>331</v>
      </c>
      <c r="H375" s="201"/>
      <c r="I375" s="201"/>
      <c r="J375" s="201"/>
      <c r="K375" s="217"/>
      <c r="N375" s="3"/>
    </row>
    <row r="376" spans="1:14" ht="33.75" hidden="1" x14ac:dyDescent="0.2">
      <c r="A376" s="11" t="s">
        <v>105</v>
      </c>
      <c r="B376" s="13" t="s">
        <v>202</v>
      </c>
      <c r="C376" s="12" t="s">
        <v>97</v>
      </c>
      <c r="D376" s="12" t="s">
        <v>211</v>
      </c>
      <c r="E376" s="13">
        <v>611</v>
      </c>
      <c r="F376" s="196">
        <f>'Пр7 ведм 25-26'!G253</f>
        <v>331</v>
      </c>
      <c r="G376" s="196">
        <f>'Пр7 ведм 25-26'!H253</f>
        <v>331</v>
      </c>
      <c r="H376" s="201"/>
      <c r="I376" s="201"/>
      <c r="J376" s="201"/>
      <c r="K376" s="217"/>
      <c r="N376" s="3"/>
    </row>
    <row r="377" spans="1:14" hidden="1" x14ac:dyDescent="0.2">
      <c r="A377" s="9" t="s">
        <v>212</v>
      </c>
      <c r="B377" s="30" t="s">
        <v>202</v>
      </c>
      <c r="C377" s="28" t="s">
        <v>213</v>
      </c>
      <c r="D377" s="28" t="s">
        <v>146</v>
      </c>
      <c r="E377" s="30" t="s">
        <v>147</v>
      </c>
      <c r="F377" s="203">
        <f>F378</f>
        <v>267664.65122000006</v>
      </c>
      <c r="G377" s="203">
        <f>G378</f>
        <v>267866.37222000002</v>
      </c>
      <c r="H377" s="371"/>
      <c r="I377" s="371"/>
      <c r="J377" s="371"/>
      <c r="K377" s="217"/>
      <c r="N377" s="3"/>
    </row>
    <row r="378" spans="1:14" hidden="1" x14ac:dyDescent="0.2">
      <c r="A378" s="9" t="s">
        <v>214</v>
      </c>
      <c r="B378" s="30" t="s">
        <v>202</v>
      </c>
      <c r="C378" s="28" t="s">
        <v>213</v>
      </c>
      <c r="D378" s="28" t="s">
        <v>215</v>
      </c>
      <c r="E378" s="31" t="s">
        <v>147</v>
      </c>
      <c r="F378" s="204">
        <f>F379+F404+F416+F412+F420+F429+F424+F408</f>
        <v>267664.65122000006</v>
      </c>
      <c r="G378" s="204">
        <f>G379+G404+G416+G412+G420+G429+G424+G408</f>
        <v>267866.37222000002</v>
      </c>
      <c r="H378" s="372"/>
      <c r="I378" s="372"/>
      <c r="J378" s="372"/>
      <c r="K378" s="217"/>
      <c r="N378" s="3"/>
    </row>
    <row r="379" spans="1:14" ht="45" hidden="1" x14ac:dyDescent="0.2">
      <c r="A379" s="162" t="s">
        <v>685</v>
      </c>
      <c r="B379" s="13" t="s">
        <v>202</v>
      </c>
      <c r="C379" s="12" t="s">
        <v>213</v>
      </c>
      <c r="D379" s="12" t="s">
        <v>474</v>
      </c>
      <c r="E379" s="31"/>
      <c r="F379" s="204">
        <f>F380+F384+F388+F392+F396+F400</f>
        <v>19017.339220000002</v>
      </c>
      <c r="G379" s="204">
        <f>G380+G384+G388+G392+G396+G400</f>
        <v>18706.639219999997</v>
      </c>
      <c r="H379" s="372"/>
      <c r="I379" s="372"/>
      <c r="J379" s="372"/>
      <c r="K379" s="217"/>
      <c r="N379" s="3"/>
    </row>
    <row r="380" spans="1:14" ht="45" hidden="1" x14ac:dyDescent="0.2">
      <c r="A380" s="162" t="s">
        <v>686</v>
      </c>
      <c r="B380" s="13" t="s">
        <v>202</v>
      </c>
      <c r="C380" s="12" t="s">
        <v>213</v>
      </c>
      <c r="D380" s="12" t="s">
        <v>705</v>
      </c>
      <c r="E380" s="31"/>
      <c r="F380" s="204">
        <f t="shared" ref="F380:G382" si="115">F381</f>
        <v>2393.1127200000001</v>
      </c>
      <c r="G380" s="204">
        <f t="shared" si="115"/>
        <v>2082.4127200000003</v>
      </c>
      <c r="H380" s="372"/>
      <c r="I380" s="372"/>
      <c r="J380" s="372"/>
      <c r="K380" s="217"/>
      <c r="N380" s="3"/>
    </row>
    <row r="381" spans="1:14" ht="25.5" hidden="1" customHeight="1" x14ac:dyDescent="0.2">
      <c r="A381" s="11" t="s">
        <v>101</v>
      </c>
      <c r="B381" s="13" t="s">
        <v>202</v>
      </c>
      <c r="C381" s="12" t="s">
        <v>213</v>
      </c>
      <c r="D381" s="12" t="s">
        <v>705</v>
      </c>
      <c r="E381" s="13">
        <v>600</v>
      </c>
      <c r="F381" s="196">
        <f t="shared" si="115"/>
        <v>2393.1127200000001</v>
      </c>
      <c r="G381" s="196">
        <f t="shared" si="115"/>
        <v>2082.4127200000003</v>
      </c>
      <c r="H381" s="201"/>
      <c r="I381" s="201"/>
      <c r="J381" s="201"/>
      <c r="K381" s="217"/>
      <c r="N381" s="3"/>
    </row>
    <row r="382" spans="1:14" s="23" customFormat="1" hidden="1" x14ac:dyDescent="0.2">
      <c r="A382" s="11" t="s">
        <v>103</v>
      </c>
      <c r="B382" s="13" t="s">
        <v>202</v>
      </c>
      <c r="C382" s="12" t="s">
        <v>213</v>
      </c>
      <c r="D382" s="12" t="s">
        <v>705</v>
      </c>
      <c r="E382" s="13">
        <v>610</v>
      </c>
      <c r="F382" s="196">
        <f t="shared" si="115"/>
        <v>2393.1127200000001</v>
      </c>
      <c r="G382" s="196">
        <f t="shared" si="115"/>
        <v>2082.4127200000003</v>
      </c>
      <c r="H382" s="201"/>
      <c r="I382" s="201"/>
      <c r="J382" s="201"/>
      <c r="K382" s="217"/>
    </row>
    <row r="383" spans="1:14" s="23" customFormat="1" ht="33.75" hidden="1" x14ac:dyDescent="0.2">
      <c r="A383" s="11" t="s">
        <v>105</v>
      </c>
      <c r="B383" s="13" t="s">
        <v>202</v>
      </c>
      <c r="C383" s="12" t="s">
        <v>213</v>
      </c>
      <c r="D383" s="12" t="s">
        <v>705</v>
      </c>
      <c r="E383" s="13">
        <v>611</v>
      </c>
      <c r="F383" s="196">
        <f>'Пр7 ведм 25-26'!G279</f>
        <v>2393.1127200000001</v>
      </c>
      <c r="G383" s="196">
        <f>'Пр7 ведм 25-26'!H279</f>
        <v>2082.4127200000003</v>
      </c>
      <c r="H383" s="201"/>
      <c r="I383" s="201"/>
      <c r="J383" s="201"/>
      <c r="K383" s="217"/>
    </row>
    <row r="384" spans="1:14" ht="45" hidden="1" x14ac:dyDescent="0.2">
      <c r="A384" s="162" t="s">
        <v>687</v>
      </c>
      <c r="B384" s="13" t="s">
        <v>202</v>
      </c>
      <c r="C384" s="12" t="s">
        <v>213</v>
      </c>
      <c r="D384" s="12" t="s">
        <v>706</v>
      </c>
      <c r="E384" s="31"/>
      <c r="F384" s="204">
        <f t="shared" ref="F384:G386" si="116">F385</f>
        <v>3282.0289899999998</v>
      </c>
      <c r="G384" s="204">
        <f t="shared" si="116"/>
        <v>3282.0289899999998</v>
      </c>
      <c r="H384" s="372"/>
      <c r="I384" s="372"/>
      <c r="J384" s="372"/>
      <c r="K384" s="217"/>
      <c r="N384" s="3"/>
    </row>
    <row r="385" spans="1:14" ht="22.5" hidden="1" x14ac:dyDescent="0.2">
      <c r="A385" s="11" t="s">
        <v>101</v>
      </c>
      <c r="B385" s="13" t="s">
        <v>202</v>
      </c>
      <c r="C385" s="12" t="s">
        <v>213</v>
      </c>
      <c r="D385" s="12" t="s">
        <v>706</v>
      </c>
      <c r="E385" s="13">
        <v>600</v>
      </c>
      <c r="F385" s="196">
        <f t="shared" si="116"/>
        <v>3282.0289899999998</v>
      </c>
      <c r="G385" s="196">
        <f t="shared" si="116"/>
        <v>3282.0289899999998</v>
      </c>
      <c r="H385" s="201"/>
      <c r="I385" s="201"/>
      <c r="J385" s="201"/>
      <c r="K385" s="217"/>
      <c r="N385" s="3"/>
    </row>
    <row r="386" spans="1:14" s="23" customFormat="1" ht="32.25" hidden="1" customHeight="1" x14ac:dyDescent="0.2">
      <c r="A386" s="11" t="s">
        <v>103</v>
      </c>
      <c r="B386" s="13" t="s">
        <v>202</v>
      </c>
      <c r="C386" s="12" t="s">
        <v>213</v>
      </c>
      <c r="D386" s="12" t="s">
        <v>706</v>
      </c>
      <c r="E386" s="13">
        <v>610</v>
      </c>
      <c r="F386" s="196">
        <f t="shared" si="116"/>
        <v>3282.0289899999998</v>
      </c>
      <c r="G386" s="196">
        <f t="shared" si="116"/>
        <v>3282.0289899999998</v>
      </c>
      <c r="H386" s="201"/>
      <c r="I386" s="201"/>
      <c r="J386" s="201"/>
      <c r="K386" s="217"/>
    </row>
    <row r="387" spans="1:14" s="23" customFormat="1" ht="43.5" hidden="1" customHeight="1" x14ac:dyDescent="0.2">
      <c r="A387" s="11" t="s">
        <v>105</v>
      </c>
      <c r="B387" s="13" t="s">
        <v>202</v>
      </c>
      <c r="C387" s="12" t="s">
        <v>213</v>
      </c>
      <c r="D387" s="12" t="s">
        <v>706</v>
      </c>
      <c r="E387" s="13">
        <v>611</v>
      </c>
      <c r="F387" s="196">
        <f>'Пр7 ведм 25-26'!G283</f>
        <v>3282.0289899999998</v>
      </c>
      <c r="G387" s="196">
        <f>'Пр7 ведм 25-26'!H283</f>
        <v>3282.0289899999998</v>
      </c>
      <c r="H387" s="201"/>
      <c r="I387" s="201"/>
      <c r="J387" s="201"/>
      <c r="K387" s="217"/>
    </row>
    <row r="388" spans="1:14" ht="45" hidden="1" x14ac:dyDescent="0.2">
      <c r="A388" s="162" t="s">
        <v>688</v>
      </c>
      <c r="B388" s="13" t="s">
        <v>202</v>
      </c>
      <c r="C388" s="12" t="s">
        <v>213</v>
      </c>
      <c r="D388" s="12" t="s">
        <v>707</v>
      </c>
      <c r="E388" s="31"/>
      <c r="F388" s="204">
        <f t="shared" ref="F388:G390" si="117">F389</f>
        <v>2864.3917099999999</v>
      </c>
      <c r="G388" s="204">
        <f t="shared" si="117"/>
        <v>2864.3917099999999</v>
      </c>
      <c r="H388" s="372"/>
      <c r="I388" s="372"/>
      <c r="J388" s="372"/>
      <c r="K388" s="217"/>
      <c r="N388" s="3"/>
    </row>
    <row r="389" spans="1:14" ht="21" hidden="1" customHeight="1" x14ac:dyDescent="0.2">
      <c r="A389" s="11" t="s">
        <v>101</v>
      </c>
      <c r="B389" s="13" t="s">
        <v>202</v>
      </c>
      <c r="C389" s="12" t="s">
        <v>213</v>
      </c>
      <c r="D389" s="12" t="s">
        <v>707</v>
      </c>
      <c r="E389" s="13">
        <v>600</v>
      </c>
      <c r="F389" s="196">
        <f t="shared" si="117"/>
        <v>2864.3917099999999</v>
      </c>
      <c r="G389" s="196">
        <f t="shared" si="117"/>
        <v>2864.3917099999999</v>
      </c>
      <c r="H389" s="201"/>
      <c r="I389" s="201"/>
      <c r="J389" s="201"/>
      <c r="K389" s="217"/>
      <c r="N389" s="3"/>
    </row>
    <row r="390" spans="1:14" s="23" customFormat="1" hidden="1" x14ac:dyDescent="0.2">
      <c r="A390" s="11" t="s">
        <v>103</v>
      </c>
      <c r="B390" s="13" t="s">
        <v>202</v>
      </c>
      <c r="C390" s="12" t="s">
        <v>213</v>
      </c>
      <c r="D390" s="12" t="s">
        <v>707</v>
      </c>
      <c r="E390" s="13">
        <v>610</v>
      </c>
      <c r="F390" s="196">
        <f t="shared" si="117"/>
        <v>2864.3917099999999</v>
      </c>
      <c r="G390" s="196">
        <f t="shared" si="117"/>
        <v>2864.3917099999999</v>
      </c>
      <c r="H390" s="201"/>
      <c r="I390" s="201"/>
      <c r="J390" s="201"/>
      <c r="K390" s="217"/>
    </row>
    <row r="391" spans="1:14" s="174" customFormat="1" ht="34.5" hidden="1" customHeight="1" x14ac:dyDescent="0.2">
      <c r="A391" s="11" t="s">
        <v>105</v>
      </c>
      <c r="B391" s="151" t="s">
        <v>202</v>
      </c>
      <c r="C391" s="352" t="s">
        <v>213</v>
      </c>
      <c r="D391" s="352" t="s">
        <v>707</v>
      </c>
      <c r="E391" s="151">
        <v>611</v>
      </c>
      <c r="F391" s="196">
        <f>'Пр7 ведм 25-26'!G287</f>
        <v>2864.3917099999999</v>
      </c>
      <c r="G391" s="196">
        <f>'Пр7 ведм 25-26'!H287</f>
        <v>2864.3917099999999</v>
      </c>
      <c r="H391" s="201"/>
      <c r="I391" s="201"/>
      <c r="J391" s="201"/>
      <c r="K391" s="217"/>
    </row>
    <row r="392" spans="1:14" ht="45" hidden="1" x14ac:dyDescent="0.2">
      <c r="A392" s="162" t="s">
        <v>689</v>
      </c>
      <c r="B392" s="13" t="s">
        <v>202</v>
      </c>
      <c r="C392" s="12" t="s">
        <v>213</v>
      </c>
      <c r="D392" s="12" t="s">
        <v>708</v>
      </c>
      <c r="E392" s="31"/>
      <c r="F392" s="204">
        <f t="shared" ref="F392:G394" si="118">F393</f>
        <v>5306.9767400000001</v>
      </c>
      <c r="G392" s="204">
        <f t="shared" si="118"/>
        <v>5306.9767400000001</v>
      </c>
      <c r="H392" s="372"/>
      <c r="I392" s="372"/>
      <c r="J392" s="372"/>
      <c r="K392" s="217"/>
      <c r="N392" s="3"/>
    </row>
    <row r="393" spans="1:14" ht="22.5" hidden="1" x14ac:dyDescent="0.2">
      <c r="A393" s="11" t="s">
        <v>101</v>
      </c>
      <c r="B393" s="13" t="s">
        <v>202</v>
      </c>
      <c r="C393" s="12" t="s">
        <v>213</v>
      </c>
      <c r="D393" s="12" t="s">
        <v>708</v>
      </c>
      <c r="E393" s="13">
        <v>600</v>
      </c>
      <c r="F393" s="196">
        <f t="shared" si="118"/>
        <v>5306.9767400000001</v>
      </c>
      <c r="G393" s="196">
        <f t="shared" si="118"/>
        <v>5306.9767400000001</v>
      </c>
      <c r="H393" s="201"/>
      <c r="I393" s="201"/>
      <c r="J393" s="201"/>
      <c r="K393" s="217"/>
      <c r="N393" s="3"/>
    </row>
    <row r="394" spans="1:14" s="23" customFormat="1" hidden="1" x14ac:dyDescent="0.2">
      <c r="A394" s="11" t="s">
        <v>103</v>
      </c>
      <c r="B394" s="13" t="s">
        <v>202</v>
      </c>
      <c r="C394" s="12" t="s">
        <v>213</v>
      </c>
      <c r="D394" s="12" t="s">
        <v>708</v>
      </c>
      <c r="E394" s="13">
        <v>610</v>
      </c>
      <c r="F394" s="196">
        <f t="shared" si="118"/>
        <v>5306.9767400000001</v>
      </c>
      <c r="G394" s="196">
        <f t="shared" si="118"/>
        <v>5306.9767400000001</v>
      </c>
      <c r="H394" s="201"/>
      <c r="I394" s="201"/>
      <c r="J394" s="201"/>
      <c r="K394" s="217"/>
    </row>
    <row r="395" spans="1:14" s="23" customFormat="1" ht="36.75" hidden="1" customHeight="1" x14ac:dyDescent="0.2">
      <c r="A395" s="11" t="s">
        <v>105</v>
      </c>
      <c r="B395" s="13" t="s">
        <v>202</v>
      </c>
      <c r="C395" s="12" t="s">
        <v>213</v>
      </c>
      <c r="D395" s="12" t="s">
        <v>708</v>
      </c>
      <c r="E395" s="13">
        <v>611</v>
      </c>
      <c r="F395" s="196">
        <f>'Пр7 ведм 25-26'!G291</f>
        <v>5306.9767400000001</v>
      </c>
      <c r="G395" s="196">
        <f>'Пр7 ведм 25-26'!H291</f>
        <v>5306.9767400000001</v>
      </c>
      <c r="H395" s="201"/>
      <c r="I395" s="201"/>
      <c r="J395" s="201"/>
      <c r="K395" s="217"/>
    </row>
    <row r="396" spans="1:14" ht="45" hidden="1" x14ac:dyDescent="0.2">
      <c r="A396" s="162" t="s">
        <v>690</v>
      </c>
      <c r="B396" s="13" t="s">
        <v>202</v>
      </c>
      <c r="C396" s="12" t="s">
        <v>213</v>
      </c>
      <c r="D396" s="12" t="s">
        <v>709</v>
      </c>
      <c r="E396" s="31"/>
      <c r="F396" s="204">
        <f t="shared" ref="F396:G398" si="119">F397</f>
        <v>2812.3080399999999</v>
      </c>
      <c r="G396" s="204">
        <f t="shared" si="119"/>
        <v>2812.3080399999999</v>
      </c>
      <c r="H396" s="372"/>
      <c r="I396" s="372"/>
      <c r="J396" s="372"/>
      <c r="K396" s="217"/>
      <c r="N396" s="3"/>
    </row>
    <row r="397" spans="1:14" ht="22.5" hidden="1" x14ac:dyDescent="0.2">
      <c r="A397" s="11" t="s">
        <v>101</v>
      </c>
      <c r="B397" s="13" t="s">
        <v>202</v>
      </c>
      <c r="C397" s="12" t="s">
        <v>213</v>
      </c>
      <c r="D397" s="12" t="s">
        <v>709</v>
      </c>
      <c r="E397" s="13">
        <v>600</v>
      </c>
      <c r="F397" s="196">
        <f t="shared" si="119"/>
        <v>2812.3080399999999</v>
      </c>
      <c r="G397" s="196">
        <f t="shared" si="119"/>
        <v>2812.3080399999999</v>
      </c>
      <c r="H397" s="201"/>
      <c r="I397" s="201"/>
      <c r="J397" s="201"/>
      <c r="K397" s="217"/>
      <c r="N397" s="3"/>
    </row>
    <row r="398" spans="1:14" s="23" customFormat="1" hidden="1" x14ac:dyDescent="0.2">
      <c r="A398" s="11" t="s">
        <v>103</v>
      </c>
      <c r="B398" s="13" t="s">
        <v>202</v>
      </c>
      <c r="C398" s="12" t="s">
        <v>213</v>
      </c>
      <c r="D398" s="12" t="s">
        <v>709</v>
      </c>
      <c r="E398" s="13">
        <v>610</v>
      </c>
      <c r="F398" s="196">
        <f t="shared" si="119"/>
        <v>2812.3080399999999</v>
      </c>
      <c r="G398" s="196">
        <f t="shared" si="119"/>
        <v>2812.3080399999999</v>
      </c>
      <c r="H398" s="201"/>
      <c r="I398" s="201"/>
      <c r="J398" s="201"/>
      <c r="K398" s="217"/>
    </row>
    <row r="399" spans="1:14" s="23" customFormat="1" ht="33.75" hidden="1" x14ac:dyDescent="0.2">
      <c r="A399" s="11" t="s">
        <v>105</v>
      </c>
      <c r="B399" s="13" t="s">
        <v>202</v>
      </c>
      <c r="C399" s="12" t="s">
        <v>213</v>
      </c>
      <c r="D399" s="12" t="s">
        <v>709</v>
      </c>
      <c r="E399" s="13">
        <v>611</v>
      </c>
      <c r="F399" s="196">
        <f>'Пр7 ведм 25-26'!G295</f>
        <v>2812.3080399999999</v>
      </c>
      <c r="G399" s="196">
        <f>'Пр7 ведм 25-26'!H295</f>
        <v>2812.3080399999999</v>
      </c>
      <c r="H399" s="201"/>
      <c r="I399" s="201"/>
      <c r="J399" s="201"/>
      <c r="K399" s="217"/>
    </row>
    <row r="400" spans="1:14" ht="45" hidden="1" x14ac:dyDescent="0.2">
      <c r="A400" s="162" t="s">
        <v>691</v>
      </c>
      <c r="B400" s="13" t="s">
        <v>202</v>
      </c>
      <c r="C400" s="12" t="s">
        <v>213</v>
      </c>
      <c r="D400" s="12" t="s">
        <v>710</v>
      </c>
      <c r="E400" s="31"/>
      <c r="F400" s="204">
        <f t="shared" ref="F400:G402" si="120">F401</f>
        <v>2358.5210200000001</v>
      </c>
      <c r="G400" s="204">
        <f t="shared" si="120"/>
        <v>2358.5210200000001</v>
      </c>
      <c r="H400" s="372"/>
      <c r="I400" s="372"/>
      <c r="J400" s="372"/>
      <c r="K400" s="217"/>
      <c r="N400" s="3"/>
    </row>
    <row r="401" spans="1:14" ht="22.5" hidden="1" x14ac:dyDescent="0.2">
      <c r="A401" s="11" t="s">
        <v>101</v>
      </c>
      <c r="B401" s="13" t="s">
        <v>202</v>
      </c>
      <c r="C401" s="12" t="s">
        <v>213</v>
      </c>
      <c r="D401" s="12" t="s">
        <v>710</v>
      </c>
      <c r="E401" s="13">
        <v>600</v>
      </c>
      <c r="F401" s="196">
        <f t="shared" si="120"/>
        <v>2358.5210200000001</v>
      </c>
      <c r="G401" s="196">
        <f t="shared" si="120"/>
        <v>2358.5210200000001</v>
      </c>
      <c r="H401" s="201"/>
      <c r="I401" s="201"/>
      <c r="J401" s="201"/>
      <c r="K401" s="217"/>
      <c r="N401" s="3"/>
    </row>
    <row r="402" spans="1:14" s="23" customFormat="1" hidden="1" x14ac:dyDescent="0.2">
      <c r="A402" s="11" t="s">
        <v>103</v>
      </c>
      <c r="B402" s="13" t="s">
        <v>202</v>
      </c>
      <c r="C402" s="12" t="s">
        <v>213</v>
      </c>
      <c r="D402" s="12" t="s">
        <v>710</v>
      </c>
      <c r="E402" s="13">
        <v>610</v>
      </c>
      <c r="F402" s="196">
        <f t="shared" si="120"/>
        <v>2358.5210200000001</v>
      </c>
      <c r="G402" s="196">
        <f t="shared" si="120"/>
        <v>2358.5210200000001</v>
      </c>
      <c r="H402" s="201"/>
      <c r="I402" s="201"/>
      <c r="J402" s="201"/>
      <c r="K402" s="217"/>
    </row>
    <row r="403" spans="1:14" s="23" customFormat="1" ht="33.75" hidden="1" x14ac:dyDescent="0.2">
      <c r="A403" s="11" t="s">
        <v>105</v>
      </c>
      <c r="B403" s="13" t="s">
        <v>202</v>
      </c>
      <c r="C403" s="12" t="s">
        <v>213</v>
      </c>
      <c r="D403" s="12" t="s">
        <v>710</v>
      </c>
      <c r="E403" s="13">
        <v>611</v>
      </c>
      <c r="F403" s="196">
        <f>'Пр7 ведм 25-26'!G299</f>
        <v>2358.5210200000001</v>
      </c>
      <c r="G403" s="196">
        <f>'Пр7 ведм 25-26'!H299</f>
        <v>2358.5210200000001</v>
      </c>
      <c r="H403" s="201"/>
      <c r="I403" s="201"/>
      <c r="J403" s="201"/>
      <c r="K403" s="217"/>
    </row>
    <row r="404" spans="1:14" ht="45" hidden="1" x14ac:dyDescent="0.2">
      <c r="A404" s="11" t="s">
        <v>67</v>
      </c>
      <c r="B404" s="13" t="s">
        <v>202</v>
      </c>
      <c r="C404" s="12" t="s">
        <v>213</v>
      </c>
      <c r="D404" s="12" t="s">
        <v>475</v>
      </c>
      <c r="E404" s="13" t="s">
        <v>147</v>
      </c>
      <c r="F404" s="196">
        <f t="shared" ref="F404:G406" si="121">F405</f>
        <v>219940.13200000001</v>
      </c>
      <c r="G404" s="196">
        <f t="shared" si="121"/>
        <v>220494.99799999999</v>
      </c>
      <c r="H404" s="201"/>
      <c r="I404" s="201"/>
      <c r="J404" s="201"/>
      <c r="K404" s="217"/>
      <c r="N404" s="3"/>
    </row>
    <row r="405" spans="1:14" ht="22.5" hidden="1" x14ac:dyDescent="0.2">
      <c r="A405" s="11" t="s">
        <v>101</v>
      </c>
      <c r="B405" s="13" t="s">
        <v>202</v>
      </c>
      <c r="C405" s="13" t="s">
        <v>213</v>
      </c>
      <c r="D405" s="12" t="s">
        <v>475</v>
      </c>
      <c r="E405" s="13" t="s">
        <v>102</v>
      </c>
      <c r="F405" s="196">
        <f t="shared" si="121"/>
        <v>219940.13200000001</v>
      </c>
      <c r="G405" s="196">
        <f t="shared" si="121"/>
        <v>220494.99799999999</v>
      </c>
      <c r="H405" s="201"/>
      <c r="I405" s="201"/>
      <c r="J405" s="201"/>
      <c r="K405" s="217"/>
      <c r="N405" s="3"/>
    </row>
    <row r="406" spans="1:14" hidden="1" x14ac:dyDescent="0.2">
      <c r="A406" s="11" t="s">
        <v>103</v>
      </c>
      <c r="B406" s="13" t="s">
        <v>202</v>
      </c>
      <c r="C406" s="13" t="s">
        <v>213</v>
      </c>
      <c r="D406" s="12" t="s">
        <v>475</v>
      </c>
      <c r="E406" s="13" t="s">
        <v>104</v>
      </c>
      <c r="F406" s="196">
        <f t="shared" si="121"/>
        <v>219940.13200000001</v>
      </c>
      <c r="G406" s="196">
        <f t="shared" si="121"/>
        <v>220494.99799999999</v>
      </c>
      <c r="H406" s="201"/>
      <c r="I406" s="201"/>
      <c r="J406" s="201"/>
      <c r="K406" s="217"/>
      <c r="N406" s="3"/>
    </row>
    <row r="407" spans="1:14" ht="33.75" hidden="1" x14ac:dyDescent="0.2">
      <c r="A407" s="11" t="s">
        <v>105</v>
      </c>
      <c r="B407" s="13" t="s">
        <v>202</v>
      </c>
      <c r="C407" s="13" t="s">
        <v>213</v>
      </c>
      <c r="D407" s="12" t="s">
        <v>475</v>
      </c>
      <c r="E407" s="13" t="s">
        <v>106</v>
      </c>
      <c r="F407" s="196">
        <f>'Пр7 ведм 25-26'!G266</f>
        <v>219940.13200000001</v>
      </c>
      <c r="G407" s="196">
        <f>'Пр7 ведм 25-26'!H266</f>
        <v>220494.99799999999</v>
      </c>
      <c r="H407" s="201"/>
      <c r="I407" s="201"/>
      <c r="J407" s="201"/>
      <c r="K407" s="217"/>
      <c r="N407" s="3"/>
    </row>
    <row r="408" spans="1:14" s="230" customFormat="1" ht="22.5" hidden="1" x14ac:dyDescent="0.2">
      <c r="A408" s="21" t="s">
        <v>821</v>
      </c>
      <c r="B408" s="151" t="s">
        <v>202</v>
      </c>
      <c r="C408" s="352" t="s">
        <v>97</v>
      </c>
      <c r="D408" s="352" t="s">
        <v>871</v>
      </c>
      <c r="E408" s="151"/>
      <c r="F408" s="221">
        <f t="shared" ref="F408:G410" si="122">F409</f>
        <v>485</v>
      </c>
      <c r="G408" s="221">
        <f t="shared" si="122"/>
        <v>485</v>
      </c>
      <c r="H408" s="374"/>
      <c r="I408" s="374"/>
      <c r="J408" s="374"/>
      <c r="L408" s="233"/>
    </row>
    <row r="409" spans="1:14" s="230" customFormat="1" ht="22.5" hidden="1" x14ac:dyDescent="0.2">
      <c r="A409" s="21" t="s">
        <v>101</v>
      </c>
      <c r="B409" s="151" t="s">
        <v>202</v>
      </c>
      <c r="C409" s="352" t="s">
        <v>213</v>
      </c>
      <c r="D409" s="352" t="s">
        <v>871</v>
      </c>
      <c r="E409" s="151">
        <v>600</v>
      </c>
      <c r="F409" s="221">
        <f t="shared" si="122"/>
        <v>485</v>
      </c>
      <c r="G409" s="221">
        <f t="shared" si="122"/>
        <v>485</v>
      </c>
      <c r="H409" s="374"/>
      <c r="I409" s="374"/>
      <c r="J409" s="374"/>
      <c r="L409" s="233"/>
    </row>
    <row r="410" spans="1:14" s="230" customFormat="1" hidden="1" x14ac:dyDescent="0.2">
      <c r="A410" s="21" t="s">
        <v>103</v>
      </c>
      <c r="B410" s="151" t="s">
        <v>202</v>
      </c>
      <c r="C410" s="352" t="s">
        <v>213</v>
      </c>
      <c r="D410" s="352" t="s">
        <v>871</v>
      </c>
      <c r="E410" s="151">
        <v>610</v>
      </c>
      <c r="F410" s="221">
        <f t="shared" si="122"/>
        <v>485</v>
      </c>
      <c r="G410" s="221">
        <f t="shared" si="122"/>
        <v>485</v>
      </c>
      <c r="H410" s="374"/>
      <c r="I410" s="374"/>
      <c r="J410" s="374"/>
      <c r="L410" s="233"/>
    </row>
    <row r="411" spans="1:14" s="230" customFormat="1" ht="33.75" hidden="1" x14ac:dyDescent="0.2">
      <c r="A411" s="21" t="s">
        <v>105</v>
      </c>
      <c r="B411" s="151" t="s">
        <v>202</v>
      </c>
      <c r="C411" s="352" t="s">
        <v>213</v>
      </c>
      <c r="D411" s="352" t="s">
        <v>871</v>
      </c>
      <c r="E411" s="151">
        <v>611</v>
      </c>
      <c r="F411" s="221">
        <f>'Пр7 ведм 25-26'!G262</f>
        <v>485</v>
      </c>
      <c r="G411" s="221">
        <f>'Пр7 ведм 25-26'!H262</f>
        <v>485</v>
      </c>
      <c r="H411" s="374"/>
      <c r="I411" s="374"/>
      <c r="J411" s="374"/>
      <c r="L411" s="233"/>
    </row>
    <row r="412" spans="1:14" ht="33.75" hidden="1" x14ac:dyDescent="0.2">
      <c r="A412" s="11" t="s">
        <v>646</v>
      </c>
      <c r="B412" s="13" t="s">
        <v>202</v>
      </c>
      <c r="C412" s="12" t="s">
        <v>213</v>
      </c>
      <c r="D412" s="12" t="s">
        <v>760</v>
      </c>
      <c r="E412" s="13"/>
      <c r="F412" s="196">
        <f t="shared" ref="F412:G414" si="123">F413</f>
        <v>15584.94</v>
      </c>
      <c r="G412" s="196">
        <f t="shared" si="123"/>
        <v>15584.94</v>
      </c>
      <c r="H412" s="201"/>
      <c r="I412" s="201"/>
      <c r="J412" s="201"/>
      <c r="K412" s="217"/>
      <c r="N412" s="3"/>
    </row>
    <row r="413" spans="1:14" ht="22.5" hidden="1" x14ac:dyDescent="0.2">
      <c r="A413" s="11" t="s">
        <v>101</v>
      </c>
      <c r="B413" s="13" t="s">
        <v>202</v>
      </c>
      <c r="C413" s="12" t="s">
        <v>213</v>
      </c>
      <c r="D413" s="12" t="s">
        <v>760</v>
      </c>
      <c r="E413" s="13" t="s">
        <v>102</v>
      </c>
      <c r="F413" s="196">
        <f t="shared" si="123"/>
        <v>15584.94</v>
      </c>
      <c r="G413" s="196">
        <f t="shared" si="123"/>
        <v>15584.94</v>
      </c>
      <c r="H413" s="201"/>
      <c r="I413" s="201"/>
      <c r="J413" s="201"/>
      <c r="K413" s="217"/>
      <c r="N413" s="3"/>
    </row>
    <row r="414" spans="1:14" hidden="1" x14ac:dyDescent="0.2">
      <c r="A414" s="11" t="s">
        <v>103</v>
      </c>
      <c r="B414" s="13" t="s">
        <v>202</v>
      </c>
      <c r="C414" s="12" t="s">
        <v>213</v>
      </c>
      <c r="D414" s="12" t="s">
        <v>760</v>
      </c>
      <c r="E414" s="13" t="s">
        <v>104</v>
      </c>
      <c r="F414" s="196">
        <f t="shared" si="123"/>
        <v>15584.94</v>
      </c>
      <c r="G414" s="196">
        <f t="shared" si="123"/>
        <v>15584.94</v>
      </c>
      <c r="H414" s="201"/>
      <c r="I414" s="201"/>
      <c r="J414" s="201"/>
      <c r="K414" s="217"/>
      <c r="N414" s="3"/>
    </row>
    <row r="415" spans="1:14" hidden="1" x14ac:dyDescent="0.2">
      <c r="A415" s="11" t="s">
        <v>481</v>
      </c>
      <c r="B415" s="13" t="s">
        <v>202</v>
      </c>
      <c r="C415" s="12" t="s">
        <v>213</v>
      </c>
      <c r="D415" s="12" t="s">
        <v>760</v>
      </c>
      <c r="E415" s="13">
        <v>612</v>
      </c>
      <c r="F415" s="196">
        <f>'Пр7 ведм 25-26'!G270</f>
        <v>15584.94</v>
      </c>
      <c r="G415" s="196">
        <f>'Пр7 ведм 25-26'!H270</f>
        <v>15584.94</v>
      </c>
      <c r="H415" s="201"/>
      <c r="I415" s="201"/>
      <c r="J415" s="201"/>
      <c r="K415" s="217"/>
      <c r="N415" s="3"/>
    </row>
    <row r="416" spans="1:14" ht="33.75" hidden="1" x14ac:dyDescent="0.2">
      <c r="A416" s="11" t="s">
        <v>642</v>
      </c>
      <c r="B416" s="13" t="s">
        <v>202</v>
      </c>
      <c r="C416" s="12" t="s">
        <v>213</v>
      </c>
      <c r="D416" s="12" t="s">
        <v>761</v>
      </c>
      <c r="E416" s="13"/>
      <c r="F416" s="196">
        <f t="shared" ref="F416:G416" si="124">F417</f>
        <v>8796.7999999999993</v>
      </c>
      <c r="G416" s="196">
        <f t="shared" si="124"/>
        <v>8796.7999999999993</v>
      </c>
      <c r="H416" s="201"/>
      <c r="I416" s="201"/>
      <c r="J416" s="201"/>
      <c r="K416" s="217"/>
      <c r="N416" s="3"/>
    </row>
    <row r="417" spans="1:14" ht="22.5" hidden="1" x14ac:dyDescent="0.2">
      <c r="A417" s="11" t="s">
        <v>101</v>
      </c>
      <c r="B417" s="13" t="s">
        <v>202</v>
      </c>
      <c r="C417" s="12" t="s">
        <v>213</v>
      </c>
      <c r="D417" s="12" t="s">
        <v>761</v>
      </c>
      <c r="E417" s="13" t="s">
        <v>102</v>
      </c>
      <c r="F417" s="196">
        <f>F418</f>
        <v>8796.7999999999993</v>
      </c>
      <c r="G417" s="196">
        <f>G418</f>
        <v>8796.7999999999993</v>
      </c>
      <c r="H417" s="201"/>
      <c r="I417" s="201"/>
      <c r="J417" s="201"/>
      <c r="K417" s="217"/>
      <c r="N417" s="3"/>
    </row>
    <row r="418" spans="1:14" ht="19.5" hidden="1" customHeight="1" x14ac:dyDescent="0.2">
      <c r="A418" s="11" t="s">
        <v>103</v>
      </c>
      <c r="B418" s="13" t="s">
        <v>202</v>
      </c>
      <c r="C418" s="12" t="s">
        <v>213</v>
      </c>
      <c r="D418" s="12" t="s">
        <v>761</v>
      </c>
      <c r="E418" s="13" t="s">
        <v>104</v>
      </c>
      <c r="F418" s="196">
        <f>F419</f>
        <v>8796.7999999999993</v>
      </c>
      <c r="G418" s="196">
        <f>G419</f>
        <v>8796.7999999999993</v>
      </c>
      <c r="H418" s="201"/>
      <c r="I418" s="201"/>
      <c r="J418" s="201"/>
      <c r="K418" s="217"/>
      <c r="N418" s="3"/>
    </row>
    <row r="419" spans="1:14" ht="44.25" hidden="1" customHeight="1" x14ac:dyDescent="0.2">
      <c r="A419" s="183" t="s">
        <v>481</v>
      </c>
      <c r="B419" s="13" t="s">
        <v>202</v>
      </c>
      <c r="C419" s="12" t="s">
        <v>213</v>
      </c>
      <c r="D419" s="12" t="s">
        <v>761</v>
      </c>
      <c r="E419" s="13">
        <v>612</v>
      </c>
      <c r="F419" s="196">
        <f>'Пр7 ведм 25-26'!G274</f>
        <v>8796.7999999999993</v>
      </c>
      <c r="G419" s="196">
        <f>'Пр7 ведм 25-26'!H274</f>
        <v>8796.7999999999993</v>
      </c>
      <c r="H419" s="201"/>
      <c r="I419" s="201"/>
      <c r="J419" s="201"/>
      <c r="K419" s="217"/>
      <c r="N419" s="3"/>
    </row>
    <row r="420" spans="1:14" ht="25.5" hidden="1" customHeight="1" x14ac:dyDescent="0.2">
      <c r="A420" s="152" t="s">
        <v>750</v>
      </c>
      <c r="B420" s="13" t="s">
        <v>202</v>
      </c>
      <c r="C420" s="12" t="s">
        <v>213</v>
      </c>
      <c r="D420" s="12" t="s">
        <v>762</v>
      </c>
      <c r="E420" s="13"/>
      <c r="F420" s="196">
        <f t="shared" ref="F420:G422" si="125">F421</f>
        <v>1348.308</v>
      </c>
      <c r="G420" s="196">
        <f t="shared" si="125"/>
        <v>1325.662</v>
      </c>
      <c r="H420" s="201"/>
      <c r="I420" s="201"/>
      <c r="J420" s="201"/>
      <c r="K420" s="217"/>
      <c r="N420" s="3"/>
    </row>
    <row r="421" spans="1:14" ht="15.75" hidden="1" customHeight="1" x14ac:dyDescent="0.2">
      <c r="A421" s="11" t="s">
        <v>101</v>
      </c>
      <c r="B421" s="13" t="s">
        <v>202</v>
      </c>
      <c r="C421" s="12" t="s">
        <v>213</v>
      </c>
      <c r="D421" s="12" t="s">
        <v>762</v>
      </c>
      <c r="E421" s="13" t="s">
        <v>102</v>
      </c>
      <c r="F421" s="196">
        <f t="shared" si="125"/>
        <v>1348.308</v>
      </c>
      <c r="G421" s="196">
        <f t="shared" si="125"/>
        <v>1325.662</v>
      </c>
      <c r="H421" s="201"/>
      <c r="I421" s="201"/>
      <c r="J421" s="201"/>
      <c r="K421" s="217"/>
      <c r="N421" s="3"/>
    </row>
    <row r="422" spans="1:14" hidden="1" x14ac:dyDescent="0.2">
      <c r="A422" s="11" t="s">
        <v>103</v>
      </c>
      <c r="B422" s="13" t="s">
        <v>202</v>
      </c>
      <c r="C422" s="12" t="s">
        <v>213</v>
      </c>
      <c r="D422" s="12" t="s">
        <v>762</v>
      </c>
      <c r="E422" s="13" t="s">
        <v>104</v>
      </c>
      <c r="F422" s="196">
        <f t="shared" si="125"/>
        <v>1348.308</v>
      </c>
      <c r="G422" s="196">
        <f t="shared" si="125"/>
        <v>1325.662</v>
      </c>
      <c r="H422" s="201"/>
      <c r="I422" s="201"/>
      <c r="J422" s="201"/>
      <c r="K422" s="217"/>
      <c r="N422" s="3"/>
    </row>
    <row r="423" spans="1:14" hidden="1" x14ac:dyDescent="0.2">
      <c r="A423" s="184" t="s">
        <v>481</v>
      </c>
      <c r="B423" s="13" t="s">
        <v>202</v>
      </c>
      <c r="C423" s="12" t="s">
        <v>213</v>
      </c>
      <c r="D423" s="12" t="s">
        <v>762</v>
      </c>
      <c r="E423" s="13">
        <v>612</v>
      </c>
      <c r="F423" s="196">
        <f>'Пр7 ведм 25-26'!G258</f>
        <v>1348.308</v>
      </c>
      <c r="G423" s="196">
        <f>'Пр7 ведм 25-26'!H258</f>
        <v>1325.662</v>
      </c>
      <c r="H423" s="201"/>
      <c r="I423" s="201"/>
      <c r="J423" s="201"/>
      <c r="K423" s="217"/>
      <c r="N423" s="3"/>
    </row>
    <row r="424" spans="1:14" ht="33.75" hidden="1" x14ac:dyDescent="0.2">
      <c r="A424" s="53" t="s">
        <v>398</v>
      </c>
      <c r="B424" s="36" t="s">
        <v>202</v>
      </c>
      <c r="C424" s="36" t="s">
        <v>213</v>
      </c>
      <c r="D424" s="34" t="s">
        <v>210</v>
      </c>
      <c r="E424" s="36"/>
      <c r="F424" s="211">
        <f t="shared" ref="F424:G427" si="126">F425</f>
        <v>591.80200000000002</v>
      </c>
      <c r="G424" s="211">
        <f t="shared" si="126"/>
        <v>572.00300000000004</v>
      </c>
      <c r="H424" s="376"/>
      <c r="I424" s="376"/>
      <c r="J424" s="376"/>
      <c r="K424" s="217"/>
      <c r="N424" s="3"/>
    </row>
    <row r="425" spans="1:14" ht="33.75" hidden="1" x14ac:dyDescent="0.2">
      <c r="A425" s="22" t="s">
        <v>73</v>
      </c>
      <c r="B425" s="13" t="s">
        <v>202</v>
      </c>
      <c r="C425" s="13" t="s">
        <v>213</v>
      </c>
      <c r="D425" s="352" t="s">
        <v>886</v>
      </c>
      <c r="E425" s="13"/>
      <c r="F425" s="196">
        <f t="shared" si="126"/>
        <v>591.80200000000002</v>
      </c>
      <c r="G425" s="196">
        <f t="shared" si="126"/>
        <v>572.00300000000004</v>
      </c>
      <c r="H425" s="201"/>
      <c r="I425" s="201"/>
      <c r="J425" s="201"/>
      <c r="K425" s="217"/>
      <c r="N425" s="3"/>
    </row>
    <row r="426" spans="1:14" ht="15.75" hidden="1" customHeight="1" x14ac:dyDescent="0.2">
      <c r="A426" s="11" t="s">
        <v>101</v>
      </c>
      <c r="B426" s="13" t="s">
        <v>202</v>
      </c>
      <c r="C426" s="13" t="s">
        <v>213</v>
      </c>
      <c r="D426" s="352" t="s">
        <v>886</v>
      </c>
      <c r="E426" s="13">
        <v>600</v>
      </c>
      <c r="F426" s="196">
        <f t="shared" si="126"/>
        <v>591.80200000000002</v>
      </c>
      <c r="G426" s="196">
        <f t="shared" si="126"/>
        <v>572.00300000000004</v>
      </c>
      <c r="H426" s="201"/>
      <c r="I426" s="201"/>
      <c r="J426" s="201"/>
      <c r="K426" s="217"/>
      <c r="N426" s="3"/>
    </row>
    <row r="427" spans="1:14" hidden="1" x14ac:dyDescent="0.2">
      <c r="A427" s="11" t="s">
        <v>103</v>
      </c>
      <c r="B427" s="13" t="s">
        <v>202</v>
      </c>
      <c r="C427" s="13" t="s">
        <v>213</v>
      </c>
      <c r="D427" s="352" t="s">
        <v>886</v>
      </c>
      <c r="E427" s="13">
        <v>610</v>
      </c>
      <c r="F427" s="196">
        <f t="shared" si="126"/>
        <v>591.80200000000002</v>
      </c>
      <c r="G427" s="196">
        <f t="shared" si="126"/>
        <v>572.00300000000004</v>
      </c>
      <c r="H427" s="201"/>
      <c r="I427" s="201"/>
      <c r="J427" s="201"/>
      <c r="K427" s="217"/>
      <c r="N427" s="3"/>
    </row>
    <row r="428" spans="1:14" ht="33.75" hidden="1" x14ac:dyDescent="0.2">
      <c r="A428" s="11" t="s">
        <v>105</v>
      </c>
      <c r="B428" s="13" t="s">
        <v>202</v>
      </c>
      <c r="C428" s="13" t="s">
        <v>213</v>
      </c>
      <c r="D428" s="352" t="s">
        <v>886</v>
      </c>
      <c r="E428" s="13">
        <v>611</v>
      </c>
      <c r="F428" s="196">
        <f>'Пр7 ведм 25-26'!G308</f>
        <v>591.80200000000002</v>
      </c>
      <c r="G428" s="196">
        <f>'Пр7 ведм 25-26'!H308</f>
        <v>572.00300000000004</v>
      </c>
      <c r="H428" s="201"/>
      <c r="I428" s="201"/>
      <c r="J428" s="201"/>
      <c r="K428" s="217"/>
      <c r="N428" s="3"/>
    </row>
    <row r="429" spans="1:14" s="236" customFormat="1" ht="45" hidden="1" x14ac:dyDescent="0.2">
      <c r="A429" s="21" t="s">
        <v>831</v>
      </c>
      <c r="B429" s="151" t="s">
        <v>202</v>
      </c>
      <c r="C429" s="352" t="s">
        <v>213</v>
      </c>
      <c r="D429" s="352" t="s">
        <v>872</v>
      </c>
      <c r="E429" s="151"/>
      <c r="F429" s="221">
        <f t="shared" ref="F429:G431" si="127">F430</f>
        <v>1900.33</v>
      </c>
      <c r="G429" s="221">
        <f t="shared" si="127"/>
        <v>1900.33</v>
      </c>
      <c r="H429" s="374"/>
      <c r="I429" s="374"/>
      <c r="J429" s="374"/>
    </row>
    <row r="430" spans="1:14" s="236" customFormat="1" ht="22.5" hidden="1" x14ac:dyDescent="0.2">
      <c r="A430" s="21" t="s">
        <v>101</v>
      </c>
      <c r="B430" s="151" t="s">
        <v>202</v>
      </c>
      <c r="C430" s="352" t="s">
        <v>213</v>
      </c>
      <c r="D430" s="352" t="s">
        <v>872</v>
      </c>
      <c r="E430" s="151">
        <v>600</v>
      </c>
      <c r="F430" s="221">
        <f t="shared" si="127"/>
        <v>1900.33</v>
      </c>
      <c r="G430" s="221">
        <f t="shared" si="127"/>
        <v>1900.33</v>
      </c>
      <c r="H430" s="374"/>
      <c r="I430" s="374"/>
      <c r="J430" s="374"/>
    </row>
    <row r="431" spans="1:14" s="236" customFormat="1" ht="11.25" hidden="1" x14ac:dyDescent="0.2">
      <c r="A431" s="21" t="s">
        <v>103</v>
      </c>
      <c r="B431" s="151" t="s">
        <v>202</v>
      </c>
      <c r="C431" s="352" t="s">
        <v>213</v>
      </c>
      <c r="D431" s="352" t="s">
        <v>872</v>
      </c>
      <c r="E431" s="151">
        <v>610</v>
      </c>
      <c r="F431" s="221">
        <f t="shared" si="127"/>
        <v>1900.33</v>
      </c>
      <c r="G431" s="221">
        <f t="shared" si="127"/>
        <v>1900.33</v>
      </c>
      <c r="H431" s="374"/>
      <c r="I431" s="374"/>
      <c r="J431" s="374"/>
    </row>
    <row r="432" spans="1:14" s="236" customFormat="1" ht="11.25" hidden="1" x14ac:dyDescent="0.2">
      <c r="A432" s="21" t="s">
        <v>481</v>
      </c>
      <c r="B432" s="151" t="s">
        <v>202</v>
      </c>
      <c r="C432" s="352" t="s">
        <v>213</v>
      </c>
      <c r="D432" s="352" t="s">
        <v>872</v>
      </c>
      <c r="E432" s="151">
        <v>612</v>
      </c>
      <c r="F432" s="221">
        <f>'Пр7 ведм 25-26'!G303</f>
        <v>1900.33</v>
      </c>
      <c r="G432" s="221">
        <f>'Пр7 ведм 25-26'!H303</f>
        <v>1900.33</v>
      </c>
      <c r="H432" s="374"/>
      <c r="I432" s="374"/>
      <c r="J432" s="374"/>
    </row>
    <row r="433" spans="1:14" hidden="1" x14ac:dyDescent="0.2">
      <c r="A433" s="9" t="s">
        <v>335</v>
      </c>
      <c r="B433" s="31" t="s">
        <v>202</v>
      </c>
      <c r="C433" s="33" t="s">
        <v>151</v>
      </c>
      <c r="D433" s="33"/>
      <c r="E433" s="31" t="s">
        <v>147</v>
      </c>
      <c r="F433" s="203">
        <f>F434+F438+F443</f>
        <v>34096.631540000002</v>
      </c>
      <c r="G433" s="203">
        <f>G434+G438+G443</f>
        <v>34096.631540000002</v>
      </c>
      <c r="H433" s="371"/>
      <c r="I433" s="371"/>
      <c r="J433" s="371"/>
      <c r="K433" s="217"/>
      <c r="N433" s="3"/>
    </row>
    <row r="434" spans="1:14" ht="22.5" hidden="1" x14ac:dyDescent="0.2">
      <c r="A434" s="11" t="s">
        <v>427</v>
      </c>
      <c r="B434" s="151" t="s">
        <v>202</v>
      </c>
      <c r="C434" s="352" t="s">
        <v>151</v>
      </c>
      <c r="D434" s="352" t="s">
        <v>336</v>
      </c>
      <c r="E434" s="151" t="s">
        <v>147</v>
      </c>
      <c r="F434" s="196">
        <f t="shared" ref="F434:G436" si="128">F435</f>
        <v>21899.775280000002</v>
      </c>
      <c r="G434" s="196">
        <f t="shared" si="128"/>
        <v>21899.775280000002</v>
      </c>
      <c r="H434" s="201"/>
      <c r="I434" s="201"/>
      <c r="J434" s="201"/>
      <c r="K434" s="217"/>
      <c r="N434" s="3"/>
    </row>
    <row r="435" spans="1:14" ht="22.5" hidden="1" x14ac:dyDescent="0.2">
      <c r="A435" s="11" t="s">
        <v>101</v>
      </c>
      <c r="B435" s="151" t="s">
        <v>202</v>
      </c>
      <c r="C435" s="352" t="s">
        <v>151</v>
      </c>
      <c r="D435" s="352" t="s">
        <v>336</v>
      </c>
      <c r="E435" s="151">
        <v>600</v>
      </c>
      <c r="F435" s="196">
        <f t="shared" si="128"/>
        <v>21899.775280000002</v>
      </c>
      <c r="G435" s="196">
        <f t="shared" si="128"/>
        <v>21899.775280000002</v>
      </c>
      <c r="H435" s="201"/>
      <c r="I435" s="201"/>
      <c r="J435" s="201"/>
      <c r="K435" s="217"/>
      <c r="N435" s="3"/>
    </row>
    <row r="436" spans="1:14" hidden="1" x14ac:dyDescent="0.2">
      <c r="A436" s="11" t="s">
        <v>103</v>
      </c>
      <c r="B436" s="151" t="s">
        <v>202</v>
      </c>
      <c r="C436" s="352" t="s">
        <v>151</v>
      </c>
      <c r="D436" s="352" t="s">
        <v>336</v>
      </c>
      <c r="E436" s="151">
        <v>610</v>
      </c>
      <c r="F436" s="196">
        <f t="shared" si="128"/>
        <v>21899.775280000002</v>
      </c>
      <c r="G436" s="196">
        <f t="shared" si="128"/>
        <v>21899.775280000002</v>
      </c>
      <c r="H436" s="201"/>
      <c r="I436" s="201"/>
      <c r="J436" s="201"/>
      <c r="K436" s="217"/>
      <c r="N436" s="3"/>
    </row>
    <row r="437" spans="1:14" ht="33.75" hidden="1" x14ac:dyDescent="0.2">
      <c r="A437" s="11" t="s">
        <v>105</v>
      </c>
      <c r="B437" s="151" t="s">
        <v>202</v>
      </c>
      <c r="C437" s="352" t="s">
        <v>151</v>
      </c>
      <c r="D437" s="352" t="s">
        <v>336</v>
      </c>
      <c r="E437" s="151">
        <v>611</v>
      </c>
      <c r="F437" s="196">
        <f>'Пр7 ведм 25-26'!G313</f>
        <v>21899.775280000002</v>
      </c>
      <c r="G437" s="196">
        <f>'Пр7 ведм 25-26'!H313</f>
        <v>21899.775280000002</v>
      </c>
      <c r="H437" s="201"/>
      <c r="I437" s="201"/>
      <c r="J437" s="201"/>
      <c r="K437" s="217"/>
      <c r="N437" s="3"/>
    </row>
    <row r="438" spans="1:14" ht="33.75" hidden="1" x14ac:dyDescent="0.2">
      <c r="A438" s="11" t="s">
        <v>398</v>
      </c>
      <c r="B438" s="151" t="s">
        <v>202</v>
      </c>
      <c r="C438" s="352" t="s">
        <v>151</v>
      </c>
      <c r="D438" s="352" t="s">
        <v>210</v>
      </c>
      <c r="E438" s="151"/>
      <c r="F438" s="196">
        <f t="shared" ref="F438:G441" si="129">F439</f>
        <v>114</v>
      </c>
      <c r="G438" s="196">
        <f t="shared" si="129"/>
        <v>114</v>
      </c>
      <c r="H438" s="201"/>
      <c r="I438" s="201"/>
      <c r="J438" s="201"/>
      <c r="K438" s="217"/>
      <c r="N438" s="3"/>
    </row>
    <row r="439" spans="1:14" ht="33.75" hidden="1" x14ac:dyDescent="0.2">
      <c r="A439" s="22" t="s">
        <v>73</v>
      </c>
      <c r="B439" s="151" t="s">
        <v>202</v>
      </c>
      <c r="C439" s="352" t="s">
        <v>151</v>
      </c>
      <c r="D439" s="352" t="s">
        <v>886</v>
      </c>
      <c r="E439" s="151"/>
      <c r="F439" s="196">
        <f t="shared" si="129"/>
        <v>114</v>
      </c>
      <c r="G439" s="196">
        <f t="shared" si="129"/>
        <v>114</v>
      </c>
      <c r="H439" s="201"/>
      <c r="I439" s="201"/>
      <c r="J439" s="201"/>
      <c r="K439" s="217"/>
      <c r="N439" s="3"/>
    </row>
    <row r="440" spans="1:14" ht="22.5" hidden="1" x14ac:dyDescent="0.2">
      <c r="A440" s="11" t="s">
        <v>101</v>
      </c>
      <c r="B440" s="151" t="s">
        <v>202</v>
      </c>
      <c r="C440" s="352" t="s">
        <v>151</v>
      </c>
      <c r="D440" s="352" t="s">
        <v>886</v>
      </c>
      <c r="E440" s="13">
        <v>600</v>
      </c>
      <c r="F440" s="196">
        <f t="shared" si="129"/>
        <v>114</v>
      </c>
      <c r="G440" s="196">
        <f t="shared" si="129"/>
        <v>114</v>
      </c>
      <c r="H440" s="201"/>
      <c r="I440" s="201"/>
      <c r="J440" s="201"/>
      <c r="K440" s="217"/>
      <c r="N440" s="3"/>
    </row>
    <row r="441" spans="1:14" hidden="1" x14ac:dyDescent="0.2">
      <c r="A441" s="11" t="s">
        <v>103</v>
      </c>
      <c r="B441" s="151" t="s">
        <v>202</v>
      </c>
      <c r="C441" s="352" t="s">
        <v>151</v>
      </c>
      <c r="D441" s="352" t="s">
        <v>886</v>
      </c>
      <c r="E441" s="13">
        <v>610</v>
      </c>
      <c r="F441" s="196">
        <f t="shared" si="129"/>
        <v>114</v>
      </c>
      <c r="G441" s="196">
        <f t="shared" si="129"/>
        <v>114</v>
      </c>
      <c r="H441" s="201"/>
      <c r="I441" s="201"/>
      <c r="J441" s="201"/>
      <c r="K441" s="217"/>
      <c r="N441" s="3"/>
    </row>
    <row r="442" spans="1:14" ht="33.75" hidden="1" x14ac:dyDescent="0.2">
      <c r="A442" s="11" t="s">
        <v>105</v>
      </c>
      <c r="B442" s="151" t="s">
        <v>202</v>
      </c>
      <c r="C442" s="352" t="s">
        <v>151</v>
      </c>
      <c r="D442" s="352" t="s">
        <v>886</v>
      </c>
      <c r="E442" s="13">
        <v>611</v>
      </c>
      <c r="F442" s="196">
        <f>'Пр7 ведм 25-26'!G318</f>
        <v>114</v>
      </c>
      <c r="G442" s="196">
        <f>'Пр7 ведм 25-26'!H318</f>
        <v>114</v>
      </c>
      <c r="H442" s="201"/>
      <c r="I442" s="201"/>
      <c r="J442" s="201"/>
      <c r="K442" s="217"/>
      <c r="N442" s="3"/>
    </row>
    <row r="443" spans="1:14" hidden="1" x14ac:dyDescent="0.2">
      <c r="A443" s="32" t="s">
        <v>897</v>
      </c>
      <c r="B443" s="31" t="s">
        <v>202</v>
      </c>
      <c r="C443" s="33" t="s">
        <v>151</v>
      </c>
      <c r="D443" s="33" t="s">
        <v>98</v>
      </c>
      <c r="E443" s="31" t="s">
        <v>28</v>
      </c>
      <c r="F443" s="204">
        <f>F444+F449</f>
        <v>12082.85626</v>
      </c>
      <c r="G443" s="204">
        <f>G444+G449</f>
        <v>12082.85626</v>
      </c>
      <c r="H443" s="372"/>
      <c r="I443" s="372"/>
      <c r="J443" s="372"/>
      <c r="K443" s="217"/>
      <c r="N443" s="3"/>
    </row>
    <row r="444" spans="1:14" hidden="1" x14ac:dyDescent="0.2">
      <c r="A444" s="53" t="s">
        <v>629</v>
      </c>
      <c r="B444" s="35" t="s">
        <v>202</v>
      </c>
      <c r="C444" s="37" t="s">
        <v>151</v>
      </c>
      <c r="D444" s="37" t="s">
        <v>630</v>
      </c>
      <c r="E444" s="35" t="s">
        <v>147</v>
      </c>
      <c r="F444" s="205">
        <f>F445</f>
        <v>11990.85626</v>
      </c>
      <c r="G444" s="205">
        <f>G445</f>
        <v>11990.85626</v>
      </c>
      <c r="H444" s="373"/>
      <c r="I444" s="373"/>
      <c r="J444" s="373"/>
      <c r="K444" s="217"/>
      <c r="N444" s="3"/>
    </row>
    <row r="445" spans="1:14" ht="22.5" hidden="1" x14ac:dyDescent="0.2">
      <c r="A445" s="14" t="s">
        <v>632</v>
      </c>
      <c r="B445" s="151" t="s">
        <v>202</v>
      </c>
      <c r="C445" s="352" t="s">
        <v>151</v>
      </c>
      <c r="D445" s="352" t="s">
        <v>631</v>
      </c>
      <c r="E445" s="151" t="s">
        <v>147</v>
      </c>
      <c r="F445" s="202">
        <f t="shared" ref="F445:G447" si="130">F446</f>
        <v>11990.85626</v>
      </c>
      <c r="G445" s="202">
        <f t="shared" si="130"/>
        <v>11990.85626</v>
      </c>
      <c r="H445" s="225"/>
      <c r="I445" s="225"/>
      <c r="J445" s="225"/>
      <c r="K445" s="217"/>
      <c r="N445" s="3"/>
    </row>
    <row r="446" spans="1:14" ht="15" hidden="1" customHeight="1" x14ac:dyDescent="0.2">
      <c r="A446" s="11" t="s">
        <v>101</v>
      </c>
      <c r="B446" s="151" t="s">
        <v>202</v>
      </c>
      <c r="C446" s="352" t="s">
        <v>151</v>
      </c>
      <c r="D446" s="352" t="s">
        <v>631</v>
      </c>
      <c r="E446" s="151">
        <v>600</v>
      </c>
      <c r="F446" s="202">
        <f t="shared" si="130"/>
        <v>11990.85626</v>
      </c>
      <c r="G446" s="202">
        <f t="shared" si="130"/>
        <v>11990.85626</v>
      </c>
      <c r="H446" s="225"/>
      <c r="I446" s="225"/>
      <c r="J446" s="225"/>
      <c r="K446" s="217"/>
      <c r="N446" s="3"/>
    </row>
    <row r="447" spans="1:14" ht="14.25" hidden="1" customHeight="1" x14ac:dyDescent="0.2">
      <c r="A447" s="11" t="s">
        <v>103</v>
      </c>
      <c r="B447" s="151" t="s">
        <v>202</v>
      </c>
      <c r="C447" s="352" t="s">
        <v>151</v>
      </c>
      <c r="D447" s="352" t="s">
        <v>631</v>
      </c>
      <c r="E447" s="151">
        <v>610</v>
      </c>
      <c r="F447" s="202">
        <f t="shared" si="130"/>
        <v>11990.85626</v>
      </c>
      <c r="G447" s="202">
        <f t="shared" si="130"/>
        <v>11990.85626</v>
      </c>
      <c r="H447" s="225"/>
      <c r="I447" s="225"/>
      <c r="J447" s="225"/>
      <c r="K447" s="217"/>
      <c r="N447" s="3"/>
    </row>
    <row r="448" spans="1:14" ht="23.25" hidden="1" customHeight="1" x14ac:dyDescent="0.2">
      <c r="A448" s="11" t="s">
        <v>105</v>
      </c>
      <c r="B448" s="151" t="s">
        <v>202</v>
      </c>
      <c r="C448" s="352" t="s">
        <v>151</v>
      </c>
      <c r="D448" s="352" t="s">
        <v>631</v>
      </c>
      <c r="E448" s="151">
        <v>611</v>
      </c>
      <c r="F448" s="196">
        <f>'Пр7 ведм 25-26'!G23</f>
        <v>11990.85626</v>
      </c>
      <c r="G448" s="196">
        <f>'Пр7 ведм 25-26'!H23</f>
        <v>11990.85626</v>
      </c>
      <c r="H448" s="201"/>
      <c r="I448" s="201"/>
      <c r="J448" s="201"/>
      <c r="K448" s="217"/>
      <c r="N448" s="3"/>
    </row>
    <row r="449" spans="1:14" ht="24.75" hidden="1" customHeight="1" x14ac:dyDescent="0.2">
      <c r="A449" s="11" t="s">
        <v>677</v>
      </c>
      <c r="B449" s="151" t="s">
        <v>202</v>
      </c>
      <c r="C449" s="352" t="s">
        <v>151</v>
      </c>
      <c r="D449" s="352" t="s">
        <v>433</v>
      </c>
      <c r="E449" s="151"/>
      <c r="F449" s="202">
        <f>F450</f>
        <v>92</v>
      </c>
      <c r="G449" s="202">
        <f>G450</f>
        <v>92</v>
      </c>
      <c r="H449" s="225"/>
      <c r="I449" s="225"/>
      <c r="J449" s="225"/>
      <c r="K449" s="217"/>
      <c r="N449" s="3"/>
    </row>
    <row r="450" spans="1:14" ht="14.25" hidden="1" customHeight="1" x14ac:dyDescent="0.2">
      <c r="A450" s="11" t="s">
        <v>412</v>
      </c>
      <c r="B450" s="151" t="s">
        <v>202</v>
      </c>
      <c r="C450" s="352" t="s">
        <v>151</v>
      </c>
      <c r="D450" s="352" t="s">
        <v>678</v>
      </c>
      <c r="E450" s="151"/>
      <c r="F450" s="202">
        <f>F451</f>
        <v>92</v>
      </c>
      <c r="G450" s="202">
        <f>G451</f>
        <v>92</v>
      </c>
      <c r="H450" s="225"/>
      <c r="I450" s="225"/>
      <c r="J450" s="225"/>
      <c r="K450" s="217"/>
      <c r="N450" s="3"/>
    </row>
    <row r="451" spans="1:14" ht="33" hidden="1" customHeight="1" x14ac:dyDescent="0.2">
      <c r="A451" s="11" t="s">
        <v>101</v>
      </c>
      <c r="B451" s="151" t="s">
        <v>202</v>
      </c>
      <c r="C451" s="352" t="s">
        <v>151</v>
      </c>
      <c r="D451" s="352" t="s">
        <v>678</v>
      </c>
      <c r="E451" s="151">
        <v>600</v>
      </c>
      <c r="F451" s="202">
        <f>F453</f>
        <v>92</v>
      </c>
      <c r="G451" s="202">
        <f>G453</f>
        <v>92</v>
      </c>
      <c r="H451" s="225"/>
      <c r="I451" s="225"/>
      <c r="J451" s="225"/>
      <c r="K451" s="217"/>
      <c r="N451" s="3"/>
    </row>
    <row r="452" spans="1:14" ht="30.75" hidden="1" customHeight="1" x14ac:dyDescent="0.2">
      <c r="A452" s="11" t="s">
        <v>103</v>
      </c>
      <c r="B452" s="151" t="s">
        <v>202</v>
      </c>
      <c r="C452" s="352" t="s">
        <v>151</v>
      </c>
      <c r="D452" s="352" t="s">
        <v>678</v>
      </c>
      <c r="E452" s="151">
        <v>610</v>
      </c>
      <c r="F452" s="202">
        <f>F453</f>
        <v>92</v>
      </c>
      <c r="G452" s="202">
        <f>G453</f>
        <v>92</v>
      </c>
      <c r="H452" s="225"/>
      <c r="I452" s="225"/>
      <c r="J452" s="225"/>
      <c r="K452" s="217"/>
      <c r="N452" s="3"/>
    </row>
    <row r="453" spans="1:14" ht="32.25" hidden="1" customHeight="1" x14ac:dyDescent="0.2">
      <c r="A453" s="11" t="s">
        <v>105</v>
      </c>
      <c r="B453" s="151" t="s">
        <v>202</v>
      </c>
      <c r="C453" s="352" t="s">
        <v>151</v>
      </c>
      <c r="D453" s="352" t="s">
        <v>678</v>
      </c>
      <c r="E453" s="151">
        <v>611</v>
      </c>
      <c r="F453" s="196">
        <f>'Пр7 ведм 25-26'!G32</f>
        <v>92</v>
      </c>
      <c r="G453" s="196">
        <f>'Пр7 ведм 25-26'!H32</f>
        <v>92</v>
      </c>
      <c r="H453" s="201"/>
      <c r="I453" s="201"/>
      <c r="J453" s="201"/>
      <c r="K453" s="217"/>
      <c r="N453" s="3"/>
    </row>
    <row r="454" spans="1:14" ht="21" hidden="1" customHeight="1" x14ac:dyDescent="0.2">
      <c r="A454" s="9" t="s">
        <v>370</v>
      </c>
      <c r="B454" s="28" t="s">
        <v>202</v>
      </c>
      <c r="C454" s="28" t="s">
        <v>202</v>
      </c>
      <c r="D454" s="28"/>
      <c r="E454" s="30"/>
      <c r="F454" s="203">
        <f>F455+F461</f>
        <v>4805.3980000000001</v>
      </c>
      <c r="G454" s="203">
        <f>G455+G461</f>
        <v>4680.4939999999997</v>
      </c>
      <c r="H454" s="371"/>
      <c r="I454" s="371"/>
      <c r="J454" s="371"/>
      <c r="K454" s="217"/>
      <c r="N454" s="3"/>
    </row>
    <row r="455" spans="1:14" ht="17.25" hidden="1" customHeight="1" x14ac:dyDescent="0.2">
      <c r="A455" s="11" t="s">
        <v>372</v>
      </c>
      <c r="B455" s="13" t="s">
        <v>202</v>
      </c>
      <c r="C455" s="13" t="s">
        <v>202</v>
      </c>
      <c r="D455" s="12" t="s">
        <v>373</v>
      </c>
      <c r="E455" s="13" t="s">
        <v>147</v>
      </c>
      <c r="F455" s="196">
        <f t="shared" ref="F455:G456" si="131">F456</f>
        <v>4705.3980000000001</v>
      </c>
      <c r="G455" s="196">
        <f t="shared" si="131"/>
        <v>4672.5469999999996</v>
      </c>
      <c r="H455" s="201"/>
      <c r="I455" s="201"/>
      <c r="J455" s="201"/>
      <c r="K455" s="217"/>
      <c r="N455" s="3"/>
    </row>
    <row r="456" spans="1:14" ht="28.5" hidden="1" customHeight="1" x14ac:dyDescent="0.2">
      <c r="A456" s="11" t="s">
        <v>374</v>
      </c>
      <c r="B456" s="13" t="s">
        <v>202</v>
      </c>
      <c r="C456" s="12" t="s">
        <v>202</v>
      </c>
      <c r="D456" s="12" t="s">
        <v>375</v>
      </c>
      <c r="E456" s="13"/>
      <c r="F456" s="196">
        <f t="shared" si="131"/>
        <v>4705.3980000000001</v>
      </c>
      <c r="G456" s="196">
        <f t="shared" si="131"/>
        <v>4672.5469999999996</v>
      </c>
      <c r="H456" s="201"/>
      <c r="I456" s="201"/>
      <c r="J456" s="201"/>
      <c r="K456" s="217"/>
      <c r="N456" s="3"/>
    </row>
    <row r="457" spans="1:14" hidden="1" x14ac:dyDescent="0.2">
      <c r="A457" s="11" t="s">
        <v>413</v>
      </c>
      <c r="B457" s="13" t="s">
        <v>202</v>
      </c>
      <c r="C457" s="12" t="s">
        <v>202</v>
      </c>
      <c r="D457" s="12" t="s">
        <v>376</v>
      </c>
      <c r="E457" s="13"/>
      <c r="F457" s="196">
        <f>F458</f>
        <v>4705.3980000000001</v>
      </c>
      <c r="G457" s="196">
        <f>G458</f>
        <v>4672.5469999999996</v>
      </c>
      <c r="H457" s="201"/>
      <c r="I457" s="201"/>
      <c r="J457" s="201"/>
      <c r="K457" s="217"/>
      <c r="N457" s="3"/>
    </row>
    <row r="458" spans="1:14" ht="22.5" hidden="1" x14ac:dyDescent="0.2">
      <c r="A458" s="11" t="s">
        <v>101</v>
      </c>
      <c r="B458" s="13" t="s">
        <v>202</v>
      </c>
      <c r="C458" s="12" t="s">
        <v>202</v>
      </c>
      <c r="D458" s="12" t="s">
        <v>376</v>
      </c>
      <c r="E458" s="13">
        <v>600</v>
      </c>
      <c r="F458" s="196">
        <f>F459</f>
        <v>4705.3980000000001</v>
      </c>
      <c r="G458" s="196">
        <f>G459</f>
        <v>4672.5469999999996</v>
      </c>
      <c r="H458" s="201"/>
      <c r="I458" s="201"/>
      <c r="J458" s="201"/>
      <c r="K458" s="217"/>
      <c r="N458" s="3"/>
    </row>
    <row r="459" spans="1:14" hidden="1" x14ac:dyDescent="0.2">
      <c r="A459" s="11" t="s">
        <v>103</v>
      </c>
      <c r="B459" s="13" t="s">
        <v>202</v>
      </c>
      <c r="C459" s="12" t="s">
        <v>202</v>
      </c>
      <c r="D459" s="12" t="s">
        <v>376</v>
      </c>
      <c r="E459" s="13">
        <v>610</v>
      </c>
      <c r="F459" s="196">
        <f t="shared" ref="F459:G459" si="132">F460</f>
        <v>4705.3980000000001</v>
      </c>
      <c r="G459" s="196">
        <f t="shared" si="132"/>
        <v>4672.5469999999996</v>
      </c>
      <c r="H459" s="201"/>
      <c r="I459" s="201"/>
      <c r="J459" s="201"/>
      <c r="K459" s="217"/>
      <c r="N459" s="3"/>
    </row>
    <row r="460" spans="1:14" ht="33.75" hidden="1" x14ac:dyDescent="0.2">
      <c r="A460" s="11" t="s">
        <v>105</v>
      </c>
      <c r="B460" s="13" t="s">
        <v>202</v>
      </c>
      <c r="C460" s="12" t="s">
        <v>202</v>
      </c>
      <c r="D460" s="12" t="s">
        <v>376</v>
      </c>
      <c r="E460" s="13">
        <v>611</v>
      </c>
      <c r="F460" s="196">
        <f>'Пр7 ведм 25-26'!G325</f>
        <v>4705.3980000000001</v>
      </c>
      <c r="G460" s="196">
        <f>'Пр7 ведм 25-26'!H325</f>
        <v>4672.5469999999996</v>
      </c>
      <c r="H460" s="201"/>
      <c r="I460" s="201"/>
      <c r="J460" s="201"/>
      <c r="K460" s="217"/>
      <c r="N460" s="3"/>
    </row>
    <row r="461" spans="1:14" ht="31.5" hidden="1" x14ac:dyDescent="0.2">
      <c r="A461" s="9" t="s">
        <v>791</v>
      </c>
      <c r="B461" s="28" t="s">
        <v>202</v>
      </c>
      <c r="C461" s="28" t="s">
        <v>202</v>
      </c>
      <c r="D461" s="28" t="s">
        <v>337</v>
      </c>
      <c r="E461" s="30"/>
      <c r="F461" s="203">
        <f t="shared" ref="F461:G464" si="133">F462</f>
        <v>100</v>
      </c>
      <c r="G461" s="203">
        <f t="shared" si="133"/>
        <v>7.9470000000000001</v>
      </c>
      <c r="H461" s="371"/>
      <c r="I461" s="371"/>
      <c r="J461" s="371"/>
      <c r="K461" s="217"/>
      <c r="N461" s="3"/>
    </row>
    <row r="462" spans="1:14" ht="10.5" hidden="1" customHeight="1" x14ac:dyDescent="0.2">
      <c r="A462" s="190" t="s">
        <v>338</v>
      </c>
      <c r="B462" s="34" t="s">
        <v>202</v>
      </c>
      <c r="C462" s="34" t="s">
        <v>202</v>
      </c>
      <c r="D462" s="34" t="s">
        <v>339</v>
      </c>
      <c r="E462" s="36"/>
      <c r="F462" s="211">
        <f t="shared" si="133"/>
        <v>100</v>
      </c>
      <c r="G462" s="211">
        <f t="shared" si="133"/>
        <v>7.9470000000000001</v>
      </c>
      <c r="H462" s="376"/>
      <c r="I462" s="376"/>
      <c r="J462" s="376"/>
      <c r="K462" s="217"/>
      <c r="N462" s="3"/>
    </row>
    <row r="463" spans="1:14" ht="33" hidden="1" customHeight="1" x14ac:dyDescent="0.2">
      <c r="A463" s="11" t="s">
        <v>404</v>
      </c>
      <c r="B463" s="12" t="s">
        <v>202</v>
      </c>
      <c r="C463" s="12" t="s">
        <v>202</v>
      </c>
      <c r="D463" s="12" t="s">
        <v>339</v>
      </c>
      <c r="E463" s="13">
        <v>200</v>
      </c>
      <c r="F463" s="196">
        <f t="shared" si="133"/>
        <v>100</v>
      </c>
      <c r="G463" s="196">
        <f t="shared" si="133"/>
        <v>7.9470000000000001</v>
      </c>
      <c r="H463" s="201"/>
      <c r="I463" s="201"/>
      <c r="J463" s="201"/>
      <c r="K463" s="217"/>
      <c r="N463" s="3"/>
    </row>
    <row r="464" spans="1:14" ht="22.5" hidden="1" x14ac:dyDescent="0.2">
      <c r="A464" s="11" t="s">
        <v>120</v>
      </c>
      <c r="B464" s="12" t="s">
        <v>202</v>
      </c>
      <c r="C464" s="12" t="s">
        <v>202</v>
      </c>
      <c r="D464" s="12" t="s">
        <v>339</v>
      </c>
      <c r="E464" s="13">
        <v>240</v>
      </c>
      <c r="F464" s="196">
        <f t="shared" si="133"/>
        <v>100</v>
      </c>
      <c r="G464" s="196">
        <f t="shared" si="133"/>
        <v>7.9470000000000001</v>
      </c>
      <c r="H464" s="201"/>
      <c r="I464" s="201"/>
      <c r="J464" s="201"/>
      <c r="K464" s="217"/>
      <c r="N464" s="3"/>
    </row>
    <row r="465" spans="1:14" hidden="1" x14ac:dyDescent="0.2">
      <c r="A465" s="179" t="s">
        <v>422</v>
      </c>
      <c r="B465" s="12" t="s">
        <v>202</v>
      </c>
      <c r="C465" s="12" t="s">
        <v>202</v>
      </c>
      <c r="D465" s="12" t="s">
        <v>339</v>
      </c>
      <c r="E465" s="13">
        <v>244</v>
      </c>
      <c r="F465" s="196">
        <f>'Пр7 ведм 25-26'!G666</f>
        <v>100</v>
      </c>
      <c r="G465" s="196">
        <f>'Пр7 ведм 25-26'!H666</f>
        <v>7.9470000000000001</v>
      </c>
      <c r="H465" s="201"/>
      <c r="I465" s="201"/>
      <c r="J465" s="201"/>
      <c r="K465" s="217"/>
      <c r="N465" s="3"/>
    </row>
    <row r="466" spans="1:14" hidden="1" x14ac:dyDescent="0.2">
      <c r="A466" s="9" t="s">
        <v>217</v>
      </c>
      <c r="B466" s="30" t="s">
        <v>202</v>
      </c>
      <c r="C466" s="28" t="s">
        <v>218</v>
      </c>
      <c r="D466" s="28" t="s">
        <v>146</v>
      </c>
      <c r="E466" s="30" t="s">
        <v>147</v>
      </c>
      <c r="F466" s="203">
        <f>F467+F503+F494</f>
        <v>14294.7464</v>
      </c>
      <c r="G466" s="203">
        <f>G467+G503+G494</f>
        <v>14270.111400000002</v>
      </c>
      <c r="H466" s="371"/>
      <c r="I466" s="371"/>
      <c r="J466" s="371"/>
      <c r="K466" s="217"/>
      <c r="N466" s="3"/>
    </row>
    <row r="467" spans="1:14" ht="33.75" hidden="1" x14ac:dyDescent="0.2">
      <c r="A467" s="11" t="s">
        <v>972</v>
      </c>
      <c r="B467" s="13" t="s">
        <v>202</v>
      </c>
      <c r="C467" s="12" t="s">
        <v>218</v>
      </c>
      <c r="D467" s="12" t="s">
        <v>219</v>
      </c>
      <c r="E467" s="13"/>
      <c r="F467" s="196">
        <f>F468+F488+F473</f>
        <v>12828.0164</v>
      </c>
      <c r="G467" s="196">
        <f>G468+G488+G473</f>
        <v>12828.0164</v>
      </c>
      <c r="H467" s="201"/>
      <c r="I467" s="201"/>
      <c r="J467" s="201"/>
      <c r="K467" s="217"/>
      <c r="N467" s="3"/>
    </row>
    <row r="468" spans="1:14" ht="22.5" hidden="1" x14ac:dyDescent="0.2">
      <c r="A468" s="11" t="s">
        <v>220</v>
      </c>
      <c r="B468" s="13" t="s">
        <v>202</v>
      </c>
      <c r="C468" s="12" t="s">
        <v>218</v>
      </c>
      <c r="D468" s="12" t="s">
        <v>221</v>
      </c>
      <c r="E468" s="13"/>
      <c r="F468" s="196">
        <f>F469</f>
        <v>1703.1</v>
      </c>
      <c r="G468" s="196">
        <f>G469</f>
        <v>1703.1</v>
      </c>
      <c r="H468" s="201"/>
      <c r="I468" s="201"/>
      <c r="J468" s="201"/>
      <c r="K468" s="217"/>
      <c r="N468" s="3"/>
    </row>
    <row r="469" spans="1:14" ht="33.75" hidden="1" x14ac:dyDescent="0.2">
      <c r="A469" s="11" t="s">
        <v>110</v>
      </c>
      <c r="B469" s="13" t="s">
        <v>202</v>
      </c>
      <c r="C469" s="12" t="s">
        <v>218</v>
      </c>
      <c r="D469" s="12" t="s">
        <v>221</v>
      </c>
      <c r="E469" s="13">
        <v>100</v>
      </c>
      <c r="F469" s="196">
        <f t="shared" ref="F469:G469" si="134">F470</f>
        <v>1703.1</v>
      </c>
      <c r="G469" s="196">
        <f t="shared" si="134"/>
        <v>1703.1</v>
      </c>
      <c r="H469" s="201"/>
      <c r="I469" s="201"/>
      <c r="J469" s="201"/>
      <c r="K469" s="217"/>
      <c r="N469" s="3"/>
    </row>
    <row r="470" spans="1:14" hidden="1" x14ac:dyDescent="0.2">
      <c r="A470" s="11" t="s">
        <v>131</v>
      </c>
      <c r="B470" s="13" t="s">
        <v>202</v>
      </c>
      <c r="C470" s="12" t="s">
        <v>218</v>
      </c>
      <c r="D470" s="12" t="s">
        <v>221</v>
      </c>
      <c r="E470" s="13">
        <v>120</v>
      </c>
      <c r="F470" s="196">
        <f t="shared" ref="F470:G470" si="135">F471+F472</f>
        <v>1703.1</v>
      </c>
      <c r="G470" s="196">
        <f t="shared" si="135"/>
        <v>1703.1</v>
      </c>
      <c r="H470" s="201"/>
      <c r="I470" s="201"/>
      <c r="J470" s="201"/>
      <c r="K470" s="217"/>
      <c r="N470" s="3"/>
    </row>
    <row r="471" spans="1:14" hidden="1" x14ac:dyDescent="0.2">
      <c r="A471" s="88" t="s">
        <v>132</v>
      </c>
      <c r="B471" s="13" t="s">
        <v>202</v>
      </c>
      <c r="C471" s="12" t="s">
        <v>218</v>
      </c>
      <c r="D471" s="12" t="s">
        <v>221</v>
      </c>
      <c r="E471" s="13">
        <v>121</v>
      </c>
      <c r="F471" s="196">
        <f>'Пр7 ведм 25-26'!G331</f>
        <v>1308.0999999999999</v>
      </c>
      <c r="G471" s="196">
        <f>'Пр7 ведм 25-26'!H331</f>
        <v>1308.0999999999999</v>
      </c>
      <c r="H471" s="201"/>
      <c r="I471" s="201"/>
      <c r="J471" s="201"/>
      <c r="K471" s="217"/>
      <c r="N471" s="3"/>
    </row>
    <row r="472" spans="1:14" ht="33.75" hidden="1" x14ac:dyDescent="0.2">
      <c r="A472" s="88" t="s">
        <v>133</v>
      </c>
      <c r="B472" s="13" t="s">
        <v>202</v>
      </c>
      <c r="C472" s="12" t="s">
        <v>218</v>
      </c>
      <c r="D472" s="12" t="s">
        <v>221</v>
      </c>
      <c r="E472" s="13">
        <v>129</v>
      </c>
      <c r="F472" s="196">
        <f>'Пр7 ведм 25-26'!G332</f>
        <v>395</v>
      </c>
      <c r="G472" s="196">
        <f>'Пр7 ведм 25-26'!H332</f>
        <v>395</v>
      </c>
      <c r="H472" s="201"/>
      <c r="I472" s="201"/>
      <c r="J472" s="201"/>
      <c r="K472" s="217"/>
      <c r="N472" s="3"/>
    </row>
    <row r="473" spans="1:14" ht="14.25" hidden="1" customHeight="1" x14ac:dyDescent="0.2">
      <c r="A473" s="11" t="s">
        <v>222</v>
      </c>
      <c r="B473" s="13" t="s">
        <v>202</v>
      </c>
      <c r="C473" s="12" t="s">
        <v>218</v>
      </c>
      <c r="D473" s="12" t="s">
        <v>223</v>
      </c>
      <c r="E473" s="13" t="s">
        <v>147</v>
      </c>
      <c r="F473" s="196">
        <f t="shared" ref="F473:G473" si="136">F474+F478+F483</f>
        <v>9924.9164000000001</v>
      </c>
      <c r="G473" s="196">
        <f t="shared" si="136"/>
        <v>9924.9164000000001</v>
      </c>
      <c r="H473" s="201"/>
      <c r="I473" s="201"/>
      <c r="J473" s="201"/>
      <c r="K473" s="217"/>
      <c r="N473" s="3"/>
    </row>
    <row r="474" spans="1:14" ht="12.75" hidden="1" customHeight="1" x14ac:dyDescent="0.2">
      <c r="A474" s="11" t="s">
        <v>110</v>
      </c>
      <c r="B474" s="13" t="s">
        <v>202</v>
      </c>
      <c r="C474" s="12" t="s">
        <v>218</v>
      </c>
      <c r="D474" s="12" t="s">
        <v>224</v>
      </c>
      <c r="E474" s="13" t="s">
        <v>111</v>
      </c>
      <c r="F474" s="196">
        <f t="shared" ref="F474:G474" si="137">F475</f>
        <v>8464.7000000000007</v>
      </c>
      <c r="G474" s="196">
        <f t="shared" si="137"/>
        <v>8464.7000000000007</v>
      </c>
      <c r="H474" s="201"/>
      <c r="I474" s="201"/>
      <c r="J474" s="201"/>
      <c r="K474" s="217"/>
      <c r="N474" s="3"/>
    </row>
    <row r="475" spans="1:14" ht="22.5" hidden="1" customHeight="1" x14ac:dyDescent="0.2">
      <c r="A475" s="11" t="s">
        <v>112</v>
      </c>
      <c r="B475" s="13" t="s">
        <v>202</v>
      </c>
      <c r="C475" s="12" t="s">
        <v>218</v>
      </c>
      <c r="D475" s="12" t="s">
        <v>224</v>
      </c>
      <c r="E475" s="13">
        <v>110</v>
      </c>
      <c r="F475" s="196">
        <f t="shared" ref="F475:G475" si="138">F476+F477</f>
        <v>8464.7000000000007</v>
      </c>
      <c r="G475" s="196">
        <f t="shared" si="138"/>
        <v>8464.7000000000007</v>
      </c>
      <c r="H475" s="201"/>
      <c r="I475" s="201"/>
      <c r="J475" s="201"/>
      <c r="K475" s="217"/>
      <c r="N475" s="3"/>
    </row>
    <row r="476" spans="1:14" hidden="1" x14ac:dyDescent="0.2">
      <c r="A476" s="11" t="s">
        <v>113</v>
      </c>
      <c r="B476" s="13" t="s">
        <v>202</v>
      </c>
      <c r="C476" s="12" t="s">
        <v>218</v>
      </c>
      <c r="D476" s="12" t="s">
        <v>224</v>
      </c>
      <c r="E476" s="13">
        <v>111</v>
      </c>
      <c r="F476" s="196">
        <f>'Пр7 ведм 25-26'!G336</f>
        <v>6501.3</v>
      </c>
      <c r="G476" s="196">
        <f>'Пр7 ведм 25-26'!H336</f>
        <v>6501.3</v>
      </c>
      <c r="H476" s="201"/>
      <c r="I476" s="201"/>
      <c r="J476" s="201"/>
      <c r="K476" s="217"/>
      <c r="N476" s="3"/>
    </row>
    <row r="477" spans="1:14" ht="22.5" hidden="1" x14ac:dyDescent="0.2">
      <c r="A477" s="88" t="s">
        <v>114</v>
      </c>
      <c r="B477" s="13" t="s">
        <v>202</v>
      </c>
      <c r="C477" s="12" t="s">
        <v>218</v>
      </c>
      <c r="D477" s="12" t="s">
        <v>224</v>
      </c>
      <c r="E477" s="13">
        <v>119</v>
      </c>
      <c r="F477" s="196">
        <f>'Пр7 ведм 25-26'!G337</f>
        <v>1963.4</v>
      </c>
      <c r="G477" s="196">
        <f>'Пр7 ведм 25-26'!H337</f>
        <v>1963.4</v>
      </c>
      <c r="H477" s="201"/>
      <c r="I477" s="201"/>
      <c r="J477" s="201"/>
      <c r="K477" s="217"/>
      <c r="N477" s="3"/>
    </row>
    <row r="478" spans="1:14" hidden="1" x14ac:dyDescent="0.2">
      <c r="A478" s="11" t="s">
        <v>404</v>
      </c>
      <c r="B478" s="13" t="s">
        <v>202</v>
      </c>
      <c r="C478" s="12" t="s">
        <v>218</v>
      </c>
      <c r="D478" s="12" t="s">
        <v>225</v>
      </c>
      <c r="E478" s="13" t="s">
        <v>119</v>
      </c>
      <c r="F478" s="196">
        <f t="shared" ref="F478:G478" si="139">F479</f>
        <v>1424.6563999999998</v>
      </c>
      <c r="G478" s="196">
        <f t="shared" si="139"/>
        <v>1424.6563999999998</v>
      </c>
      <c r="H478" s="201"/>
      <c r="I478" s="201"/>
      <c r="J478" s="201"/>
      <c r="K478" s="217"/>
      <c r="N478" s="3"/>
    </row>
    <row r="479" spans="1:14" ht="22.5" hidden="1" x14ac:dyDescent="0.2">
      <c r="A479" s="11" t="s">
        <v>120</v>
      </c>
      <c r="B479" s="13" t="s">
        <v>202</v>
      </c>
      <c r="C479" s="12" t="s">
        <v>218</v>
      </c>
      <c r="D479" s="12" t="s">
        <v>225</v>
      </c>
      <c r="E479" s="13" t="s">
        <v>121</v>
      </c>
      <c r="F479" s="196">
        <f>F481+F480+F482</f>
        <v>1424.6563999999998</v>
      </c>
      <c r="G479" s="196">
        <f>G481+G480+G482</f>
        <v>1424.6563999999998</v>
      </c>
      <c r="H479" s="201"/>
      <c r="I479" s="201"/>
      <c r="J479" s="201"/>
      <c r="K479" s="217"/>
      <c r="N479" s="3"/>
    </row>
    <row r="480" spans="1:14" ht="22.5" hidden="1" x14ac:dyDescent="0.2">
      <c r="A480" s="179" t="s">
        <v>134</v>
      </c>
      <c r="B480" s="13" t="s">
        <v>202</v>
      </c>
      <c r="C480" s="12" t="s">
        <v>218</v>
      </c>
      <c r="D480" s="12" t="s">
        <v>225</v>
      </c>
      <c r="E480" s="13">
        <v>242</v>
      </c>
      <c r="F480" s="196">
        <f>'Пр7 ведм 25-26'!G340</f>
        <v>354</v>
      </c>
      <c r="G480" s="196">
        <f>'Пр7 ведм 25-26'!H340</f>
        <v>354</v>
      </c>
      <c r="H480" s="201"/>
      <c r="I480" s="201"/>
      <c r="J480" s="201"/>
      <c r="K480" s="217"/>
      <c r="N480" s="3"/>
    </row>
    <row r="481" spans="1:14" hidden="1" x14ac:dyDescent="0.2">
      <c r="A481" s="179" t="s">
        <v>422</v>
      </c>
      <c r="B481" s="13" t="s">
        <v>202</v>
      </c>
      <c r="C481" s="12" t="s">
        <v>218</v>
      </c>
      <c r="D481" s="12" t="s">
        <v>225</v>
      </c>
      <c r="E481" s="13" t="s">
        <v>123</v>
      </c>
      <c r="F481" s="196">
        <f>'Пр7 ведм 25-26'!G341</f>
        <v>901.05640000000005</v>
      </c>
      <c r="G481" s="196">
        <f>'Пр7 ведм 25-26'!H341</f>
        <v>901.05640000000005</v>
      </c>
      <c r="H481" s="201"/>
      <c r="I481" s="201"/>
      <c r="J481" s="201"/>
      <c r="K481" s="217"/>
      <c r="N481" s="3"/>
    </row>
    <row r="482" spans="1:14" hidden="1" x14ac:dyDescent="0.2">
      <c r="A482" s="179" t="s">
        <v>759</v>
      </c>
      <c r="B482" s="13" t="s">
        <v>202</v>
      </c>
      <c r="C482" s="12" t="s">
        <v>218</v>
      </c>
      <c r="D482" s="12" t="s">
        <v>225</v>
      </c>
      <c r="E482" s="13">
        <v>247</v>
      </c>
      <c r="F482" s="196">
        <f>'Пр7 ведм 25-26'!G342</f>
        <v>169.6</v>
      </c>
      <c r="G482" s="196">
        <f>'Пр7 ведм 25-26'!H342</f>
        <v>169.6</v>
      </c>
      <c r="H482" s="201"/>
      <c r="I482" s="201"/>
      <c r="J482" s="201"/>
      <c r="K482" s="217"/>
      <c r="N482" s="3"/>
    </row>
    <row r="483" spans="1:14" ht="14.25" hidden="1" customHeight="1" x14ac:dyDescent="0.2">
      <c r="A483" s="181" t="s">
        <v>135</v>
      </c>
      <c r="B483" s="13" t="s">
        <v>202</v>
      </c>
      <c r="C483" s="12" t="s">
        <v>218</v>
      </c>
      <c r="D483" s="12" t="s">
        <v>225</v>
      </c>
      <c r="E483" s="13" t="s">
        <v>195</v>
      </c>
      <c r="F483" s="196">
        <f t="shared" ref="F483:G483" si="140">F484</f>
        <v>35.56</v>
      </c>
      <c r="G483" s="196">
        <f t="shared" si="140"/>
        <v>35.56</v>
      </c>
      <c r="H483" s="201"/>
      <c r="I483" s="201"/>
      <c r="J483" s="201"/>
      <c r="K483" s="217"/>
      <c r="N483" s="3"/>
    </row>
    <row r="484" spans="1:14" hidden="1" x14ac:dyDescent="0.2">
      <c r="A484" s="181" t="s">
        <v>136</v>
      </c>
      <c r="B484" s="13" t="s">
        <v>202</v>
      </c>
      <c r="C484" s="12" t="s">
        <v>218</v>
      </c>
      <c r="D484" s="12" t="s">
        <v>225</v>
      </c>
      <c r="E484" s="13" t="s">
        <v>137</v>
      </c>
      <c r="F484" s="196">
        <f t="shared" ref="F484:G484" si="141">F485+F486+F487</f>
        <v>35.56</v>
      </c>
      <c r="G484" s="196">
        <f t="shared" si="141"/>
        <v>35.56</v>
      </c>
      <c r="H484" s="201"/>
      <c r="I484" s="201"/>
      <c r="J484" s="201"/>
      <c r="K484" s="217"/>
      <c r="N484" s="3"/>
    </row>
    <row r="485" spans="1:14" hidden="1" x14ac:dyDescent="0.2">
      <c r="A485" s="180" t="s">
        <v>138</v>
      </c>
      <c r="B485" s="13" t="s">
        <v>202</v>
      </c>
      <c r="C485" s="12" t="s">
        <v>218</v>
      </c>
      <c r="D485" s="12" t="s">
        <v>225</v>
      </c>
      <c r="E485" s="13" t="s">
        <v>139</v>
      </c>
      <c r="F485" s="196">
        <f>'Пр7 ведм 25-26'!G345</f>
        <v>4.3470000000000004</v>
      </c>
      <c r="G485" s="196">
        <f>'Пр7 ведм 25-26'!H345</f>
        <v>4.3470000000000004</v>
      </c>
      <c r="H485" s="201"/>
      <c r="I485" s="201"/>
      <c r="J485" s="201"/>
      <c r="K485" s="217"/>
      <c r="N485" s="3"/>
    </row>
    <row r="486" spans="1:14" hidden="1" x14ac:dyDescent="0.2">
      <c r="A486" s="181" t="s">
        <v>196</v>
      </c>
      <c r="B486" s="13" t="s">
        <v>202</v>
      </c>
      <c r="C486" s="12" t="s">
        <v>218</v>
      </c>
      <c r="D486" s="12" t="s">
        <v>225</v>
      </c>
      <c r="E486" s="13">
        <v>852</v>
      </c>
      <c r="F486" s="196">
        <f>'Пр7 ведм 25-26'!G346</f>
        <v>16.213000000000001</v>
      </c>
      <c r="G486" s="196">
        <f>'Пр7 ведм 25-26'!H346</f>
        <v>16.213000000000001</v>
      </c>
      <c r="H486" s="201"/>
      <c r="I486" s="201"/>
      <c r="J486" s="201"/>
      <c r="K486" s="217"/>
      <c r="N486" s="3"/>
    </row>
    <row r="487" spans="1:14" hidden="1" x14ac:dyDescent="0.2">
      <c r="A487" s="181" t="s">
        <v>396</v>
      </c>
      <c r="B487" s="13" t="s">
        <v>202</v>
      </c>
      <c r="C487" s="12" t="s">
        <v>218</v>
      </c>
      <c r="D487" s="12" t="s">
        <v>225</v>
      </c>
      <c r="E487" s="13">
        <v>853</v>
      </c>
      <c r="F487" s="196">
        <f>'Пр7 ведм 25-26'!G347</f>
        <v>15</v>
      </c>
      <c r="G487" s="196">
        <f>'Пр7 ведм 25-26'!H347</f>
        <v>15</v>
      </c>
      <c r="H487" s="201"/>
      <c r="I487" s="201"/>
      <c r="J487" s="201"/>
      <c r="K487" s="217"/>
      <c r="N487" s="3"/>
    </row>
    <row r="488" spans="1:14" ht="22.5" hidden="1" x14ac:dyDescent="0.2">
      <c r="A488" s="11" t="s">
        <v>226</v>
      </c>
      <c r="B488" s="13" t="s">
        <v>202</v>
      </c>
      <c r="C488" s="12" t="s">
        <v>218</v>
      </c>
      <c r="D488" s="12" t="s">
        <v>227</v>
      </c>
      <c r="E488" s="13"/>
      <c r="F488" s="196">
        <f t="shared" ref="F488:G488" si="142">F489+F492</f>
        <v>1200</v>
      </c>
      <c r="G488" s="196">
        <f t="shared" si="142"/>
        <v>1200</v>
      </c>
      <c r="H488" s="201"/>
      <c r="I488" s="201"/>
      <c r="J488" s="201"/>
      <c r="K488" s="217"/>
      <c r="N488" s="3"/>
    </row>
    <row r="489" spans="1:14" hidden="1" x14ac:dyDescent="0.2">
      <c r="A489" s="11" t="s">
        <v>404</v>
      </c>
      <c r="B489" s="13" t="s">
        <v>202</v>
      </c>
      <c r="C489" s="12" t="s">
        <v>218</v>
      </c>
      <c r="D489" s="12" t="s">
        <v>227</v>
      </c>
      <c r="E489" s="13">
        <v>200</v>
      </c>
      <c r="F489" s="196">
        <f t="shared" ref="F489:G490" si="143">F490</f>
        <v>510</v>
      </c>
      <c r="G489" s="196">
        <f t="shared" si="143"/>
        <v>510</v>
      </c>
      <c r="H489" s="201"/>
      <c r="I489" s="201"/>
      <c r="J489" s="201"/>
      <c r="K489" s="217"/>
      <c r="N489" s="3"/>
    </row>
    <row r="490" spans="1:14" ht="22.5" hidden="1" x14ac:dyDescent="0.2">
      <c r="A490" s="11" t="s">
        <v>120</v>
      </c>
      <c r="B490" s="13" t="s">
        <v>202</v>
      </c>
      <c r="C490" s="12" t="s">
        <v>218</v>
      </c>
      <c r="D490" s="12" t="s">
        <v>227</v>
      </c>
      <c r="E490" s="13">
        <v>240</v>
      </c>
      <c r="F490" s="196">
        <f t="shared" si="143"/>
        <v>510</v>
      </c>
      <c r="G490" s="196">
        <f t="shared" si="143"/>
        <v>510</v>
      </c>
      <c r="H490" s="201"/>
      <c r="I490" s="201"/>
      <c r="J490" s="201"/>
      <c r="K490" s="217"/>
      <c r="N490" s="3"/>
    </row>
    <row r="491" spans="1:14" hidden="1" x14ac:dyDescent="0.2">
      <c r="A491" s="179" t="s">
        <v>422</v>
      </c>
      <c r="B491" s="13" t="s">
        <v>202</v>
      </c>
      <c r="C491" s="12" t="s">
        <v>218</v>
      </c>
      <c r="D491" s="12" t="s">
        <v>227</v>
      </c>
      <c r="E491" s="13">
        <v>244</v>
      </c>
      <c r="F491" s="196">
        <f>'Пр7 ведм 25-26'!G351</f>
        <v>510</v>
      </c>
      <c r="G491" s="196">
        <f>'Пр7 ведм 25-26'!H351</f>
        <v>510</v>
      </c>
      <c r="H491" s="201"/>
      <c r="I491" s="201"/>
      <c r="J491" s="201"/>
      <c r="K491" s="217"/>
      <c r="N491" s="3"/>
    </row>
    <row r="492" spans="1:14" hidden="1" x14ac:dyDescent="0.2">
      <c r="A492" s="180" t="s">
        <v>159</v>
      </c>
      <c r="B492" s="13" t="s">
        <v>202</v>
      </c>
      <c r="C492" s="12" t="s">
        <v>218</v>
      </c>
      <c r="D492" s="12" t="s">
        <v>227</v>
      </c>
      <c r="E492" s="13">
        <v>300</v>
      </c>
      <c r="F492" s="196">
        <f t="shared" ref="F492:G492" si="144">F493</f>
        <v>690</v>
      </c>
      <c r="G492" s="196">
        <f t="shared" si="144"/>
        <v>690</v>
      </c>
      <c r="H492" s="201"/>
      <c r="I492" s="201"/>
      <c r="J492" s="201"/>
      <c r="K492" s="217"/>
      <c r="N492" s="3"/>
    </row>
    <row r="493" spans="1:14" hidden="1" x14ac:dyDescent="0.2">
      <c r="A493" s="11" t="s">
        <v>228</v>
      </c>
      <c r="B493" s="13" t="s">
        <v>202</v>
      </c>
      <c r="C493" s="12" t="s">
        <v>218</v>
      </c>
      <c r="D493" s="12" t="s">
        <v>227</v>
      </c>
      <c r="E493" s="13">
        <v>350</v>
      </c>
      <c r="F493" s="196">
        <f>'Пр7 ведм 25-26'!G353</f>
        <v>690</v>
      </c>
      <c r="G493" s="196">
        <f>'Пр7 ведм 25-26'!H353</f>
        <v>690</v>
      </c>
      <c r="H493" s="201"/>
      <c r="I493" s="201"/>
      <c r="J493" s="201"/>
      <c r="K493" s="217"/>
      <c r="N493" s="3"/>
    </row>
    <row r="494" spans="1:14" s="230" customFormat="1" hidden="1" x14ac:dyDescent="0.2">
      <c r="A494" s="256" t="s">
        <v>217</v>
      </c>
      <c r="B494" s="242" t="s">
        <v>202</v>
      </c>
      <c r="C494" s="243" t="s">
        <v>218</v>
      </c>
      <c r="D494" s="243"/>
      <c r="E494" s="242"/>
      <c r="F494" s="257">
        <f>F495</f>
        <v>1002.33</v>
      </c>
      <c r="G494" s="257">
        <f>G495</f>
        <v>985.495</v>
      </c>
      <c r="H494" s="377"/>
      <c r="I494" s="377"/>
      <c r="J494" s="377"/>
    </row>
    <row r="495" spans="1:14" s="230" customFormat="1" ht="22.5" hidden="1" x14ac:dyDescent="0.2">
      <c r="A495" s="219" t="s">
        <v>901</v>
      </c>
      <c r="B495" s="151" t="s">
        <v>202</v>
      </c>
      <c r="C495" s="352" t="s">
        <v>218</v>
      </c>
      <c r="D495" s="352" t="s">
        <v>882</v>
      </c>
      <c r="E495" s="151"/>
      <c r="F495" s="221">
        <f>F496+F500</f>
        <v>1002.33</v>
      </c>
      <c r="G495" s="221">
        <f>G496+G500</f>
        <v>985.495</v>
      </c>
      <c r="H495" s="374"/>
      <c r="I495" s="374"/>
      <c r="J495" s="374"/>
    </row>
    <row r="496" spans="1:14" s="230" customFormat="1" ht="33.75" hidden="1" x14ac:dyDescent="0.2">
      <c r="A496" s="21" t="s">
        <v>110</v>
      </c>
      <c r="B496" s="151" t="s">
        <v>202</v>
      </c>
      <c r="C496" s="352" t="s">
        <v>218</v>
      </c>
      <c r="D496" s="352" t="s">
        <v>882</v>
      </c>
      <c r="E496" s="151">
        <v>100</v>
      </c>
      <c r="F496" s="221">
        <f>F497</f>
        <v>980.69</v>
      </c>
      <c r="G496" s="221">
        <f>G497</f>
        <v>985.495</v>
      </c>
      <c r="H496" s="374"/>
      <c r="I496" s="374"/>
      <c r="J496" s="374"/>
    </row>
    <row r="497" spans="1:14" s="230" customFormat="1" hidden="1" x14ac:dyDescent="0.2">
      <c r="A497" s="21" t="s">
        <v>112</v>
      </c>
      <c r="B497" s="151" t="s">
        <v>202</v>
      </c>
      <c r="C497" s="352" t="s">
        <v>218</v>
      </c>
      <c r="D497" s="352" t="s">
        <v>882</v>
      </c>
      <c r="E497" s="151">
        <v>110</v>
      </c>
      <c r="F497" s="221">
        <f>F498+F499</f>
        <v>980.69</v>
      </c>
      <c r="G497" s="221">
        <f>G498+G499</f>
        <v>985.495</v>
      </c>
      <c r="H497" s="374"/>
      <c r="I497" s="374"/>
      <c r="J497" s="374"/>
    </row>
    <row r="498" spans="1:14" s="230" customFormat="1" hidden="1" x14ac:dyDescent="0.2">
      <c r="A498" s="21" t="s">
        <v>113</v>
      </c>
      <c r="B498" s="151" t="s">
        <v>202</v>
      </c>
      <c r="C498" s="352" t="s">
        <v>218</v>
      </c>
      <c r="D498" s="352" t="s">
        <v>882</v>
      </c>
      <c r="E498" s="151">
        <v>111</v>
      </c>
      <c r="F498" s="221">
        <f>'Пр7 ведм 25-26'!G103</f>
        <v>753.2</v>
      </c>
      <c r="G498" s="221">
        <f>'Пр7 ведм 25-26'!H103</f>
        <v>756.9</v>
      </c>
      <c r="H498" s="374"/>
      <c r="I498" s="374"/>
      <c r="J498" s="374"/>
    </row>
    <row r="499" spans="1:14" s="230" customFormat="1" ht="22.5" hidden="1" x14ac:dyDescent="0.2">
      <c r="A499" s="39" t="s">
        <v>114</v>
      </c>
      <c r="B499" s="151" t="s">
        <v>202</v>
      </c>
      <c r="C499" s="352" t="s">
        <v>218</v>
      </c>
      <c r="D499" s="352" t="s">
        <v>882</v>
      </c>
      <c r="E499" s="151">
        <v>119</v>
      </c>
      <c r="F499" s="221">
        <f>'Пр7 ведм 25-26'!G104</f>
        <v>227.49</v>
      </c>
      <c r="G499" s="221">
        <f>'Пр7 ведм 25-26'!H104</f>
        <v>228.595</v>
      </c>
      <c r="H499" s="374"/>
      <c r="I499" s="374"/>
      <c r="J499" s="374"/>
    </row>
    <row r="500" spans="1:14" s="230" customFormat="1" hidden="1" x14ac:dyDescent="0.2">
      <c r="A500" s="21" t="s">
        <v>404</v>
      </c>
      <c r="B500" s="151" t="s">
        <v>202</v>
      </c>
      <c r="C500" s="352" t="s">
        <v>218</v>
      </c>
      <c r="D500" s="352" t="s">
        <v>882</v>
      </c>
      <c r="E500" s="151">
        <v>200</v>
      </c>
      <c r="F500" s="221">
        <f>F501</f>
        <v>21.64</v>
      </c>
      <c r="G500" s="221">
        <f>G501</f>
        <v>0</v>
      </c>
      <c r="H500" s="374"/>
      <c r="I500" s="374"/>
      <c r="J500" s="374"/>
    </row>
    <row r="501" spans="1:14" s="230" customFormat="1" ht="20.25" hidden="1" customHeight="1" x14ac:dyDescent="0.2">
      <c r="A501" s="21" t="s">
        <v>120</v>
      </c>
      <c r="B501" s="151" t="s">
        <v>202</v>
      </c>
      <c r="C501" s="352" t="s">
        <v>218</v>
      </c>
      <c r="D501" s="352" t="s">
        <v>882</v>
      </c>
      <c r="E501" s="151">
        <v>240</v>
      </c>
      <c r="F501" s="221">
        <f>F502</f>
        <v>21.64</v>
      </c>
      <c r="G501" s="221">
        <f>G502</f>
        <v>0</v>
      </c>
      <c r="H501" s="374"/>
      <c r="I501" s="374"/>
      <c r="J501" s="374"/>
    </row>
    <row r="502" spans="1:14" s="230" customFormat="1" hidden="1" x14ac:dyDescent="0.2">
      <c r="A502" s="219" t="s">
        <v>422</v>
      </c>
      <c r="B502" s="151" t="s">
        <v>202</v>
      </c>
      <c r="C502" s="352" t="s">
        <v>218</v>
      </c>
      <c r="D502" s="352" t="s">
        <v>882</v>
      </c>
      <c r="E502" s="151">
        <v>244</v>
      </c>
      <c r="F502" s="221">
        <f>'Пр7 ведм 25-26'!G107</f>
        <v>21.64</v>
      </c>
      <c r="G502" s="221">
        <f>'Пр7 ведм 25-26'!H107</f>
        <v>0</v>
      </c>
      <c r="H502" s="374"/>
      <c r="I502" s="374"/>
      <c r="J502" s="374"/>
    </row>
    <row r="503" spans="1:14" s="27" customFormat="1" ht="21" hidden="1" x14ac:dyDescent="0.2">
      <c r="A503" s="191" t="s">
        <v>411</v>
      </c>
      <c r="B503" s="30" t="s">
        <v>202</v>
      </c>
      <c r="C503" s="30" t="s">
        <v>218</v>
      </c>
      <c r="D503" s="28" t="s">
        <v>333</v>
      </c>
      <c r="E503" s="31" t="s">
        <v>147</v>
      </c>
      <c r="F503" s="204">
        <f t="shared" ref="F503:G503" si="145">F504+F508</f>
        <v>464.4</v>
      </c>
      <c r="G503" s="204">
        <f t="shared" si="145"/>
        <v>456.6</v>
      </c>
      <c r="H503" s="372"/>
      <c r="I503" s="372"/>
      <c r="J503" s="372"/>
      <c r="K503" s="217"/>
    </row>
    <row r="504" spans="1:14" s="17" customFormat="1" ht="33.75" hidden="1" x14ac:dyDescent="0.2">
      <c r="A504" s="11" t="s">
        <v>110</v>
      </c>
      <c r="B504" s="13" t="s">
        <v>202</v>
      </c>
      <c r="C504" s="13" t="s">
        <v>218</v>
      </c>
      <c r="D504" s="12" t="s">
        <v>333</v>
      </c>
      <c r="E504" s="15">
        <v>100</v>
      </c>
      <c r="F504" s="209">
        <f t="shared" ref="F504:G504" si="146">F505</f>
        <v>464.4</v>
      </c>
      <c r="G504" s="209">
        <f t="shared" si="146"/>
        <v>456.6</v>
      </c>
      <c r="H504" s="378"/>
      <c r="I504" s="378"/>
      <c r="J504" s="378"/>
      <c r="K504" s="217"/>
    </row>
    <row r="505" spans="1:14" s="17" customFormat="1" hidden="1" x14ac:dyDescent="0.2">
      <c r="A505" s="11" t="s">
        <v>131</v>
      </c>
      <c r="B505" s="13" t="s">
        <v>202</v>
      </c>
      <c r="C505" s="13" t="s">
        <v>218</v>
      </c>
      <c r="D505" s="12" t="s">
        <v>333</v>
      </c>
      <c r="E505" s="15">
        <v>120</v>
      </c>
      <c r="F505" s="209">
        <f t="shared" ref="F505:G505" si="147">F506+F507</f>
        <v>464.4</v>
      </c>
      <c r="G505" s="209">
        <f t="shared" si="147"/>
        <v>456.6</v>
      </c>
      <c r="H505" s="378"/>
      <c r="I505" s="378"/>
      <c r="J505" s="378"/>
      <c r="K505" s="217"/>
    </row>
    <row r="506" spans="1:14" s="17" customFormat="1" hidden="1" x14ac:dyDescent="0.2">
      <c r="A506" s="88" t="s">
        <v>132</v>
      </c>
      <c r="B506" s="13" t="s">
        <v>202</v>
      </c>
      <c r="C506" s="13" t="s">
        <v>218</v>
      </c>
      <c r="D506" s="12" t="s">
        <v>333</v>
      </c>
      <c r="E506" s="15">
        <v>121</v>
      </c>
      <c r="F506" s="209">
        <f>'Пр7 ведм 25-26'!G671</f>
        <v>356.7</v>
      </c>
      <c r="G506" s="209">
        <f>'Пр7 ведм 25-26'!H671</f>
        <v>350.6</v>
      </c>
      <c r="H506" s="378"/>
      <c r="I506" s="378"/>
      <c r="J506" s="378"/>
      <c r="K506" s="217"/>
    </row>
    <row r="507" spans="1:14" ht="12" hidden="1" customHeight="1" x14ac:dyDescent="0.2">
      <c r="A507" s="88" t="s">
        <v>133</v>
      </c>
      <c r="B507" s="13" t="s">
        <v>202</v>
      </c>
      <c r="C507" s="13" t="s">
        <v>218</v>
      </c>
      <c r="D507" s="12" t="s">
        <v>333</v>
      </c>
      <c r="E507" s="13">
        <v>129</v>
      </c>
      <c r="F507" s="209">
        <f>'Пр7 ведм 25-26'!G672</f>
        <v>107.7</v>
      </c>
      <c r="G507" s="209">
        <f>'Пр7 ведм 25-26'!H672</f>
        <v>106</v>
      </c>
      <c r="H507" s="378"/>
      <c r="I507" s="378"/>
      <c r="J507" s="378"/>
      <c r="K507" s="217"/>
      <c r="N507" s="3"/>
    </row>
    <row r="508" spans="1:14" hidden="1" x14ac:dyDescent="0.2">
      <c r="A508" s="11" t="s">
        <v>404</v>
      </c>
      <c r="B508" s="13" t="s">
        <v>202</v>
      </c>
      <c r="C508" s="13" t="s">
        <v>218</v>
      </c>
      <c r="D508" s="12" t="s">
        <v>333</v>
      </c>
      <c r="E508" s="13" t="s">
        <v>119</v>
      </c>
      <c r="F508" s="196">
        <f t="shared" ref="F508:G509" si="148">F509</f>
        <v>0</v>
      </c>
      <c r="G508" s="196">
        <f t="shared" si="148"/>
        <v>0</v>
      </c>
      <c r="H508" s="201"/>
      <c r="I508" s="201"/>
      <c r="J508" s="201"/>
      <c r="K508" s="217"/>
      <c r="N508" s="3"/>
    </row>
    <row r="509" spans="1:14" ht="21.75" hidden="1" customHeight="1" x14ac:dyDescent="0.2">
      <c r="A509" s="11" t="s">
        <v>120</v>
      </c>
      <c r="B509" s="13" t="s">
        <v>202</v>
      </c>
      <c r="C509" s="13" t="s">
        <v>218</v>
      </c>
      <c r="D509" s="12" t="s">
        <v>333</v>
      </c>
      <c r="E509" s="13" t="s">
        <v>121</v>
      </c>
      <c r="F509" s="196">
        <f t="shared" si="148"/>
        <v>0</v>
      </c>
      <c r="G509" s="196">
        <f t="shared" si="148"/>
        <v>0</v>
      </c>
      <c r="H509" s="201"/>
      <c r="I509" s="201"/>
      <c r="J509" s="201"/>
      <c r="K509" s="217"/>
      <c r="N509" s="3"/>
    </row>
    <row r="510" spans="1:14" hidden="1" x14ac:dyDescent="0.2">
      <c r="A510" s="179" t="s">
        <v>422</v>
      </c>
      <c r="B510" s="13" t="s">
        <v>202</v>
      </c>
      <c r="C510" s="13" t="s">
        <v>218</v>
      </c>
      <c r="D510" s="12" t="s">
        <v>333</v>
      </c>
      <c r="E510" s="13" t="s">
        <v>123</v>
      </c>
      <c r="F510" s="209">
        <f>'Пр7 ведм 25-26'!G675</f>
        <v>0</v>
      </c>
      <c r="G510" s="209">
        <f>'Пр7 ведм 25-26'!H675</f>
        <v>0</v>
      </c>
      <c r="H510" s="378"/>
      <c r="I510" s="378"/>
      <c r="J510" s="378"/>
      <c r="K510" s="217"/>
      <c r="N510" s="3"/>
    </row>
    <row r="511" spans="1:14" x14ac:dyDescent="0.2">
      <c r="A511" s="178" t="s">
        <v>94</v>
      </c>
      <c r="B511" s="33" t="s">
        <v>95</v>
      </c>
      <c r="C511" s="38"/>
      <c r="D511" s="38"/>
      <c r="E511" s="41"/>
      <c r="F511" s="204">
        <f>F512+F540</f>
        <v>63467.393679999994</v>
      </c>
      <c r="G511" s="204">
        <f>G512+G540</f>
        <v>63467.393679999994</v>
      </c>
      <c r="H511" s="372"/>
      <c r="I511" s="372"/>
      <c r="J511" s="372"/>
      <c r="K511" s="217"/>
      <c r="N511" s="3"/>
    </row>
    <row r="512" spans="1:14" x14ac:dyDescent="0.2">
      <c r="A512" s="9" t="s">
        <v>96</v>
      </c>
      <c r="B512" s="33" t="s">
        <v>95</v>
      </c>
      <c r="C512" s="33" t="s">
        <v>97</v>
      </c>
      <c r="D512" s="33"/>
      <c r="E512" s="31"/>
      <c r="F512" s="204">
        <f>F513</f>
        <v>36180.439279999999</v>
      </c>
      <c r="G512" s="204">
        <f>G513</f>
        <v>36180.439279999999</v>
      </c>
      <c r="H512" s="372"/>
      <c r="I512" s="372"/>
      <c r="J512" s="372"/>
      <c r="K512" s="217"/>
      <c r="N512" s="3"/>
    </row>
    <row r="513" spans="1:14" ht="16.5" hidden="1" customHeight="1" x14ac:dyDescent="0.2">
      <c r="A513" s="32" t="s">
        <v>897</v>
      </c>
      <c r="B513" s="33" t="s">
        <v>95</v>
      </c>
      <c r="C513" s="33" t="s">
        <v>97</v>
      </c>
      <c r="D513" s="33" t="s">
        <v>98</v>
      </c>
      <c r="E513" s="31"/>
      <c r="F513" s="204">
        <f>F514+F523+F528+F536</f>
        <v>36180.439279999999</v>
      </c>
      <c r="G513" s="204">
        <f>G514+G523+G528+G536</f>
        <v>36180.439279999999</v>
      </c>
      <c r="H513" s="372"/>
      <c r="I513" s="372"/>
      <c r="J513" s="372"/>
      <c r="K513" s="217"/>
      <c r="N513" s="3"/>
    </row>
    <row r="514" spans="1:14" ht="21.75" hidden="1" customHeight="1" x14ac:dyDescent="0.2">
      <c r="A514" s="53" t="s">
        <v>99</v>
      </c>
      <c r="B514" s="37" t="s">
        <v>95</v>
      </c>
      <c r="C514" s="37" t="s">
        <v>97</v>
      </c>
      <c r="D514" s="37" t="s">
        <v>100</v>
      </c>
      <c r="E514" s="35"/>
      <c r="F514" s="205">
        <f>F515+F519</f>
        <v>14074.394</v>
      </c>
      <c r="G514" s="205">
        <f>G515+G519</f>
        <v>14074.394</v>
      </c>
      <c r="H514" s="373"/>
      <c r="I514" s="373"/>
      <c r="J514" s="373"/>
      <c r="K514" s="217"/>
      <c r="N514" s="3"/>
    </row>
    <row r="515" spans="1:14" ht="22.5" hidden="1" x14ac:dyDescent="0.2">
      <c r="A515" s="88" t="s">
        <v>428</v>
      </c>
      <c r="B515" s="352" t="s">
        <v>95</v>
      </c>
      <c r="C515" s="352" t="s">
        <v>97</v>
      </c>
      <c r="D515" s="352" t="s">
        <v>473</v>
      </c>
      <c r="E515" s="151"/>
      <c r="F515" s="202">
        <f t="shared" ref="F515:G517" si="149">F516</f>
        <v>14074.394</v>
      </c>
      <c r="G515" s="202">
        <f t="shared" si="149"/>
        <v>14074.394</v>
      </c>
      <c r="H515" s="225"/>
      <c r="I515" s="225"/>
      <c r="J515" s="225"/>
      <c r="K515" s="217"/>
      <c r="N515" s="3"/>
    </row>
    <row r="516" spans="1:14" ht="22.5" hidden="1" x14ac:dyDescent="0.2">
      <c r="A516" s="11" t="s">
        <v>101</v>
      </c>
      <c r="B516" s="151" t="s">
        <v>95</v>
      </c>
      <c r="C516" s="352" t="s">
        <v>97</v>
      </c>
      <c r="D516" s="352" t="s">
        <v>473</v>
      </c>
      <c r="E516" s="151" t="s">
        <v>102</v>
      </c>
      <c r="F516" s="202">
        <f t="shared" si="149"/>
        <v>14074.394</v>
      </c>
      <c r="G516" s="202">
        <f t="shared" si="149"/>
        <v>14074.394</v>
      </c>
      <c r="H516" s="225"/>
      <c r="I516" s="225"/>
      <c r="J516" s="225"/>
      <c r="K516" s="217"/>
      <c r="N516" s="3"/>
    </row>
    <row r="517" spans="1:14" hidden="1" x14ac:dyDescent="0.2">
      <c r="A517" s="11" t="s">
        <v>103</v>
      </c>
      <c r="B517" s="151" t="s">
        <v>95</v>
      </c>
      <c r="C517" s="352" t="s">
        <v>97</v>
      </c>
      <c r="D517" s="352" t="s">
        <v>473</v>
      </c>
      <c r="E517" s="151" t="s">
        <v>104</v>
      </c>
      <c r="F517" s="202">
        <f t="shared" si="149"/>
        <v>14074.394</v>
      </c>
      <c r="G517" s="202">
        <f t="shared" si="149"/>
        <v>14074.394</v>
      </c>
      <c r="H517" s="225"/>
      <c r="I517" s="225"/>
      <c r="J517" s="225"/>
      <c r="K517" s="217"/>
      <c r="N517" s="3"/>
    </row>
    <row r="518" spans="1:14" ht="33.75" hidden="1" x14ac:dyDescent="0.2">
      <c r="A518" s="11" t="s">
        <v>105</v>
      </c>
      <c r="B518" s="151" t="s">
        <v>95</v>
      </c>
      <c r="C518" s="352" t="s">
        <v>97</v>
      </c>
      <c r="D518" s="352" t="s">
        <v>473</v>
      </c>
      <c r="E518" s="151" t="s">
        <v>106</v>
      </c>
      <c r="F518" s="202">
        <f>'Пр7 ведм 25-26'!G40</f>
        <v>14074.394</v>
      </c>
      <c r="G518" s="202">
        <f>'Пр7 ведм 25-26'!H40</f>
        <v>14074.394</v>
      </c>
      <c r="H518" s="225"/>
      <c r="I518" s="225"/>
      <c r="J518" s="225"/>
      <c r="K518" s="217"/>
      <c r="N518" s="3"/>
    </row>
    <row r="519" spans="1:14" s="230" customFormat="1" hidden="1" x14ac:dyDescent="0.2">
      <c r="A519" s="21" t="s">
        <v>823</v>
      </c>
      <c r="B519" s="352" t="s">
        <v>95</v>
      </c>
      <c r="C519" s="352" t="s">
        <v>97</v>
      </c>
      <c r="D519" s="352" t="s">
        <v>822</v>
      </c>
      <c r="E519" s="151"/>
      <c r="F519" s="221">
        <f t="shared" ref="F519:G521" si="150">F520</f>
        <v>0</v>
      </c>
      <c r="G519" s="221">
        <f t="shared" si="150"/>
        <v>0</v>
      </c>
      <c r="H519" s="374"/>
      <c r="I519" s="374"/>
      <c r="J519" s="374"/>
    </row>
    <row r="520" spans="1:14" s="230" customFormat="1" ht="22.5" hidden="1" x14ac:dyDescent="0.2">
      <c r="A520" s="21" t="s">
        <v>101</v>
      </c>
      <c r="B520" s="352" t="s">
        <v>95</v>
      </c>
      <c r="C520" s="352" t="s">
        <v>97</v>
      </c>
      <c r="D520" s="352" t="s">
        <v>822</v>
      </c>
      <c r="E520" s="151" t="s">
        <v>102</v>
      </c>
      <c r="F520" s="221">
        <f t="shared" si="150"/>
        <v>0</v>
      </c>
      <c r="G520" s="221">
        <f t="shared" si="150"/>
        <v>0</v>
      </c>
      <c r="H520" s="374"/>
      <c r="I520" s="374"/>
      <c r="J520" s="374"/>
    </row>
    <row r="521" spans="1:14" s="230" customFormat="1" hidden="1" x14ac:dyDescent="0.2">
      <c r="A521" s="21" t="s">
        <v>103</v>
      </c>
      <c r="B521" s="352" t="s">
        <v>95</v>
      </c>
      <c r="C521" s="352" t="s">
        <v>97</v>
      </c>
      <c r="D521" s="352" t="s">
        <v>822</v>
      </c>
      <c r="E521" s="151" t="s">
        <v>104</v>
      </c>
      <c r="F521" s="221">
        <f t="shared" si="150"/>
        <v>0</v>
      </c>
      <c r="G521" s="221">
        <f t="shared" si="150"/>
        <v>0</v>
      </c>
      <c r="H521" s="374"/>
      <c r="I521" s="374"/>
      <c r="J521" s="374"/>
    </row>
    <row r="522" spans="1:14" s="230" customFormat="1" ht="12.75" hidden="1" customHeight="1" x14ac:dyDescent="0.2">
      <c r="A522" s="21" t="s">
        <v>105</v>
      </c>
      <c r="B522" s="352" t="s">
        <v>95</v>
      </c>
      <c r="C522" s="352" t="s">
        <v>97</v>
      </c>
      <c r="D522" s="352" t="s">
        <v>822</v>
      </c>
      <c r="E522" s="151">
        <v>611</v>
      </c>
      <c r="F522" s="202">
        <f>'Пр7 ведм 25-26'!G44</f>
        <v>0</v>
      </c>
      <c r="G522" s="202">
        <f>'Пр7 ведм 25-26'!H44</f>
        <v>0</v>
      </c>
      <c r="H522" s="225"/>
      <c r="I522" s="225"/>
      <c r="J522" s="225"/>
    </row>
    <row r="523" spans="1:14" ht="22.5" hidden="1" x14ac:dyDescent="0.2">
      <c r="A523" s="11" t="s">
        <v>107</v>
      </c>
      <c r="B523" s="352" t="s">
        <v>95</v>
      </c>
      <c r="C523" s="352" t="s">
        <v>97</v>
      </c>
      <c r="D523" s="352" t="s">
        <v>108</v>
      </c>
      <c r="E523" s="151"/>
      <c r="F523" s="202">
        <f>F524</f>
        <v>21342.045279999998</v>
      </c>
      <c r="G523" s="202">
        <f>G524</f>
        <v>21342.045279999998</v>
      </c>
      <c r="H523" s="225"/>
      <c r="I523" s="225"/>
      <c r="J523" s="225"/>
      <c r="K523" s="217"/>
      <c r="N523" s="3"/>
    </row>
    <row r="524" spans="1:14" ht="33.75" hidden="1" x14ac:dyDescent="0.2">
      <c r="A524" s="14" t="s">
        <v>429</v>
      </c>
      <c r="B524" s="352" t="s">
        <v>95</v>
      </c>
      <c r="C524" s="352" t="s">
        <v>97</v>
      </c>
      <c r="D524" s="352" t="s">
        <v>109</v>
      </c>
      <c r="E524" s="151"/>
      <c r="F524" s="202">
        <f>F525</f>
        <v>21342.045279999998</v>
      </c>
      <c r="G524" s="202">
        <f>G525</f>
        <v>21342.045279999998</v>
      </c>
      <c r="H524" s="225"/>
      <c r="I524" s="225"/>
      <c r="J524" s="225"/>
      <c r="K524" s="217"/>
      <c r="N524" s="3"/>
    </row>
    <row r="525" spans="1:14" ht="22.5" hidden="1" x14ac:dyDescent="0.2">
      <c r="A525" s="11" t="s">
        <v>101</v>
      </c>
      <c r="B525" s="151" t="s">
        <v>95</v>
      </c>
      <c r="C525" s="352" t="s">
        <v>97</v>
      </c>
      <c r="D525" s="352" t="s">
        <v>109</v>
      </c>
      <c r="E525" s="151" t="s">
        <v>102</v>
      </c>
      <c r="F525" s="202">
        <f t="shared" ref="F525:G526" si="151">F526</f>
        <v>21342.045279999998</v>
      </c>
      <c r="G525" s="202">
        <f t="shared" si="151"/>
        <v>21342.045279999998</v>
      </c>
      <c r="H525" s="225"/>
      <c r="I525" s="225"/>
      <c r="J525" s="225"/>
      <c r="K525" s="217"/>
      <c r="N525" s="3"/>
    </row>
    <row r="526" spans="1:14" hidden="1" x14ac:dyDescent="0.2">
      <c r="A526" s="11" t="s">
        <v>103</v>
      </c>
      <c r="B526" s="151" t="s">
        <v>95</v>
      </c>
      <c r="C526" s="352" t="s">
        <v>97</v>
      </c>
      <c r="D526" s="352" t="s">
        <v>109</v>
      </c>
      <c r="E526" s="151" t="s">
        <v>104</v>
      </c>
      <c r="F526" s="202">
        <f t="shared" si="151"/>
        <v>21342.045279999998</v>
      </c>
      <c r="G526" s="202">
        <f t="shared" si="151"/>
        <v>21342.045279999998</v>
      </c>
      <c r="H526" s="225"/>
      <c r="I526" s="225"/>
      <c r="J526" s="225"/>
      <c r="K526" s="217"/>
      <c r="N526" s="3"/>
    </row>
    <row r="527" spans="1:14" ht="19.5" hidden="1" customHeight="1" x14ac:dyDescent="0.2">
      <c r="A527" s="11" t="s">
        <v>105</v>
      </c>
      <c r="B527" s="151" t="s">
        <v>95</v>
      </c>
      <c r="C527" s="352" t="s">
        <v>97</v>
      </c>
      <c r="D527" s="352" t="s">
        <v>109</v>
      </c>
      <c r="E527" s="151" t="s">
        <v>106</v>
      </c>
      <c r="F527" s="202">
        <f>'Пр7 ведм 25-26'!G49</f>
        <v>21342.045279999998</v>
      </c>
      <c r="G527" s="202">
        <f>'Пр7 ведм 25-26'!H49</f>
        <v>21342.045279999998</v>
      </c>
      <c r="H527" s="225"/>
      <c r="I527" s="225"/>
      <c r="J527" s="225"/>
      <c r="K527" s="217"/>
      <c r="N527" s="3"/>
    </row>
    <row r="528" spans="1:14" hidden="1" x14ac:dyDescent="0.2">
      <c r="A528" s="11" t="s">
        <v>115</v>
      </c>
      <c r="B528" s="352" t="s">
        <v>95</v>
      </c>
      <c r="C528" s="352" t="s">
        <v>97</v>
      </c>
      <c r="D528" s="352" t="s">
        <v>116</v>
      </c>
      <c r="E528" s="151"/>
      <c r="F528" s="202">
        <f t="shared" ref="F528:G528" si="152">F529</f>
        <v>570</v>
      </c>
      <c r="G528" s="202">
        <f t="shared" si="152"/>
        <v>570</v>
      </c>
      <c r="H528" s="225"/>
      <c r="I528" s="225"/>
      <c r="J528" s="225"/>
      <c r="K528" s="217"/>
      <c r="N528" s="3"/>
    </row>
    <row r="529" spans="1:14" ht="22.5" hidden="1" x14ac:dyDescent="0.2">
      <c r="A529" s="11" t="s">
        <v>117</v>
      </c>
      <c r="B529" s="352" t="s">
        <v>95</v>
      </c>
      <c r="C529" s="352" t="s">
        <v>97</v>
      </c>
      <c r="D529" s="352" t="s">
        <v>118</v>
      </c>
      <c r="E529" s="151"/>
      <c r="F529" s="202">
        <f>F533+F530</f>
        <v>570</v>
      </c>
      <c r="G529" s="202">
        <f>G533+G530</f>
        <v>570</v>
      </c>
      <c r="H529" s="225"/>
      <c r="I529" s="225"/>
      <c r="J529" s="225"/>
      <c r="K529" s="217"/>
      <c r="N529" s="3"/>
    </row>
    <row r="530" spans="1:14" s="230" customFormat="1" ht="33.75" hidden="1" x14ac:dyDescent="0.2">
      <c r="A530" s="21" t="s">
        <v>110</v>
      </c>
      <c r="B530" s="352" t="s">
        <v>95</v>
      </c>
      <c r="C530" s="352" t="s">
        <v>97</v>
      </c>
      <c r="D530" s="352" t="s">
        <v>118</v>
      </c>
      <c r="E530" s="151">
        <v>100</v>
      </c>
      <c r="F530" s="221">
        <f>F531</f>
        <v>25</v>
      </c>
      <c r="G530" s="221">
        <f>G531</f>
        <v>25</v>
      </c>
      <c r="H530" s="374"/>
      <c r="I530" s="374"/>
      <c r="J530" s="374"/>
    </row>
    <row r="531" spans="1:14" s="230" customFormat="1" hidden="1" x14ac:dyDescent="0.2">
      <c r="A531" s="21" t="s">
        <v>112</v>
      </c>
      <c r="B531" s="352" t="s">
        <v>95</v>
      </c>
      <c r="C531" s="352" t="s">
        <v>97</v>
      </c>
      <c r="D531" s="352" t="s">
        <v>118</v>
      </c>
      <c r="E531" s="151">
        <v>110</v>
      </c>
      <c r="F531" s="221">
        <f>F532</f>
        <v>25</v>
      </c>
      <c r="G531" s="221">
        <f>G532</f>
        <v>25</v>
      </c>
      <c r="H531" s="374"/>
      <c r="I531" s="374"/>
      <c r="J531" s="374"/>
    </row>
    <row r="532" spans="1:14" s="230" customFormat="1" hidden="1" x14ac:dyDescent="0.2">
      <c r="A532" s="21" t="s">
        <v>397</v>
      </c>
      <c r="B532" s="352" t="s">
        <v>95</v>
      </c>
      <c r="C532" s="352" t="s">
        <v>97</v>
      </c>
      <c r="D532" s="352" t="s">
        <v>118</v>
      </c>
      <c r="E532" s="151">
        <v>112</v>
      </c>
      <c r="F532" s="202">
        <f>'Пр7 ведм 25-26'!G54</f>
        <v>25</v>
      </c>
      <c r="G532" s="202">
        <f>'Пр7 ведм 25-26'!H54</f>
        <v>25</v>
      </c>
      <c r="H532" s="225"/>
      <c r="I532" s="225"/>
      <c r="J532" s="225"/>
    </row>
    <row r="533" spans="1:14" hidden="1" x14ac:dyDescent="0.2">
      <c r="A533" s="11" t="s">
        <v>404</v>
      </c>
      <c r="B533" s="352" t="s">
        <v>95</v>
      </c>
      <c r="C533" s="352" t="s">
        <v>97</v>
      </c>
      <c r="D533" s="352" t="s">
        <v>118</v>
      </c>
      <c r="E533" s="151" t="s">
        <v>119</v>
      </c>
      <c r="F533" s="202">
        <f t="shared" ref="F533:G534" si="153">F534</f>
        <v>545</v>
      </c>
      <c r="G533" s="202">
        <f t="shared" si="153"/>
        <v>545</v>
      </c>
      <c r="H533" s="225"/>
      <c r="I533" s="225"/>
      <c r="J533" s="225"/>
      <c r="K533" s="217"/>
      <c r="N533" s="3"/>
    </row>
    <row r="534" spans="1:14" ht="22.5" hidden="1" x14ac:dyDescent="0.2">
      <c r="A534" s="11" t="s">
        <v>120</v>
      </c>
      <c r="B534" s="352" t="s">
        <v>95</v>
      </c>
      <c r="C534" s="352" t="s">
        <v>97</v>
      </c>
      <c r="D534" s="352" t="s">
        <v>118</v>
      </c>
      <c r="E534" s="151" t="s">
        <v>121</v>
      </c>
      <c r="F534" s="202">
        <f t="shared" si="153"/>
        <v>545</v>
      </c>
      <c r="G534" s="202">
        <f t="shared" si="153"/>
        <v>545</v>
      </c>
      <c r="H534" s="225"/>
      <c r="I534" s="225"/>
      <c r="J534" s="225"/>
      <c r="K534" s="217"/>
      <c r="N534" s="3"/>
    </row>
    <row r="535" spans="1:14" hidden="1" x14ac:dyDescent="0.2">
      <c r="A535" s="179" t="s">
        <v>422</v>
      </c>
      <c r="B535" s="92" t="s">
        <v>95</v>
      </c>
      <c r="C535" s="352" t="s">
        <v>97</v>
      </c>
      <c r="D535" s="352" t="s">
        <v>118</v>
      </c>
      <c r="E535" s="151" t="s">
        <v>123</v>
      </c>
      <c r="F535" s="202">
        <f>'Пр7 ведм 25-26'!G57</f>
        <v>545</v>
      </c>
      <c r="G535" s="202">
        <f>'Пр7 ведм 25-26'!H57</f>
        <v>545</v>
      </c>
      <c r="H535" s="225"/>
      <c r="I535" s="225"/>
      <c r="J535" s="225"/>
      <c r="N535" s="3"/>
    </row>
    <row r="536" spans="1:14" hidden="1" x14ac:dyDescent="0.2">
      <c r="A536" s="179" t="s">
        <v>125</v>
      </c>
      <c r="B536" s="352" t="s">
        <v>95</v>
      </c>
      <c r="C536" s="352" t="s">
        <v>97</v>
      </c>
      <c r="D536" s="352" t="s">
        <v>434</v>
      </c>
      <c r="E536" s="151"/>
      <c r="F536" s="202">
        <f t="shared" ref="F536:G538" si="154">F537</f>
        <v>194</v>
      </c>
      <c r="G536" s="202">
        <f t="shared" si="154"/>
        <v>194</v>
      </c>
      <c r="H536" s="225"/>
      <c r="I536" s="225"/>
      <c r="J536" s="225"/>
      <c r="N536" s="3"/>
    </row>
    <row r="537" spans="1:14" ht="24" hidden="1" customHeight="1" x14ac:dyDescent="0.2">
      <c r="A537" s="11" t="s">
        <v>101</v>
      </c>
      <c r="B537" s="352" t="s">
        <v>95</v>
      </c>
      <c r="C537" s="352" t="s">
        <v>97</v>
      </c>
      <c r="D537" s="352" t="s">
        <v>434</v>
      </c>
      <c r="E537" s="151">
        <v>600</v>
      </c>
      <c r="F537" s="202">
        <f t="shared" si="154"/>
        <v>194</v>
      </c>
      <c r="G537" s="202">
        <f t="shared" si="154"/>
        <v>194</v>
      </c>
      <c r="H537" s="225"/>
      <c r="I537" s="225"/>
      <c r="J537" s="225"/>
      <c r="N537" s="3"/>
    </row>
    <row r="538" spans="1:14" hidden="1" x14ac:dyDescent="0.2">
      <c r="A538" s="11" t="s">
        <v>103</v>
      </c>
      <c r="B538" s="352" t="s">
        <v>95</v>
      </c>
      <c r="C538" s="352" t="s">
        <v>97</v>
      </c>
      <c r="D538" s="352" t="s">
        <v>434</v>
      </c>
      <c r="E538" s="151">
        <v>610</v>
      </c>
      <c r="F538" s="202">
        <f t="shared" si="154"/>
        <v>194</v>
      </c>
      <c r="G538" s="202">
        <f t="shared" si="154"/>
        <v>194</v>
      </c>
      <c r="H538" s="225"/>
      <c r="I538" s="225"/>
      <c r="J538" s="225"/>
      <c r="N538" s="3"/>
    </row>
    <row r="539" spans="1:14" ht="33.75" hidden="1" x14ac:dyDescent="0.2">
      <c r="A539" s="11" t="s">
        <v>105</v>
      </c>
      <c r="B539" s="352" t="s">
        <v>95</v>
      </c>
      <c r="C539" s="352" t="s">
        <v>97</v>
      </c>
      <c r="D539" s="352" t="s">
        <v>434</v>
      </c>
      <c r="E539" s="151">
        <v>611</v>
      </c>
      <c r="F539" s="202">
        <f>'Пр7 ведм 25-26'!G61</f>
        <v>194</v>
      </c>
      <c r="G539" s="202">
        <f>'Пр7 ведм 25-26'!H61</f>
        <v>194</v>
      </c>
      <c r="H539" s="225"/>
      <c r="I539" s="225"/>
      <c r="J539" s="225"/>
      <c r="N539" s="3"/>
    </row>
    <row r="540" spans="1:14" hidden="1" x14ac:dyDescent="0.2">
      <c r="A540" s="9" t="s">
        <v>126</v>
      </c>
      <c r="B540" s="31" t="s">
        <v>95</v>
      </c>
      <c r="C540" s="33" t="s">
        <v>127</v>
      </c>
      <c r="D540" s="33"/>
      <c r="E540" s="31"/>
      <c r="F540" s="204">
        <f>F545+F541+F567</f>
        <v>27286.954399999999</v>
      </c>
      <c r="G540" s="204">
        <f>G545+G541+G567</f>
        <v>27286.954399999999</v>
      </c>
      <c r="H540" s="372"/>
      <c r="I540" s="372"/>
      <c r="J540" s="372"/>
      <c r="K540" s="214"/>
      <c r="N540" s="3"/>
    </row>
    <row r="541" spans="1:14" ht="14.25" hidden="1" customHeight="1" x14ac:dyDescent="0.2">
      <c r="A541" s="11" t="s">
        <v>680</v>
      </c>
      <c r="B541" s="151" t="s">
        <v>95</v>
      </c>
      <c r="C541" s="352" t="s">
        <v>127</v>
      </c>
      <c r="D541" s="352" t="s">
        <v>779</v>
      </c>
      <c r="E541" s="151"/>
      <c r="F541" s="202">
        <f>F542</f>
        <v>2439.8939999999998</v>
      </c>
      <c r="G541" s="202">
        <f>G542</f>
        <v>2439.8939999999998</v>
      </c>
      <c r="H541" s="225"/>
      <c r="I541" s="225"/>
      <c r="J541" s="225"/>
      <c r="N541" s="3"/>
    </row>
    <row r="542" spans="1:14" ht="22.5" hidden="1" x14ac:dyDescent="0.2">
      <c r="A542" s="11" t="s">
        <v>101</v>
      </c>
      <c r="B542" s="151" t="s">
        <v>95</v>
      </c>
      <c r="C542" s="352" t="s">
        <v>127</v>
      </c>
      <c r="D542" s="352" t="s">
        <v>779</v>
      </c>
      <c r="E542" s="151">
        <v>600</v>
      </c>
      <c r="F542" s="202">
        <f t="shared" ref="F542:G543" si="155">F543</f>
        <v>2439.8939999999998</v>
      </c>
      <c r="G542" s="202">
        <f t="shared" si="155"/>
        <v>2439.8939999999998</v>
      </c>
      <c r="H542" s="225"/>
      <c r="I542" s="225"/>
      <c r="J542" s="225"/>
      <c r="N542" s="3"/>
    </row>
    <row r="543" spans="1:14" hidden="1" x14ac:dyDescent="0.2">
      <c r="A543" s="11" t="s">
        <v>103</v>
      </c>
      <c r="B543" s="151" t="s">
        <v>95</v>
      </c>
      <c r="C543" s="352" t="s">
        <v>127</v>
      </c>
      <c r="D543" s="352" t="s">
        <v>779</v>
      </c>
      <c r="E543" s="151">
        <v>610</v>
      </c>
      <c r="F543" s="202">
        <f t="shared" si="155"/>
        <v>2439.8939999999998</v>
      </c>
      <c r="G543" s="202">
        <f t="shared" si="155"/>
        <v>2439.8939999999998</v>
      </c>
      <c r="H543" s="225"/>
      <c r="I543" s="225"/>
      <c r="J543" s="225"/>
      <c r="N543" s="3"/>
    </row>
    <row r="544" spans="1:14" ht="33.75" hidden="1" x14ac:dyDescent="0.2">
      <c r="A544" s="11" t="s">
        <v>105</v>
      </c>
      <c r="B544" s="151" t="s">
        <v>95</v>
      </c>
      <c r="C544" s="352" t="s">
        <v>127</v>
      </c>
      <c r="D544" s="352" t="s">
        <v>779</v>
      </c>
      <c r="E544" s="151">
        <v>611</v>
      </c>
      <c r="F544" s="202">
        <f>'Пр7 ведм 25-26'!G89</f>
        <v>2439.8939999999998</v>
      </c>
      <c r="G544" s="202">
        <f>'Пр7 ведм 25-26'!H89</f>
        <v>2439.8939999999998</v>
      </c>
      <c r="H544" s="225"/>
      <c r="I544" s="225"/>
      <c r="J544" s="225"/>
      <c r="N544" s="3"/>
    </row>
    <row r="545" spans="1:14" hidden="1" x14ac:dyDescent="0.2">
      <c r="A545" s="11" t="s">
        <v>115</v>
      </c>
      <c r="B545" s="352" t="s">
        <v>95</v>
      </c>
      <c r="C545" s="352" t="s">
        <v>127</v>
      </c>
      <c r="D545" s="352" t="s">
        <v>116</v>
      </c>
      <c r="E545" s="151"/>
      <c r="F545" s="202">
        <f>F546+F551</f>
        <v>23847.060399999998</v>
      </c>
      <c r="G545" s="202">
        <f>G546+G551</f>
        <v>23847.060399999998</v>
      </c>
      <c r="H545" s="225"/>
      <c r="I545" s="225"/>
      <c r="J545" s="225"/>
      <c r="N545" s="3"/>
    </row>
    <row r="546" spans="1:14" ht="22.5" hidden="1" x14ac:dyDescent="0.2">
      <c r="A546" s="53" t="s">
        <v>128</v>
      </c>
      <c r="B546" s="35" t="s">
        <v>95</v>
      </c>
      <c r="C546" s="37" t="s">
        <v>127</v>
      </c>
      <c r="D546" s="37" t="s">
        <v>129</v>
      </c>
      <c r="E546" s="35"/>
      <c r="F546" s="205">
        <f t="shared" ref="F546:G547" si="156">F547</f>
        <v>958.3</v>
      </c>
      <c r="G546" s="205">
        <f t="shared" si="156"/>
        <v>958.3</v>
      </c>
      <c r="H546" s="373"/>
      <c r="I546" s="373"/>
      <c r="J546" s="373"/>
      <c r="N546" s="3"/>
    </row>
    <row r="547" spans="1:14" ht="33.75" hidden="1" x14ac:dyDescent="0.2">
      <c r="A547" s="11" t="s">
        <v>110</v>
      </c>
      <c r="B547" s="151" t="s">
        <v>95</v>
      </c>
      <c r="C547" s="352" t="s">
        <v>127</v>
      </c>
      <c r="D547" s="352" t="s">
        <v>130</v>
      </c>
      <c r="E547" s="151">
        <v>100</v>
      </c>
      <c r="F547" s="202">
        <f t="shared" si="156"/>
        <v>958.3</v>
      </c>
      <c r="G547" s="202">
        <f t="shared" si="156"/>
        <v>958.3</v>
      </c>
      <c r="H547" s="225"/>
      <c r="I547" s="225"/>
      <c r="J547" s="225"/>
      <c r="N547" s="3"/>
    </row>
    <row r="548" spans="1:14" hidden="1" x14ac:dyDescent="0.2">
      <c r="A548" s="11" t="s">
        <v>131</v>
      </c>
      <c r="B548" s="151" t="s">
        <v>95</v>
      </c>
      <c r="C548" s="352" t="s">
        <v>127</v>
      </c>
      <c r="D548" s="352" t="s">
        <v>130</v>
      </c>
      <c r="E548" s="151">
        <v>120</v>
      </c>
      <c r="F548" s="202">
        <f t="shared" ref="F548:G548" si="157">F549+F550</f>
        <v>958.3</v>
      </c>
      <c r="G548" s="202">
        <f t="shared" si="157"/>
        <v>958.3</v>
      </c>
      <c r="H548" s="225"/>
      <c r="I548" s="225"/>
      <c r="J548" s="225"/>
      <c r="N548" s="3"/>
    </row>
    <row r="549" spans="1:14" hidden="1" x14ac:dyDescent="0.2">
      <c r="A549" s="88" t="s">
        <v>132</v>
      </c>
      <c r="B549" s="151" t="s">
        <v>95</v>
      </c>
      <c r="C549" s="352" t="s">
        <v>127</v>
      </c>
      <c r="D549" s="352" t="s">
        <v>130</v>
      </c>
      <c r="E549" s="151">
        <v>121</v>
      </c>
      <c r="F549" s="202">
        <f>'Пр7 ведм 25-26'!G68</f>
        <v>736</v>
      </c>
      <c r="G549" s="202">
        <f>'Пр7 ведм 25-26'!H68</f>
        <v>736</v>
      </c>
      <c r="H549" s="225"/>
      <c r="I549" s="225"/>
      <c r="J549" s="225"/>
      <c r="N549" s="3"/>
    </row>
    <row r="550" spans="1:14" ht="33.75" hidden="1" x14ac:dyDescent="0.2">
      <c r="A550" s="88" t="s">
        <v>133</v>
      </c>
      <c r="B550" s="151" t="s">
        <v>95</v>
      </c>
      <c r="C550" s="352" t="s">
        <v>127</v>
      </c>
      <c r="D550" s="352" t="s">
        <v>130</v>
      </c>
      <c r="E550" s="151">
        <v>129</v>
      </c>
      <c r="F550" s="202">
        <f>'Пр7 ведм 25-26'!G69</f>
        <v>222.3</v>
      </c>
      <c r="G550" s="202">
        <f>'Пр7 ведм 25-26'!H69</f>
        <v>222.3</v>
      </c>
      <c r="H550" s="225"/>
      <c r="I550" s="225"/>
      <c r="J550" s="225"/>
      <c r="N550" s="3"/>
    </row>
    <row r="551" spans="1:14" ht="18.75" hidden="1" customHeight="1" x14ac:dyDescent="0.2">
      <c r="A551" s="53" t="s">
        <v>117</v>
      </c>
      <c r="B551" s="35" t="s">
        <v>95</v>
      </c>
      <c r="C551" s="37" t="s">
        <v>127</v>
      </c>
      <c r="D551" s="37" t="s">
        <v>140</v>
      </c>
      <c r="E551" s="35"/>
      <c r="F551" s="205">
        <f t="shared" ref="F551:G551" si="158">F552+F556+F562</f>
        <v>22888.760399999999</v>
      </c>
      <c r="G551" s="205">
        <f t="shared" si="158"/>
        <v>22888.760399999999</v>
      </c>
      <c r="H551" s="373"/>
      <c r="I551" s="373"/>
      <c r="J551" s="373"/>
      <c r="N551" s="3"/>
    </row>
    <row r="552" spans="1:14" ht="13.5" hidden="1" customHeight="1" x14ac:dyDescent="0.2">
      <c r="A552" s="11" t="s">
        <v>110</v>
      </c>
      <c r="B552" s="151" t="s">
        <v>95</v>
      </c>
      <c r="C552" s="352" t="s">
        <v>127</v>
      </c>
      <c r="D552" s="352" t="s">
        <v>141</v>
      </c>
      <c r="E552" s="151">
        <v>100</v>
      </c>
      <c r="F552" s="202">
        <f t="shared" ref="F552:G552" si="159">F553</f>
        <v>22202.2</v>
      </c>
      <c r="G552" s="202">
        <f t="shared" si="159"/>
        <v>22202.2</v>
      </c>
      <c r="H552" s="225"/>
      <c r="I552" s="225"/>
      <c r="J552" s="225"/>
      <c r="N552" s="3"/>
    </row>
    <row r="553" spans="1:14" hidden="1" x14ac:dyDescent="0.2">
      <c r="A553" s="11" t="s">
        <v>112</v>
      </c>
      <c r="B553" s="151" t="s">
        <v>95</v>
      </c>
      <c r="C553" s="352" t="s">
        <v>127</v>
      </c>
      <c r="D553" s="352" t="s">
        <v>141</v>
      </c>
      <c r="E553" s="151">
        <v>110</v>
      </c>
      <c r="F553" s="202">
        <f t="shared" ref="F553:G553" si="160">F554+F555</f>
        <v>22202.2</v>
      </c>
      <c r="G553" s="202">
        <f t="shared" si="160"/>
        <v>22202.2</v>
      </c>
      <c r="H553" s="225"/>
      <c r="I553" s="225"/>
      <c r="J553" s="225"/>
      <c r="N553" s="3"/>
    </row>
    <row r="554" spans="1:14" ht="14.25" hidden="1" customHeight="1" x14ac:dyDescent="0.2">
      <c r="A554" s="11" t="s">
        <v>113</v>
      </c>
      <c r="B554" s="151" t="s">
        <v>95</v>
      </c>
      <c r="C554" s="352" t="s">
        <v>127</v>
      </c>
      <c r="D554" s="352" t="s">
        <v>141</v>
      </c>
      <c r="E554" s="151">
        <v>111</v>
      </c>
      <c r="F554" s="202">
        <f>'Пр7 ведм 25-26'!G73</f>
        <v>17052.400000000001</v>
      </c>
      <c r="G554" s="202">
        <f>'Пр7 ведм 25-26'!H73</f>
        <v>17052.400000000001</v>
      </c>
      <c r="H554" s="225"/>
      <c r="I554" s="225"/>
      <c r="J554" s="225"/>
      <c r="N554" s="3"/>
    </row>
    <row r="555" spans="1:14" ht="22.5" hidden="1" x14ac:dyDescent="0.2">
      <c r="A555" s="88" t="s">
        <v>114</v>
      </c>
      <c r="B555" s="151" t="s">
        <v>95</v>
      </c>
      <c r="C555" s="352" t="s">
        <v>127</v>
      </c>
      <c r="D555" s="352" t="s">
        <v>141</v>
      </c>
      <c r="E555" s="151">
        <v>119</v>
      </c>
      <c r="F555" s="202">
        <f>'Пр7 ведм 25-26'!G74</f>
        <v>5149.8</v>
      </c>
      <c r="G555" s="202">
        <f>'Пр7 ведм 25-26'!H74</f>
        <v>5149.8</v>
      </c>
      <c r="H555" s="225"/>
      <c r="I555" s="225"/>
      <c r="J555" s="225"/>
      <c r="N555" s="3"/>
    </row>
    <row r="556" spans="1:14" hidden="1" x14ac:dyDescent="0.2">
      <c r="A556" s="11" t="s">
        <v>404</v>
      </c>
      <c r="B556" s="151" t="s">
        <v>95</v>
      </c>
      <c r="C556" s="352" t="s">
        <v>127</v>
      </c>
      <c r="D556" s="352" t="s">
        <v>142</v>
      </c>
      <c r="E556" s="151" t="s">
        <v>119</v>
      </c>
      <c r="F556" s="202">
        <f t="shared" ref="F556:G556" si="161">SUM(F557)</f>
        <v>636.22939999999994</v>
      </c>
      <c r="G556" s="202">
        <f t="shared" si="161"/>
        <v>636.22939999999994</v>
      </c>
      <c r="H556" s="225"/>
      <c r="I556" s="225"/>
      <c r="J556" s="225"/>
      <c r="N556" s="3"/>
    </row>
    <row r="557" spans="1:14" ht="22.5" hidden="1" x14ac:dyDescent="0.2">
      <c r="A557" s="11" t="s">
        <v>120</v>
      </c>
      <c r="B557" s="151" t="s">
        <v>95</v>
      </c>
      <c r="C557" s="352" t="s">
        <v>127</v>
      </c>
      <c r="D557" s="352" t="s">
        <v>142</v>
      </c>
      <c r="E557" s="151" t="s">
        <v>121</v>
      </c>
      <c r="F557" s="202">
        <f>F560+F558+F559+F561</f>
        <v>636.22939999999994</v>
      </c>
      <c r="G557" s="202">
        <f>G560+G558+G559+G561</f>
        <v>636.22939999999994</v>
      </c>
      <c r="H557" s="225"/>
      <c r="I557" s="225"/>
      <c r="J557" s="225"/>
      <c r="N557" s="3"/>
    </row>
    <row r="558" spans="1:14" ht="22.5" hidden="1" x14ac:dyDescent="0.2">
      <c r="A558" s="179" t="s">
        <v>134</v>
      </c>
      <c r="B558" s="151" t="s">
        <v>95</v>
      </c>
      <c r="C558" s="352" t="s">
        <v>127</v>
      </c>
      <c r="D558" s="352" t="s">
        <v>142</v>
      </c>
      <c r="E558" s="151">
        <v>242</v>
      </c>
      <c r="F558" s="202">
        <f>'Пр7 ведм 25-26'!G77</f>
        <v>215</v>
      </c>
      <c r="G558" s="202">
        <f>'Пр7 ведм 25-26'!H77</f>
        <v>215</v>
      </c>
      <c r="H558" s="225"/>
      <c r="I558" s="225"/>
      <c r="J558" s="225"/>
      <c r="N558" s="3"/>
    </row>
    <row r="559" spans="1:14" ht="22.5" hidden="1" x14ac:dyDescent="0.2">
      <c r="A559" s="179" t="s">
        <v>672</v>
      </c>
      <c r="B559" s="151" t="s">
        <v>95</v>
      </c>
      <c r="C559" s="352" t="s">
        <v>127</v>
      </c>
      <c r="D559" s="352" t="s">
        <v>142</v>
      </c>
      <c r="E559" s="151">
        <v>243</v>
      </c>
      <c r="F559" s="202">
        <f>'Пр7 ведм 25-26'!G78</f>
        <v>0</v>
      </c>
      <c r="G559" s="202">
        <f>'Пр7 ведм 25-26'!H78</f>
        <v>0</v>
      </c>
      <c r="H559" s="225"/>
      <c r="I559" s="225"/>
      <c r="J559" s="225"/>
      <c r="N559" s="3"/>
    </row>
    <row r="560" spans="1:14" hidden="1" x14ac:dyDescent="0.2">
      <c r="A560" s="179" t="s">
        <v>422</v>
      </c>
      <c r="B560" s="151" t="s">
        <v>95</v>
      </c>
      <c r="C560" s="352" t="s">
        <v>127</v>
      </c>
      <c r="D560" s="352" t="s">
        <v>142</v>
      </c>
      <c r="E560" s="151" t="s">
        <v>123</v>
      </c>
      <c r="F560" s="202">
        <f>'Пр7 ведм 25-26'!G79</f>
        <v>387.30939999999998</v>
      </c>
      <c r="G560" s="202">
        <f>'Пр7 ведм 25-26'!H79</f>
        <v>387.30939999999998</v>
      </c>
      <c r="H560" s="225"/>
      <c r="I560" s="225"/>
      <c r="J560" s="225"/>
      <c r="N560" s="3"/>
    </row>
    <row r="561" spans="1:14" s="230" customFormat="1" ht="12.75" hidden="1" customHeight="1" x14ac:dyDescent="0.2">
      <c r="A561" s="219" t="s">
        <v>759</v>
      </c>
      <c r="B561" s="151" t="s">
        <v>95</v>
      </c>
      <c r="C561" s="352" t="s">
        <v>127</v>
      </c>
      <c r="D561" s="352" t="s">
        <v>142</v>
      </c>
      <c r="E561" s="151">
        <v>247</v>
      </c>
      <c r="F561" s="202">
        <f>'Пр7 ведм 25-26'!G80</f>
        <v>33.92</v>
      </c>
      <c r="G561" s="202">
        <f>'Пр7 ведм 25-26'!H80</f>
        <v>33.92</v>
      </c>
      <c r="H561" s="225"/>
      <c r="I561" s="225"/>
      <c r="J561" s="225"/>
    </row>
    <row r="562" spans="1:14" hidden="1" x14ac:dyDescent="0.2">
      <c r="A562" s="181" t="s">
        <v>135</v>
      </c>
      <c r="B562" s="151" t="s">
        <v>95</v>
      </c>
      <c r="C562" s="352" t="s">
        <v>127</v>
      </c>
      <c r="D562" s="352" t="s">
        <v>142</v>
      </c>
      <c r="E562" s="13" t="s">
        <v>195</v>
      </c>
      <c r="F562" s="196">
        <f t="shared" ref="F562:G562" si="162">F563</f>
        <v>50.331000000000003</v>
      </c>
      <c r="G562" s="196">
        <f t="shared" si="162"/>
        <v>50.331000000000003</v>
      </c>
      <c r="H562" s="201"/>
      <c r="I562" s="201"/>
      <c r="J562" s="201"/>
      <c r="N562" s="3"/>
    </row>
    <row r="563" spans="1:14" hidden="1" x14ac:dyDescent="0.2">
      <c r="A563" s="181" t="s">
        <v>136</v>
      </c>
      <c r="B563" s="151" t="s">
        <v>95</v>
      </c>
      <c r="C563" s="352" t="s">
        <v>127</v>
      </c>
      <c r="D563" s="352" t="s">
        <v>142</v>
      </c>
      <c r="E563" s="13" t="s">
        <v>137</v>
      </c>
      <c r="F563" s="196">
        <f t="shared" ref="F563:G563" si="163">F564+F566+F565</f>
        <v>50.331000000000003</v>
      </c>
      <c r="G563" s="196">
        <f t="shared" si="163"/>
        <v>50.331000000000003</v>
      </c>
      <c r="H563" s="201"/>
      <c r="I563" s="201"/>
      <c r="J563" s="201"/>
      <c r="N563" s="3"/>
    </row>
    <row r="564" spans="1:14" hidden="1" x14ac:dyDescent="0.2">
      <c r="A564" s="180" t="s">
        <v>138</v>
      </c>
      <c r="B564" s="151" t="s">
        <v>95</v>
      </c>
      <c r="C564" s="352" t="s">
        <v>127</v>
      </c>
      <c r="D564" s="352" t="s">
        <v>142</v>
      </c>
      <c r="E564" s="13" t="s">
        <v>139</v>
      </c>
      <c r="F564" s="202">
        <f>'Пр7 ведм 25-26'!G83</f>
        <v>0</v>
      </c>
      <c r="G564" s="202">
        <f>'Пр7 ведм 25-26'!H83</f>
        <v>0</v>
      </c>
      <c r="H564" s="225"/>
      <c r="I564" s="225"/>
      <c r="J564" s="225"/>
      <c r="N564" s="3"/>
    </row>
    <row r="565" spans="1:14" hidden="1" x14ac:dyDescent="0.2">
      <c r="A565" s="181" t="s">
        <v>196</v>
      </c>
      <c r="B565" s="151" t="s">
        <v>95</v>
      </c>
      <c r="C565" s="352" t="s">
        <v>127</v>
      </c>
      <c r="D565" s="352" t="s">
        <v>142</v>
      </c>
      <c r="E565" s="13">
        <v>852</v>
      </c>
      <c r="F565" s="202">
        <f>'Пр7 ведм 25-26'!G84</f>
        <v>0</v>
      </c>
      <c r="G565" s="202">
        <f>'Пр7 ведм 25-26'!H84</f>
        <v>0</v>
      </c>
      <c r="H565" s="225"/>
      <c r="I565" s="225"/>
      <c r="J565" s="225"/>
      <c r="N565" s="3"/>
    </row>
    <row r="566" spans="1:14" hidden="1" x14ac:dyDescent="0.2">
      <c r="A566" s="181" t="s">
        <v>396</v>
      </c>
      <c r="B566" s="151" t="s">
        <v>95</v>
      </c>
      <c r="C566" s="352" t="s">
        <v>127</v>
      </c>
      <c r="D566" s="352" t="s">
        <v>142</v>
      </c>
      <c r="E566" s="13">
        <v>853</v>
      </c>
      <c r="F566" s="202">
        <f>'Пр7 ведм 25-26'!G85</f>
        <v>50.331000000000003</v>
      </c>
      <c r="G566" s="202">
        <f>'Пр7 ведм 25-26'!H85</f>
        <v>50.331000000000003</v>
      </c>
      <c r="H566" s="225"/>
      <c r="I566" s="225"/>
      <c r="J566" s="225"/>
      <c r="N566" s="3"/>
    </row>
    <row r="567" spans="1:14" ht="21.75" hidden="1" x14ac:dyDescent="0.2">
      <c r="A567" s="220" t="s">
        <v>916</v>
      </c>
      <c r="B567" s="30" t="s">
        <v>95</v>
      </c>
      <c r="C567" s="28" t="s">
        <v>127</v>
      </c>
      <c r="D567" s="28"/>
      <c r="E567" s="30"/>
      <c r="F567" s="213">
        <f>F568</f>
        <v>1000</v>
      </c>
      <c r="G567" s="213">
        <f>G568</f>
        <v>1000</v>
      </c>
      <c r="H567" s="213"/>
      <c r="I567" s="213"/>
      <c r="J567" s="213"/>
      <c r="N567" s="3"/>
    </row>
    <row r="568" spans="1:14" ht="22.5" hidden="1" customHeight="1" x14ac:dyDescent="0.2">
      <c r="A568" s="198" t="s">
        <v>404</v>
      </c>
      <c r="B568" s="13" t="s">
        <v>95</v>
      </c>
      <c r="C568" s="12" t="s">
        <v>127</v>
      </c>
      <c r="D568" s="12" t="s">
        <v>679</v>
      </c>
      <c r="E568" s="13" t="s">
        <v>119</v>
      </c>
      <c r="F568" s="196">
        <f t="shared" ref="F568:G569" si="164">F569</f>
        <v>1000</v>
      </c>
      <c r="G568" s="196">
        <f t="shared" si="164"/>
        <v>1000</v>
      </c>
      <c r="H568" s="201"/>
      <c r="I568" s="201"/>
      <c r="J568" s="201"/>
      <c r="N568" s="3"/>
    </row>
    <row r="569" spans="1:14" ht="22.5" hidden="1" x14ac:dyDescent="0.2">
      <c r="A569" s="198" t="s">
        <v>120</v>
      </c>
      <c r="B569" s="13" t="s">
        <v>95</v>
      </c>
      <c r="C569" s="12" t="s">
        <v>127</v>
      </c>
      <c r="D569" s="12" t="s">
        <v>679</v>
      </c>
      <c r="E569" s="13" t="s">
        <v>121</v>
      </c>
      <c r="F569" s="196">
        <f t="shared" si="164"/>
        <v>1000</v>
      </c>
      <c r="G569" s="196">
        <f t="shared" si="164"/>
        <v>1000</v>
      </c>
      <c r="H569" s="201"/>
      <c r="I569" s="201"/>
      <c r="J569" s="201"/>
      <c r="N569" s="3"/>
    </row>
    <row r="570" spans="1:14" hidden="1" x14ac:dyDescent="0.2">
      <c r="A570" s="199" t="s">
        <v>422</v>
      </c>
      <c r="B570" s="13" t="s">
        <v>95</v>
      </c>
      <c r="C570" s="12" t="s">
        <v>127</v>
      </c>
      <c r="D570" s="12" t="s">
        <v>679</v>
      </c>
      <c r="E570" s="13" t="s">
        <v>123</v>
      </c>
      <c r="F570" s="202">
        <f>'Пр7 ведм 25-26'!G680</f>
        <v>1000</v>
      </c>
      <c r="G570" s="202">
        <f>'Пр7 ведм 25-26'!H680</f>
        <v>1000</v>
      </c>
      <c r="H570" s="225"/>
      <c r="I570" s="225"/>
      <c r="J570" s="225"/>
      <c r="N570" s="3"/>
    </row>
    <row r="571" spans="1:14" x14ac:dyDescent="0.2">
      <c r="A571" s="9" t="s">
        <v>340</v>
      </c>
      <c r="B571" s="31" t="s">
        <v>218</v>
      </c>
      <c r="C571" s="33" t="s">
        <v>145</v>
      </c>
      <c r="D571" s="33" t="s">
        <v>146</v>
      </c>
      <c r="E571" s="31" t="s">
        <v>147</v>
      </c>
      <c r="F571" s="204">
        <f t="shared" ref="F571:G580" si="165">F572</f>
        <v>1380</v>
      </c>
      <c r="G571" s="204">
        <f t="shared" si="165"/>
        <v>1380</v>
      </c>
      <c r="H571" s="372"/>
      <c r="I571" s="372"/>
      <c r="J571" s="372"/>
      <c r="N571" s="3"/>
    </row>
    <row r="572" spans="1:14" hidden="1" x14ac:dyDescent="0.2">
      <c r="A572" s="9" t="s">
        <v>341</v>
      </c>
      <c r="B572" s="31" t="s">
        <v>218</v>
      </c>
      <c r="C572" s="33" t="s">
        <v>218</v>
      </c>
      <c r="D572" s="33" t="s">
        <v>146</v>
      </c>
      <c r="E572" s="31" t="s">
        <v>147</v>
      </c>
      <c r="F572" s="204">
        <f t="shared" si="165"/>
        <v>1380</v>
      </c>
      <c r="G572" s="204">
        <f t="shared" si="165"/>
        <v>1380</v>
      </c>
      <c r="H572" s="372"/>
      <c r="I572" s="372"/>
      <c r="J572" s="372"/>
      <c r="N572" s="3"/>
    </row>
    <row r="573" spans="1:14" ht="15" hidden="1" customHeight="1" x14ac:dyDescent="0.2">
      <c r="A573" s="159" t="s">
        <v>918</v>
      </c>
      <c r="B573" s="31" t="s">
        <v>218</v>
      </c>
      <c r="C573" s="33" t="s">
        <v>218</v>
      </c>
      <c r="D573" s="33" t="s">
        <v>342</v>
      </c>
      <c r="E573" s="31"/>
      <c r="F573" s="204">
        <f t="shared" ref="F573:G573" si="166">F574+F578</f>
        <v>1380</v>
      </c>
      <c r="G573" s="204">
        <f t="shared" si="166"/>
        <v>1380</v>
      </c>
      <c r="H573" s="372"/>
      <c r="I573" s="372"/>
      <c r="J573" s="372"/>
      <c r="N573" s="3"/>
    </row>
    <row r="574" spans="1:14" ht="22.5" hidden="1" x14ac:dyDescent="0.2">
      <c r="A574" s="162" t="s">
        <v>730</v>
      </c>
      <c r="B574" s="35" t="s">
        <v>218</v>
      </c>
      <c r="C574" s="37" t="s">
        <v>218</v>
      </c>
      <c r="D574" s="37" t="s">
        <v>731</v>
      </c>
      <c r="E574" s="35"/>
      <c r="F574" s="205">
        <f t="shared" si="165"/>
        <v>380</v>
      </c>
      <c r="G574" s="205">
        <f t="shared" si="165"/>
        <v>380</v>
      </c>
      <c r="H574" s="373"/>
      <c r="I574" s="373"/>
      <c r="J574" s="373"/>
      <c r="N574" s="3"/>
    </row>
    <row r="575" spans="1:14" hidden="1" x14ac:dyDescent="0.2">
      <c r="A575" s="11" t="s">
        <v>404</v>
      </c>
      <c r="B575" s="151" t="s">
        <v>218</v>
      </c>
      <c r="C575" s="352" t="s">
        <v>218</v>
      </c>
      <c r="D575" s="37" t="s">
        <v>731</v>
      </c>
      <c r="E575" s="151" t="s">
        <v>119</v>
      </c>
      <c r="F575" s="202">
        <f t="shared" si="165"/>
        <v>380</v>
      </c>
      <c r="G575" s="202">
        <f t="shared" si="165"/>
        <v>380</v>
      </c>
      <c r="H575" s="225"/>
      <c r="I575" s="225"/>
      <c r="J575" s="225"/>
      <c r="N575" s="3"/>
    </row>
    <row r="576" spans="1:14" ht="22.5" hidden="1" x14ac:dyDescent="0.2">
      <c r="A576" s="11" t="s">
        <v>120</v>
      </c>
      <c r="B576" s="151" t="s">
        <v>218</v>
      </c>
      <c r="C576" s="352" t="s">
        <v>218</v>
      </c>
      <c r="D576" s="37" t="s">
        <v>731</v>
      </c>
      <c r="E576" s="151" t="s">
        <v>121</v>
      </c>
      <c r="F576" s="202">
        <f t="shared" si="165"/>
        <v>380</v>
      </c>
      <c r="G576" s="202">
        <f t="shared" si="165"/>
        <v>380</v>
      </c>
      <c r="H576" s="225"/>
      <c r="I576" s="225"/>
      <c r="J576" s="225"/>
      <c r="N576" s="3"/>
    </row>
    <row r="577" spans="1:14" ht="13.5" hidden="1" customHeight="1" x14ac:dyDescent="0.2">
      <c r="A577" s="179" t="s">
        <v>422</v>
      </c>
      <c r="B577" s="151" t="s">
        <v>218</v>
      </c>
      <c r="C577" s="352" t="s">
        <v>218</v>
      </c>
      <c r="D577" s="37" t="s">
        <v>731</v>
      </c>
      <c r="E577" s="151" t="s">
        <v>123</v>
      </c>
      <c r="F577" s="208">
        <f>'Пр7 ведм 25-26'!G687</f>
        <v>380</v>
      </c>
      <c r="G577" s="208">
        <f>'Пр7 ведм 25-26'!H687</f>
        <v>380</v>
      </c>
      <c r="H577" s="379"/>
      <c r="I577" s="379"/>
      <c r="J577" s="379"/>
      <c r="N577" s="3"/>
    </row>
    <row r="578" spans="1:14" ht="12.75" hidden="1" customHeight="1" x14ac:dyDescent="0.2">
      <c r="A578" s="162" t="s">
        <v>732</v>
      </c>
      <c r="B578" s="151" t="s">
        <v>218</v>
      </c>
      <c r="C578" s="352" t="s">
        <v>218</v>
      </c>
      <c r="D578" s="37" t="s">
        <v>733</v>
      </c>
      <c r="E578" s="151"/>
      <c r="F578" s="208">
        <f t="shared" ref="F578:G578" si="167">F579</f>
        <v>1000</v>
      </c>
      <c r="G578" s="208">
        <f t="shared" si="167"/>
        <v>1000</v>
      </c>
      <c r="H578" s="379"/>
      <c r="I578" s="379"/>
      <c r="J578" s="379"/>
      <c r="N578" s="3"/>
    </row>
    <row r="579" spans="1:14" hidden="1" x14ac:dyDescent="0.2">
      <c r="A579" s="11" t="s">
        <v>404</v>
      </c>
      <c r="B579" s="151" t="s">
        <v>218</v>
      </c>
      <c r="C579" s="352" t="s">
        <v>218</v>
      </c>
      <c r="D579" s="37" t="s">
        <v>733</v>
      </c>
      <c r="E579" s="151" t="s">
        <v>119</v>
      </c>
      <c r="F579" s="202">
        <f t="shared" si="165"/>
        <v>1000</v>
      </c>
      <c r="G579" s="202">
        <f t="shared" si="165"/>
        <v>1000</v>
      </c>
      <c r="H579" s="225"/>
      <c r="I579" s="225"/>
      <c r="J579" s="225"/>
      <c r="N579" s="3"/>
    </row>
    <row r="580" spans="1:14" ht="22.5" hidden="1" x14ac:dyDescent="0.2">
      <c r="A580" s="11" t="s">
        <v>120</v>
      </c>
      <c r="B580" s="151" t="s">
        <v>218</v>
      </c>
      <c r="C580" s="352" t="s">
        <v>218</v>
      </c>
      <c r="D580" s="37" t="s">
        <v>733</v>
      </c>
      <c r="E580" s="151" t="s">
        <v>121</v>
      </c>
      <c r="F580" s="202">
        <f t="shared" si="165"/>
        <v>1000</v>
      </c>
      <c r="G580" s="202">
        <f t="shared" si="165"/>
        <v>1000</v>
      </c>
      <c r="H580" s="225"/>
      <c r="I580" s="225"/>
      <c r="J580" s="225"/>
      <c r="N580" s="3"/>
    </row>
    <row r="581" spans="1:14" hidden="1" x14ac:dyDescent="0.2">
      <c r="A581" s="179" t="s">
        <v>422</v>
      </c>
      <c r="B581" s="151" t="s">
        <v>218</v>
      </c>
      <c r="C581" s="352" t="s">
        <v>218</v>
      </c>
      <c r="D581" s="37" t="s">
        <v>733</v>
      </c>
      <c r="E581" s="151" t="s">
        <v>123</v>
      </c>
      <c r="F581" s="208">
        <f>'Пр7 ведм 25-26'!G691</f>
        <v>1000</v>
      </c>
      <c r="G581" s="208">
        <f>'Пр7 ведм 25-26'!H691</f>
        <v>1000</v>
      </c>
      <c r="H581" s="379"/>
      <c r="I581" s="379"/>
      <c r="J581" s="379"/>
      <c r="N581" s="3"/>
    </row>
    <row r="582" spans="1:14" x14ac:dyDescent="0.2">
      <c r="A582" s="9" t="s">
        <v>148</v>
      </c>
      <c r="B582" s="30" t="s">
        <v>149</v>
      </c>
      <c r="C582" s="28" t="s">
        <v>145</v>
      </c>
      <c r="D582" s="28" t="s">
        <v>146</v>
      </c>
      <c r="E582" s="30" t="s">
        <v>147</v>
      </c>
      <c r="F582" s="203">
        <f>F583+F656+F674</f>
        <v>50647.811999999998</v>
      </c>
      <c r="G582" s="203">
        <f>G583+G656+G674</f>
        <v>49890.817999999999</v>
      </c>
      <c r="H582" s="371"/>
      <c r="I582" s="372"/>
      <c r="J582" s="371"/>
      <c r="K582" s="214"/>
      <c r="N582" s="3"/>
    </row>
    <row r="583" spans="1:14" hidden="1" x14ac:dyDescent="0.2">
      <c r="A583" s="9" t="s">
        <v>150</v>
      </c>
      <c r="B583" s="30" t="s">
        <v>149</v>
      </c>
      <c r="C583" s="28" t="s">
        <v>151</v>
      </c>
      <c r="D583" s="28"/>
      <c r="E583" s="30"/>
      <c r="F583" s="203">
        <f>F584+F624+F652</f>
        <v>37425.404000000002</v>
      </c>
      <c r="G583" s="203">
        <f>G584+G624+G652</f>
        <v>36743.906000000003</v>
      </c>
      <c r="H583" s="371"/>
      <c r="I583" s="371"/>
      <c r="J583" s="371"/>
      <c r="N583" s="3"/>
    </row>
    <row r="584" spans="1:14" ht="21" hidden="1" x14ac:dyDescent="0.2">
      <c r="A584" s="32" t="s">
        <v>899</v>
      </c>
      <c r="B584" s="30">
        <v>10</v>
      </c>
      <c r="C584" s="28" t="s">
        <v>151</v>
      </c>
      <c r="D584" s="28" t="s">
        <v>152</v>
      </c>
      <c r="E584" s="30"/>
      <c r="F584" s="203">
        <f>F585+F602</f>
        <v>12526.253999999999</v>
      </c>
      <c r="G584" s="203">
        <f>G585+G602</f>
        <v>12198.181</v>
      </c>
      <c r="H584" s="371"/>
      <c r="I584" s="371"/>
      <c r="J584" s="371"/>
      <c r="N584" s="3"/>
    </row>
    <row r="585" spans="1:14" ht="30" hidden="1" customHeight="1" x14ac:dyDescent="0.2">
      <c r="A585" s="11" t="s">
        <v>153</v>
      </c>
      <c r="B585" s="16" t="s">
        <v>149</v>
      </c>
      <c r="C585" s="16" t="s">
        <v>151</v>
      </c>
      <c r="D585" s="16" t="s">
        <v>154</v>
      </c>
      <c r="E585" s="18"/>
      <c r="F585" s="209">
        <f>F586+F591+F597</f>
        <v>3539.5339999999997</v>
      </c>
      <c r="G585" s="209">
        <f>G586+G591+G597</f>
        <v>3480.1009999999997</v>
      </c>
      <c r="H585" s="378"/>
      <c r="I585" s="378"/>
      <c r="J585" s="378"/>
      <c r="N585" s="3"/>
    </row>
    <row r="586" spans="1:14" s="19" customFormat="1" ht="22.5" hidden="1" x14ac:dyDescent="0.2">
      <c r="A586" s="11" t="s">
        <v>155</v>
      </c>
      <c r="B586" s="16" t="s">
        <v>149</v>
      </c>
      <c r="C586" s="16" t="s">
        <v>151</v>
      </c>
      <c r="D586" s="16" t="s">
        <v>156</v>
      </c>
      <c r="E586" s="18"/>
      <c r="F586" s="209">
        <f t="shared" ref="F586:G589" si="168">F587</f>
        <v>110.682</v>
      </c>
      <c r="G586" s="209">
        <f t="shared" si="168"/>
        <v>108.82299999999999</v>
      </c>
      <c r="H586" s="378"/>
      <c r="I586" s="378"/>
      <c r="J586" s="378"/>
    </row>
    <row r="587" spans="1:14" s="19" customFormat="1" ht="11.25" hidden="1" x14ac:dyDescent="0.2">
      <c r="A587" s="180" t="s">
        <v>157</v>
      </c>
      <c r="B587" s="16" t="s">
        <v>149</v>
      </c>
      <c r="C587" s="16" t="s">
        <v>151</v>
      </c>
      <c r="D587" s="16" t="s">
        <v>158</v>
      </c>
      <c r="E587" s="18"/>
      <c r="F587" s="209">
        <f t="shared" si="168"/>
        <v>110.682</v>
      </c>
      <c r="G587" s="209">
        <f t="shared" si="168"/>
        <v>108.82299999999999</v>
      </c>
      <c r="H587" s="378"/>
      <c r="I587" s="378"/>
      <c r="J587" s="378"/>
    </row>
    <row r="588" spans="1:14" s="19" customFormat="1" ht="11.25" hidden="1" x14ac:dyDescent="0.2">
      <c r="A588" s="180" t="s">
        <v>159</v>
      </c>
      <c r="B588" s="16" t="s">
        <v>149</v>
      </c>
      <c r="C588" s="16" t="s">
        <v>151</v>
      </c>
      <c r="D588" s="16" t="s">
        <v>158</v>
      </c>
      <c r="E588" s="16" t="s">
        <v>160</v>
      </c>
      <c r="F588" s="209">
        <f t="shared" si="168"/>
        <v>110.682</v>
      </c>
      <c r="G588" s="209">
        <f t="shared" si="168"/>
        <v>108.82299999999999</v>
      </c>
      <c r="H588" s="378"/>
      <c r="I588" s="378"/>
      <c r="J588" s="378"/>
    </row>
    <row r="589" spans="1:14" s="19" customFormat="1" ht="11.25" hidden="1" x14ac:dyDescent="0.2">
      <c r="A589" s="180" t="s">
        <v>161</v>
      </c>
      <c r="B589" s="16" t="s">
        <v>149</v>
      </c>
      <c r="C589" s="16" t="s">
        <v>151</v>
      </c>
      <c r="D589" s="16" t="s">
        <v>158</v>
      </c>
      <c r="E589" s="18">
        <v>310</v>
      </c>
      <c r="F589" s="209">
        <f t="shared" si="168"/>
        <v>110.682</v>
      </c>
      <c r="G589" s="209">
        <f t="shared" si="168"/>
        <v>108.82299999999999</v>
      </c>
      <c r="H589" s="378"/>
      <c r="I589" s="378"/>
      <c r="J589" s="378"/>
    </row>
    <row r="590" spans="1:14" s="19" customFormat="1" ht="33.75" hidden="1" x14ac:dyDescent="0.2">
      <c r="A590" s="181" t="s">
        <v>401</v>
      </c>
      <c r="B590" s="16" t="s">
        <v>149</v>
      </c>
      <c r="C590" s="16" t="s">
        <v>151</v>
      </c>
      <c r="D590" s="16" t="s">
        <v>158</v>
      </c>
      <c r="E590" s="18">
        <v>313</v>
      </c>
      <c r="F590" s="209">
        <f>'Пр7 ведм 25-26'!G116</f>
        <v>110.682</v>
      </c>
      <c r="G590" s="209">
        <f>'Пр7 ведм 25-26'!H116</f>
        <v>108.82299999999999</v>
      </c>
      <c r="H590" s="378"/>
      <c r="I590" s="378"/>
      <c r="J590" s="378"/>
    </row>
    <row r="591" spans="1:14" s="19" customFormat="1" ht="22.5" hidden="1" x14ac:dyDescent="0.2">
      <c r="A591" s="11" t="s">
        <v>164</v>
      </c>
      <c r="B591" s="13">
        <v>10</v>
      </c>
      <c r="C591" s="12" t="s">
        <v>151</v>
      </c>
      <c r="D591" s="12" t="s">
        <v>165</v>
      </c>
      <c r="E591" s="13" t="s">
        <v>147</v>
      </c>
      <c r="F591" s="196">
        <f t="shared" ref="F591:G593" si="169">F592</f>
        <v>3275.6</v>
      </c>
      <c r="G591" s="196">
        <f t="shared" si="169"/>
        <v>3220.6</v>
      </c>
      <c r="H591" s="201"/>
      <c r="I591" s="201"/>
      <c r="J591" s="201"/>
    </row>
    <row r="592" spans="1:14" s="234" customFormat="1" ht="22.5" hidden="1" x14ac:dyDescent="0.2">
      <c r="A592" s="21" t="s">
        <v>66</v>
      </c>
      <c r="B592" s="151" t="s">
        <v>149</v>
      </c>
      <c r="C592" s="352" t="s">
        <v>151</v>
      </c>
      <c r="D592" s="352" t="s">
        <v>166</v>
      </c>
      <c r="E592" s="151"/>
      <c r="F592" s="221">
        <f t="shared" si="169"/>
        <v>3275.6</v>
      </c>
      <c r="G592" s="221">
        <f t="shared" si="169"/>
        <v>3220.6</v>
      </c>
      <c r="H592" s="374"/>
      <c r="I592" s="374"/>
      <c r="J592" s="374"/>
    </row>
    <row r="593" spans="1:14" s="234" customFormat="1" ht="11.25" hidden="1" x14ac:dyDescent="0.2">
      <c r="A593" s="246" t="s">
        <v>159</v>
      </c>
      <c r="B593" s="151" t="s">
        <v>149</v>
      </c>
      <c r="C593" s="352" t="s">
        <v>151</v>
      </c>
      <c r="D593" s="352" t="s">
        <v>166</v>
      </c>
      <c r="E593" s="151">
        <v>300</v>
      </c>
      <c r="F593" s="221">
        <f t="shared" si="169"/>
        <v>3275.6</v>
      </c>
      <c r="G593" s="221">
        <f t="shared" si="169"/>
        <v>3220.6</v>
      </c>
      <c r="H593" s="374"/>
      <c r="I593" s="374"/>
      <c r="J593" s="374"/>
    </row>
    <row r="594" spans="1:14" s="234" customFormat="1" ht="33.75" hidden="1" x14ac:dyDescent="0.2">
      <c r="A594" s="21" t="s">
        <v>401</v>
      </c>
      <c r="B594" s="151" t="s">
        <v>149</v>
      </c>
      <c r="C594" s="352" t="s">
        <v>151</v>
      </c>
      <c r="D594" s="352" t="s">
        <v>166</v>
      </c>
      <c r="E594" s="151">
        <v>320</v>
      </c>
      <c r="F594" s="221">
        <f>F595+F596</f>
        <v>3275.6</v>
      </c>
      <c r="G594" s="221">
        <f>G595+G596</f>
        <v>3220.6</v>
      </c>
      <c r="H594" s="374"/>
      <c r="I594" s="374"/>
      <c r="J594" s="374"/>
    </row>
    <row r="595" spans="1:14" s="234" customFormat="1" ht="22.5" hidden="1" x14ac:dyDescent="0.2">
      <c r="A595" s="219" t="s">
        <v>480</v>
      </c>
      <c r="B595" s="151" t="s">
        <v>149</v>
      </c>
      <c r="C595" s="352" t="s">
        <v>151</v>
      </c>
      <c r="D595" s="352" t="s">
        <v>166</v>
      </c>
      <c r="E595" s="151">
        <v>321</v>
      </c>
      <c r="F595" s="221">
        <f>'Пр7 ведм 25-26'!G121</f>
        <v>2806.6</v>
      </c>
      <c r="G595" s="221">
        <f>'Пр7 ведм 25-26'!H121</f>
        <v>2751.6</v>
      </c>
      <c r="H595" s="374"/>
      <c r="I595" s="374"/>
      <c r="J595" s="374"/>
    </row>
    <row r="596" spans="1:14" s="234" customFormat="1" ht="22.5" hidden="1" x14ac:dyDescent="0.2">
      <c r="A596" s="21" t="s">
        <v>885</v>
      </c>
      <c r="B596" s="151" t="s">
        <v>149</v>
      </c>
      <c r="C596" s="352" t="s">
        <v>151</v>
      </c>
      <c r="D596" s="352" t="s">
        <v>166</v>
      </c>
      <c r="E596" s="151">
        <v>323</v>
      </c>
      <c r="F596" s="221">
        <f>'Пр7 ведм 25-26'!G122</f>
        <v>469</v>
      </c>
      <c r="G596" s="221">
        <f>'Пр7 ведм 25-26'!H122</f>
        <v>469</v>
      </c>
      <c r="H596" s="374"/>
      <c r="I596" s="374"/>
      <c r="J596" s="374"/>
    </row>
    <row r="597" spans="1:14" ht="22.5" hidden="1" x14ac:dyDescent="0.2">
      <c r="A597" s="180" t="s">
        <v>167</v>
      </c>
      <c r="B597" s="16" t="s">
        <v>149</v>
      </c>
      <c r="C597" s="16" t="s">
        <v>151</v>
      </c>
      <c r="D597" s="16" t="s">
        <v>168</v>
      </c>
      <c r="E597" s="16"/>
      <c r="F597" s="209">
        <f t="shared" ref="F597:G597" si="170">F599</f>
        <v>153.25200000000001</v>
      </c>
      <c r="G597" s="209">
        <f t="shared" si="170"/>
        <v>150.678</v>
      </c>
      <c r="H597" s="378"/>
      <c r="I597" s="378"/>
      <c r="J597" s="378"/>
      <c r="N597" s="3"/>
    </row>
    <row r="598" spans="1:14" ht="22.5" hidden="1" x14ac:dyDescent="0.2">
      <c r="A598" s="180" t="s">
        <v>903</v>
      </c>
      <c r="B598" s="16" t="s">
        <v>149</v>
      </c>
      <c r="C598" s="16" t="s">
        <v>151</v>
      </c>
      <c r="D598" s="16" t="s">
        <v>169</v>
      </c>
      <c r="E598" s="16"/>
      <c r="F598" s="209">
        <f t="shared" ref="F598:G600" si="171">F599</f>
        <v>153.25200000000001</v>
      </c>
      <c r="G598" s="209">
        <f t="shared" si="171"/>
        <v>150.678</v>
      </c>
      <c r="H598" s="378"/>
      <c r="I598" s="378"/>
      <c r="J598" s="378"/>
      <c r="N598" s="3"/>
    </row>
    <row r="599" spans="1:14" hidden="1" x14ac:dyDescent="0.2">
      <c r="A599" s="180" t="s">
        <v>159</v>
      </c>
      <c r="B599" s="16" t="s">
        <v>149</v>
      </c>
      <c r="C599" s="16" t="s">
        <v>151</v>
      </c>
      <c r="D599" s="16" t="s">
        <v>169</v>
      </c>
      <c r="E599" s="16" t="s">
        <v>160</v>
      </c>
      <c r="F599" s="209">
        <f t="shared" si="171"/>
        <v>153.25200000000001</v>
      </c>
      <c r="G599" s="209">
        <f t="shared" si="171"/>
        <v>150.678</v>
      </c>
      <c r="H599" s="378"/>
      <c r="I599" s="378"/>
      <c r="J599" s="378"/>
      <c r="N599" s="3"/>
    </row>
    <row r="600" spans="1:14" hidden="1" x14ac:dyDescent="0.2">
      <c r="A600" s="180" t="s">
        <v>161</v>
      </c>
      <c r="B600" s="16" t="s">
        <v>149</v>
      </c>
      <c r="C600" s="16" t="s">
        <v>151</v>
      </c>
      <c r="D600" s="16" t="s">
        <v>169</v>
      </c>
      <c r="E600" s="18">
        <v>310</v>
      </c>
      <c r="F600" s="209">
        <f t="shared" si="171"/>
        <v>153.25200000000001</v>
      </c>
      <c r="G600" s="209">
        <f t="shared" si="171"/>
        <v>150.678</v>
      </c>
      <c r="H600" s="378"/>
      <c r="I600" s="378"/>
      <c r="J600" s="378"/>
      <c r="N600" s="3"/>
    </row>
    <row r="601" spans="1:14" ht="22.5" hidden="1" x14ac:dyDescent="0.2">
      <c r="A601" s="181" t="s">
        <v>162</v>
      </c>
      <c r="B601" s="16" t="s">
        <v>149</v>
      </c>
      <c r="C601" s="16" t="s">
        <v>151</v>
      </c>
      <c r="D601" s="16" t="s">
        <v>169</v>
      </c>
      <c r="E601" s="18">
        <v>313</v>
      </c>
      <c r="F601" s="221">
        <f>'Пр7 ведм 25-26'!G127</f>
        <v>153.25200000000001</v>
      </c>
      <c r="G601" s="221">
        <f>'Пр7 ведм 25-26'!H127</f>
        <v>150.678</v>
      </c>
      <c r="H601" s="374"/>
      <c r="I601" s="374"/>
      <c r="J601" s="374"/>
      <c r="N601" s="3"/>
    </row>
    <row r="602" spans="1:14" ht="22.5" hidden="1" x14ac:dyDescent="0.2">
      <c r="A602" s="11" t="s">
        <v>170</v>
      </c>
      <c r="B602" s="13">
        <v>10</v>
      </c>
      <c r="C602" s="12" t="s">
        <v>151</v>
      </c>
      <c r="D602" s="12" t="s">
        <v>171</v>
      </c>
      <c r="E602" s="13"/>
      <c r="F602" s="196">
        <f t="shared" ref="F602:G602" si="172">F603+F611+F616</f>
        <v>8986.7199999999993</v>
      </c>
      <c r="G602" s="196">
        <f t="shared" si="172"/>
        <v>8718.08</v>
      </c>
      <c r="H602" s="201"/>
      <c r="I602" s="201"/>
      <c r="J602" s="201"/>
      <c r="N602" s="3"/>
    </row>
    <row r="603" spans="1:14" s="19" customFormat="1" ht="22.5" hidden="1" x14ac:dyDescent="0.2">
      <c r="A603" s="180" t="s">
        <v>172</v>
      </c>
      <c r="B603" s="16" t="s">
        <v>149</v>
      </c>
      <c r="C603" s="16" t="s">
        <v>151</v>
      </c>
      <c r="D603" s="16" t="s">
        <v>173</v>
      </c>
      <c r="E603" s="16"/>
      <c r="F603" s="209">
        <f t="shared" ref="F603:G603" si="173">F604</f>
        <v>4065.0479999999998</v>
      </c>
      <c r="G603" s="209">
        <f t="shared" si="173"/>
        <v>3996.7719999999999</v>
      </c>
      <c r="H603" s="378"/>
      <c r="I603" s="378"/>
      <c r="J603" s="378"/>
    </row>
    <row r="604" spans="1:14" s="19" customFormat="1" ht="22.5" hidden="1" x14ac:dyDescent="0.2">
      <c r="A604" s="180" t="s">
        <v>71</v>
      </c>
      <c r="B604" s="16" t="s">
        <v>149</v>
      </c>
      <c r="C604" s="16" t="s">
        <v>151</v>
      </c>
      <c r="D604" s="16" t="s">
        <v>174</v>
      </c>
      <c r="E604" s="16"/>
      <c r="F604" s="209">
        <f t="shared" ref="F604:G604" si="174">F605+F608</f>
        <v>4065.0479999999998</v>
      </c>
      <c r="G604" s="209">
        <f t="shared" si="174"/>
        <v>3996.7719999999999</v>
      </c>
      <c r="H604" s="378"/>
      <c r="I604" s="378"/>
      <c r="J604" s="378"/>
    </row>
    <row r="605" spans="1:14" s="19" customFormat="1" ht="11.25" hidden="1" x14ac:dyDescent="0.2">
      <c r="A605" s="11" t="s">
        <v>404</v>
      </c>
      <c r="B605" s="13" t="s">
        <v>149</v>
      </c>
      <c r="C605" s="12" t="s">
        <v>151</v>
      </c>
      <c r="D605" s="16" t="s">
        <v>174</v>
      </c>
      <c r="E605" s="13" t="s">
        <v>119</v>
      </c>
      <c r="F605" s="196">
        <f t="shared" ref="F605:G605" si="175">SUM(F606)</f>
        <v>65</v>
      </c>
      <c r="G605" s="196">
        <f t="shared" si="175"/>
        <v>65</v>
      </c>
      <c r="H605" s="201"/>
      <c r="I605" s="201"/>
      <c r="J605" s="201"/>
    </row>
    <row r="606" spans="1:14" s="19" customFormat="1" ht="22.5" hidden="1" x14ac:dyDescent="0.2">
      <c r="A606" s="11" t="s">
        <v>120</v>
      </c>
      <c r="B606" s="13" t="s">
        <v>149</v>
      </c>
      <c r="C606" s="12" t="s">
        <v>151</v>
      </c>
      <c r="D606" s="16" t="s">
        <v>174</v>
      </c>
      <c r="E606" s="13" t="s">
        <v>121</v>
      </c>
      <c r="F606" s="196">
        <f t="shared" ref="F606:G606" si="176">F607</f>
        <v>65</v>
      </c>
      <c r="G606" s="196">
        <f t="shared" si="176"/>
        <v>65</v>
      </c>
      <c r="H606" s="201"/>
      <c r="I606" s="201"/>
      <c r="J606" s="201"/>
    </row>
    <row r="607" spans="1:14" s="19" customFormat="1" ht="11.25" hidden="1" x14ac:dyDescent="0.2">
      <c r="A607" s="179" t="s">
        <v>422</v>
      </c>
      <c r="B607" s="13" t="s">
        <v>149</v>
      </c>
      <c r="C607" s="12" t="s">
        <v>151</v>
      </c>
      <c r="D607" s="16" t="s">
        <v>174</v>
      </c>
      <c r="E607" s="13" t="s">
        <v>123</v>
      </c>
      <c r="F607" s="221">
        <f>'Пр7 ведм 25-26'!G133</f>
        <v>65</v>
      </c>
      <c r="G607" s="221">
        <f>'Пр7 ведм 25-26'!H133</f>
        <v>65</v>
      </c>
      <c r="H607" s="374"/>
      <c r="I607" s="374"/>
      <c r="J607" s="374"/>
    </row>
    <row r="608" spans="1:14" hidden="1" x14ac:dyDescent="0.2">
      <c r="A608" s="180" t="s">
        <v>159</v>
      </c>
      <c r="B608" s="16" t="s">
        <v>149</v>
      </c>
      <c r="C608" s="16" t="s">
        <v>151</v>
      </c>
      <c r="D608" s="16" t="s">
        <v>174</v>
      </c>
      <c r="E608" s="16" t="s">
        <v>160</v>
      </c>
      <c r="F608" s="209">
        <f t="shared" ref="F608:G609" si="177">F609</f>
        <v>4000.0479999999998</v>
      </c>
      <c r="G608" s="209">
        <f t="shared" si="177"/>
        <v>3931.7719999999999</v>
      </c>
      <c r="H608" s="378"/>
      <c r="I608" s="378"/>
      <c r="J608" s="378"/>
      <c r="N608" s="3"/>
    </row>
    <row r="609" spans="1:14" s="19" customFormat="1" ht="11.25" hidden="1" x14ac:dyDescent="0.2">
      <c r="A609" s="180" t="s">
        <v>161</v>
      </c>
      <c r="B609" s="16" t="s">
        <v>149</v>
      </c>
      <c r="C609" s="16" t="s">
        <v>151</v>
      </c>
      <c r="D609" s="16" t="s">
        <v>174</v>
      </c>
      <c r="E609" s="18">
        <v>310</v>
      </c>
      <c r="F609" s="209">
        <f t="shared" si="177"/>
        <v>4000.0479999999998</v>
      </c>
      <c r="G609" s="209">
        <f t="shared" si="177"/>
        <v>3931.7719999999999</v>
      </c>
      <c r="H609" s="378"/>
      <c r="I609" s="378"/>
      <c r="J609" s="378"/>
    </row>
    <row r="610" spans="1:14" s="19" customFormat="1" ht="22.5" hidden="1" x14ac:dyDescent="0.2">
      <c r="A610" s="181" t="s">
        <v>162</v>
      </c>
      <c r="B610" s="16" t="s">
        <v>149</v>
      </c>
      <c r="C610" s="16" t="s">
        <v>151</v>
      </c>
      <c r="D610" s="16" t="s">
        <v>174</v>
      </c>
      <c r="E610" s="18">
        <v>313</v>
      </c>
      <c r="F610" s="221">
        <f>'Пр7 ведм 25-26'!G136</f>
        <v>4000.0479999999998</v>
      </c>
      <c r="G610" s="221">
        <f>'Пр7 ведм 25-26'!H136</f>
        <v>3931.7719999999999</v>
      </c>
      <c r="H610" s="374"/>
      <c r="I610" s="374"/>
      <c r="J610" s="374"/>
    </row>
    <row r="611" spans="1:14" ht="33.75" hidden="1" x14ac:dyDescent="0.2">
      <c r="A611" s="180" t="s">
        <v>175</v>
      </c>
      <c r="B611" s="16" t="s">
        <v>149</v>
      </c>
      <c r="C611" s="16" t="s">
        <v>151</v>
      </c>
      <c r="D611" s="16" t="s">
        <v>176</v>
      </c>
      <c r="E611" s="16"/>
      <c r="F611" s="209">
        <f t="shared" ref="F611:G614" si="178">F612</f>
        <v>21.672000000000001</v>
      </c>
      <c r="G611" s="209">
        <f t="shared" si="178"/>
        <v>21.308</v>
      </c>
      <c r="H611" s="378"/>
      <c r="I611" s="378"/>
      <c r="J611" s="378"/>
      <c r="N611" s="3"/>
    </row>
    <row r="612" spans="1:14" ht="33.75" hidden="1" x14ac:dyDescent="0.2">
      <c r="A612" s="180" t="s">
        <v>64</v>
      </c>
      <c r="B612" s="16" t="s">
        <v>149</v>
      </c>
      <c r="C612" s="16" t="s">
        <v>151</v>
      </c>
      <c r="D612" s="16" t="s">
        <v>177</v>
      </c>
      <c r="E612" s="16"/>
      <c r="F612" s="209">
        <f t="shared" si="178"/>
        <v>21.672000000000001</v>
      </c>
      <c r="G612" s="209">
        <f t="shared" si="178"/>
        <v>21.308</v>
      </c>
      <c r="H612" s="378"/>
      <c r="I612" s="378"/>
      <c r="J612" s="378"/>
      <c r="N612" s="3"/>
    </row>
    <row r="613" spans="1:14" hidden="1" x14ac:dyDescent="0.2">
      <c r="A613" s="180" t="s">
        <v>159</v>
      </c>
      <c r="B613" s="16" t="s">
        <v>149</v>
      </c>
      <c r="C613" s="16" t="s">
        <v>151</v>
      </c>
      <c r="D613" s="16" t="s">
        <v>177</v>
      </c>
      <c r="E613" s="16" t="s">
        <v>160</v>
      </c>
      <c r="F613" s="209">
        <f t="shared" si="178"/>
        <v>21.672000000000001</v>
      </c>
      <c r="G613" s="209">
        <f t="shared" si="178"/>
        <v>21.308</v>
      </c>
      <c r="H613" s="378"/>
      <c r="I613" s="378"/>
      <c r="J613" s="378"/>
      <c r="N613" s="3"/>
    </row>
    <row r="614" spans="1:14" s="19" customFormat="1" ht="11.25" hidden="1" x14ac:dyDescent="0.2">
      <c r="A614" s="180" t="s">
        <v>161</v>
      </c>
      <c r="B614" s="16" t="s">
        <v>149</v>
      </c>
      <c r="C614" s="16" t="s">
        <v>151</v>
      </c>
      <c r="D614" s="16" t="s">
        <v>177</v>
      </c>
      <c r="E614" s="18">
        <v>310</v>
      </c>
      <c r="F614" s="209">
        <f t="shared" si="178"/>
        <v>21.672000000000001</v>
      </c>
      <c r="G614" s="209">
        <f t="shared" si="178"/>
        <v>21.308</v>
      </c>
      <c r="H614" s="378"/>
      <c r="I614" s="378"/>
      <c r="J614" s="378"/>
    </row>
    <row r="615" spans="1:14" s="19" customFormat="1" ht="22.5" hidden="1" x14ac:dyDescent="0.2">
      <c r="A615" s="181" t="s">
        <v>162</v>
      </c>
      <c r="B615" s="16" t="s">
        <v>149</v>
      </c>
      <c r="C615" s="16" t="s">
        <v>151</v>
      </c>
      <c r="D615" s="16" t="s">
        <v>177</v>
      </c>
      <c r="E615" s="18">
        <v>313</v>
      </c>
      <c r="F615" s="221">
        <f>'Пр7 ведм 25-26'!G141</f>
        <v>21.672000000000001</v>
      </c>
      <c r="G615" s="221">
        <f>'Пр7 ведм 25-26'!H141</f>
        <v>21.308</v>
      </c>
      <c r="H615" s="374"/>
      <c r="I615" s="374"/>
      <c r="J615" s="374"/>
    </row>
    <row r="616" spans="1:14" s="19" customFormat="1" ht="30" hidden="1" customHeight="1" x14ac:dyDescent="0.2">
      <c r="A616" s="11" t="s">
        <v>178</v>
      </c>
      <c r="B616" s="16" t="s">
        <v>149</v>
      </c>
      <c r="C616" s="16" t="s">
        <v>151</v>
      </c>
      <c r="D616" s="16" t="s">
        <v>179</v>
      </c>
      <c r="E616" s="18"/>
      <c r="F616" s="209">
        <f t="shared" ref="F616:G616" si="179">F617</f>
        <v>4900</v>
      </c>
      <c r="G616" s="209">
        <f t="shared" si="179"/>
        <v>4700</v>
      </c>
      <c r="H616" s="378"/>
      <c r="I616" s="378"/>
      <c r="J616" s="378"/>
    </row>
    <row r="617" spans="1:14" s="20" customFormat="1" ht="21.75" hidden="1" customHeight="1" x14ac:dyDescent="0.2">
      <c r="A617" s="88" t="s">
        <v>63</v>
      </c>
      <c r="B617" s="16" t="s">
        <v>149</v>
      </c>
      <c r="C617" s="16" t="s">
        <v>151</v>
      </c>
      <c r="D617" s="12" t="s">
        <v>180</v>
      </c>
      <c r="E617" s="13"/>
      <c r="F617" s="196">
        <f t="shared" ref="F617:G617" si="180">F621+F618</f>
        <v>4900</v>
      </c>
      <c r="G617" s="196">
        <f t="shared" si="180"/>
        <v>4700</v>
      </c>
      <c r="H617" s="201"/>
      <c r="I617" s="201"/>
      <c r="J617" s="201"/>
    </row>
    <row r="618" spans="1:14" s="20" customFormat="1" ht="11.25" hidden="1" x14ac:dyDescent="0.2">
      <c r="A618" s="11" t="s">
        <v>404</v>
      </c>
      <c r="B618" s="13" t="s">
        <v>149</v>
      </c>
      <c r="C618" s="12" t="s">
        <v>151</v>
      </c>
      <c r="D618" s="12" t="s">
        <v>180</v>
      </c>
      <c r="E618" s="13" t="s">
        <v>119</v>
      </c>
      <c r="F618" s="196">
        <f t="shared" ref="F618:G618" si="181">SUM(F619)</f>
        <v>63</v>
      </c>
      <c r="G618" s="196">
        <f t="shared" si="181"/>
        <v>63</v>
      </c>
      <c r="H618" s="201"/>
      <c r="I618" s="201"/>
      <c r="J618" s="201"/>
    </row>
    <row r="619" spans="1:14" s="19" customFormat="1" ht="15.75" hidden="1" customHeight="1" x14ac:dyDescent="0.2">
      <c r="A619" s="11" t="s">
        <v>120</v>
      </c>
      <c r="B619" s="13" t="s">
        <v>149</v>
      </c>
      <c r="C619" s="12" t="s">
        <v>151</v>
      </c>
      <c r="D619" s="12" t="s">
        <v>180</v>
      </c>
      <c r="E619" s="13" t="s">
        <v>121</v>
      </c>
      <c r="F619" s="196">
        <f t="shared" ref="F619:G619" si="182">F620</f>
        <v>63</v>
      </c>
      <c r="G619" s="196">
        <f t="shared" si="182"/>
        <v>63</v>
      </c>
      <c r="H619" s="201"/>
      <c r="I619" s="201"/>
      <c r="J619" s="201"/>
    </row>
    <row r="620" spans="1:14" s="19" customFormat="1" ht="11.25" hidden="1" x14ac:dyDescent="0.2">
      <c r="A620" s="179" t="s">
        <v>422</v>
      </c>
      <c r="B620" s="13" t="s">
        <v>149</v>
      </c>
      <c r="C620" s="12" t="s">
        <v>151</v>
      </c>
      <c r="D620" s="12" t="s">
        <v>180</v>
      </c>
      <c r="E620" s="13" t="s">
        <v>123</v>
      </c>
      <c r="F620" s="221">
        <f>'Пр7 ведм 25-26'!G146</f>
        <v>63</v>
      </c>
      <c r="G620" s="221">
        <f>'Пр7 ведм 25-26'!H146</f>
        <v>63</v>
      </c>
      <c r="H620" s="374"/>
      <c r="I620" s="374"/>
      <c r="J620" s="374"/>
    </row>
    <row r="621" spans="1:14" s="19" customFormat="1" ht="11.25" hidden="1" x14ac:dyDescent="0.2">
      <c r="A621" s="180" t="s">
        <v>159</v>
      </c>
      <c r="B621" s="16" t="s">
        <v>149</v>
      </c>
      <c r="C621" s="16" t="s">
        <v>151</v>
      </c>
      <c r="D621" s="12" t="s">
        <v>180</v>
      </c>
      <c r="E621" s="16" t="s">
        <v>160</v>
      </c>
      <c r="F621" s="209">
        <f t="shared" ref="F621:G622" si="183">F622</f>
        <v>4837</v>
      </c>
      <c r="G621" s="209">
        <f t="shared" si="183"/>
        <v>4637</v>
      </c>
      <c r="H621" s="378"/>
      <c r="I621" s="378"/>
      <c r="J621" s="378"/>
    </row>
    <row r="622" spans="1:14" s="19" customFormat="1" ht="33.75" hidden="1" x14ac:dyDescent="0.2">
      <c r="A622" s="11" t="s">
        <v>401</v>
      </c>
      <c r="B622" s="16" t="s">
        <v>149</v>
      </c>
      <c r="C622" s="16" t="s">
        <v>151</v>
      </c>
      <c r="D622" s="12" t="s">
        <v>180</v>
      </c>
      <c r="E622" s="18">
        <v>320</v>
      </c>
      <c r="F622" s="209">
        <f t="shared" si="183"/>
        <v>4837</v>
      </c>
      <c r="G622" s="209">
        <f t="shared" si="183"/>
        <v>4637</v>
      </c>
      <c r="H622" s="378"/>
      <c r="I622" s="378"/>
      <c r="J622" s="378"/>
    </row>
    <row r="623" spans="1:14" s="19" customFormat="1" ht="22.5" hidden="1" x14ac:dyDescent="0.2">
      <c r="A623" s="181" t="s">
        <v>480</v>
      </c>
      <c r="B623" s="16" t="s">
        <v>149</v>
      </c>
      <c r="C623" s="16" t="s">
        <v>151</v>
      </c>
      <c r="D623" s="12" t="s">
        <v>180</v>
      </c>
      <c r="E623" s="18">
        <v>321</v>
      </c>
      <c r="F623" s="221">
        <f>'Пр7 ведм 25-26'!G149</f>
        <v>4837</v>
      </c>
      <c r="G623" s="221">
        <f>'Пр7 ведм 25-26'!H149</f>
        <v>4637</v>
      </c>
      <c r="H623" s="374"/>
      <c r="I623" s="374"/>
      <c r="J623" s="374"/>
    </row>
    <row r="624" spans="1:14" s="25" customFormat="1" ht="28.5" hidden="1" customHeight="1" x14ac:dyDescent="0.2">
      <c r="A624" s="9" t="s">
        <v>792</v>
      </c>
      <c r="B624" s="31">
        <v>10</v>
      </c>
      <c r="C624" s="33" t="s">
        <v>151</v>
      </c>
      <c r="D624" s="33" t="s">
        <v>353</v>
      </c>
      <c r="E624" s="31"/>
      <c r="F624" s="204">
        <f t="shared" ref="F624:G624" si="184">F625+F629+F636+F640+F644+F648</f>
        <v>1365.6799999999998</v>
      </c>
      <c r="G624" s="204">
        <f t="shared" si="184"/>
        <v>1407.52</v>
      </c>
      <c r="H624" s="372"/>
      <c r="I624" s="372"/>
      <c r="J624" s="372"/>
    </row>
    <row r="625" spans="1:10" s="25" customFormat="1" ht="24.75" hidden="1" customHeight="1" x14ac:dyDescent="0.2">
      <c r="A625" s="88" t="s">
        <v>447</v>
      </c>
      <c r="B625" s="35">
        <v>10</v>
      </c>
      <c r="C625" s="37" t="s">
        <v>151</v>
      </c>
      <c r="D625" s="352" t="s">
        <v>446</v>
      </c>
      <c r="E625" s="35"/>
      <c r="F625" s="205">
        <f t="shared" ref="F625:G627" si="185">F626</f>
        <v>605.67999999999995</v>
      </c>
      <c r="G625" s="205">
        <f t="shared" si="185"/>
        <v>597.52</v>
      </c>
      <c r="H625" s="373"/>
      <c r="I625" s="373"/>
      <c r="J625" s="373"/>
    </row>
    <row r="626" spans="1:10" s="25" customFormat="1" hidden="1" x14ac:dyDescent="0.2">
      <c r="A626" s="11" t="s">
        <v>404</v>
      </c>
      <c r="B626" s="151">
        <v>10</v>
      </c>
      <c r="C626" s="352" t="s">
        <v>151</v>
      </c>
      <c r="D626" s="352" t="s">
        <v>446</v>
      </c>
      <c r="E626" s="151" t="s">
        <v>119</v>
      </c>
      <c r="F626" s="202">
        <f t="shared" si="185"/>
        <v>605.67999999999995</v>
      </c>
      <c r="G626" s="202">
        <f t="shared" si="185"/>
        <v>597.52</v>
      </c>
      <c r="H626" s="225"/>
      <c r="I626" s="225"/>
      <c r="J626" s="225"/>
    </row>
    <row r="627" spans="1:10" s="25" customFormat="1" ht="22.5" hidden="1" x14ac:dyDescent="0.2">
      <c r="A627" s="11" t="s">
        <v>120</v>
      </c>
      <c r="B627" s="151">
        <v>10</v>
      </c>
      <c r="C627" s="352" t="s">
        <v>151</v>
      </c>
      <c r="D627" s="352" t="s">
        <v>446</v>
      </c>
      <c r="E627" s="151" t="s">
        <v>121</v>
      </c>
      <c r="F627" s="202">
        <f t="shared" si="185"/>
        <v>605.67999999999995</v>
      </c>
      <c r="G627" s="202">
        <f t="shared" si="185"/>
        <v>597.52</v>
      </c>
      <c r="H627" s="225"/>
      <c r="I627" s="225"/>
      <c r="J627" s="225"/>
    </row>
    <row r="628" spans="1:10" s="25" customFormat="1" hidden="1" x14ac:dyDescent="0.2">
      <c r="A628" s="179" t="s">
        <v>422</v>
      </c>
      <c r="B628" s="151">
        <v>10</v>
      </c>
      <c r="C628" s="352" t="s">
        <v>151</v>
      </c>
      <c r="D628" s="352" t="s">
        <v>446</v>
      </c>
      <c r="E628" s="151" t="s">
        <v>123</v>
      </c>
      <c r="F628" s="208">
        <f>'Пр7 ведм 25-26'!G698</f>
        <v>605.67999999999995</v>
      </c>
      <c r="G628" s="208">
        <f>'Пр7 ведм 25-26'!H698</f>
        <v>597.52</v>
      </c>
      <c r="H628" s="379"/>
      <c r="I628" s="379"/>
      <c r="J628" s="379"/>
    </row>
    <row r="629" spans="1:10" s="25" customFormat="1" ht="22.5" hidden="1" x14ac:dyDescent="0.2">
      <c r="A629" s="14" t="s">
        <v>448</v>
      </c>
      <c r="B629" s="151">
        <v>10</v>
      </c>
      <c r="C629" s="352" t="s">
        <v>151</v>
      </c>
      <c r="D629" s="352" t="s">
        <v>449</v>
      </c>
      <c r="E629" s="151"/>
      <c r="F629" s="208">
        <f t="shared" ref="F629:G629" si="186">F633+F630</f>
        <v>80</v>
      </c>
      <c r="G629" s="208">
        <f t="shared" si="186"/>
        <v>80</v>
      </c>
      <c r="H629" s="379"/>
      <c r="I629" s="379"/>
      <c r="J629" s="379"/>
    </row>
    <row r="630" spans="1:10" s="25" customFormat="1" hidden="1" x14ac:dyDescent="0.2">
      <c r="A630" s="11" t="s">
        <v>404</v>
      </c>
      <c r="B630" s="151">
        <v>10</v>
      </c>
      <c r="C630" s="352" t="s">
        <v>151</v>
      </c>
      <c r="D630" s="352" t="s">
        <v>449</v>
      </c>
      <c r="E630" s="151" t="s">
        <v>119</v>
      </c>
      <c r="F630" s="208">
        <f t="shared" ref="F630:G631" si="187">F631</f>
        <v>80</v>
      </c>
      <c r="G630" s="208">
        <f t="shared" si="187"/>
        <v>80</v>
      </c>
      <c r="H630" s="379"/>
      <c r="I630" s="379"/>
      <c r="J630" s="379"/>
    </row>
    <row r="631" spans="1:10" s="25" customFormat="1" ht="22.5" hidden="1" x14ac:dyDescent="0.2">
      <c r="A631" s="11" t="s">
        <v>120</v>
      </c>
      <c r="B631" s="151">
        <v>10</v>
      </c>
      <c r="C631" s="352" t="s">
        <v>151</v>
      </c>
      <c r="D631" s="352" t="s">
        <v>449</v>
      </c>
      <c r="E631" s="151" t="s">
        <v>121</v>
      </c>
      <c r="F631" s="208">
        <f t="shared" si="187"/>
        <v>80</v>
      </c>
      <c r="G631" s="208">
        <f t="shared" si="187"/>
        <v>80</v>
      </c>
      <c r="H631" s="379"/>
      <c r="I631" s="379"/>
      <c r="J631" s="379"/>
    </row>
    <row r="632" spans="1:10" s="25" customFormat="1" hidden="1" x14ac:dyDescent="0.2">
      <c r="A632" s="179" t="s">
        <v>422</v>
      </c>
      <c r="B632" s="151">
        <v>10</v>
      </c>
      <c r="C632" s="352" t="s">
        <v>151</v>
      </c>
      <c r="D632" s="352" t="s">
        <v>449</v>
      </c>
      <c r="E632" s="151" t="s">
        <v>123</v>
      </c>
      <c r="F632" s="208">
        <f>'Пр7 ведм 25-26'!G702</f>
        <v>80</v>
      </c>
      <c r="G632" s="208">
        <f>'Пр7 ведм 25-26'!H702</f>
        <v>80</v>
      </c>
      <c r="H632" s="379"/>
      <c r="I632" s="379"/>
      <c r="J632" s="379"/>
    </row>
    <row r="633" spans="1:10" s="25" customFormat="1" hidden="1" x14ac:dyDescent="0.2">
      <c r="A633" s="180" t="s">
        <v>159</v>
      </c>
      <c r="B633" s="151">
        <v>10</v>
      </c>
      <c r="C633" s="352" t="s">
        <v>151</v>
      </c>
      <c r="D633" s="352" t="s">
        <v>449</v>
      </c>
      <c r="E633" s="151">
        <v>300</v>
      </c>
      <c r="F633" s="208">
        <f t="shared" ref="F633:G634" si="188">F634</f>
        <v>0</v>
      </c>
      <c r="G633" s="208">
        <f t="shared" si="188"/>
        <v>0</v>
      </c>
      <c r="H633" s="379"/>
      <c r="I633" s="379"/>
      <c r="J633" s="379"/>
    </row>
    <row r="634" spans="1:10" s="25" customFormat="1" ht="22.5" hidden="1" x14ac:dyDescent="0.2">
      <c r="A634" s="180" t="s">
        <v>482</v>
      </c>
      <c r="B634" s="151">
        <v>10</v>
      </c>
      <c r="C634" s="352" t="s">
        <v>151</v>
      </c>
      <c r="D634" s="352" t="s">
        <v>449</v>
      </c>
      <c r="E634" s="151">
        <v>320</v>
      </c>
      <c r="F634" s="208">
        <f t="shared" si="188"/>
        <v>0</v>
      </c>
      <c r="G634" s="208">
        <f t="shared" si="188"/>
        <v>0</v>
      </c>
      <c r="H634" s="379"/>
      <c r="I634" s="379"/>
      <c r="J634" s="379"/>
    </row>
    <row r="635" spans="1:10" s="25" customFormat="1" ht="22.5" hidden="1" x14ac:dyDescent="0.2">
      <c r="A635" s="180" t="s">
        <v>480</v>
      </c>
      <c r="B635" s="151">
        <v>10</v>
      </c>
      <c r="C635" s="352" t="s">
        <v>151</v>
      </c>
      <c r="D635" s="352" t="s">
        <v>449</v>
      </c>
      <c r="E635" s="151">
        <v>321</v>
      </c>
      <c r="F635" s="208">
        <f>'Пр7 ведм 25-26'!G705</f>
        <v>0</v>
      </c>
      <c r="G635" s="208">
        <f>'Пр7 ведм 25-26'!H705</f>
        <v>0</v>
      </c>
      <c r="H635" s="379"/>
      <c r="I635" s="379"/>
      <c r="J635" s="379"/>
    </row>
    <row r="636" spans="1:10" s="25" customFormat="1" ht="14.25" hidden="1" customHeight="1" x14ac:dyDescent="0.2">
      <c r="A636" s="88" t="s">
        <v>450</v>
      </c>
      <c r="B636" s="35">
        <v>10</v>
      </c>
      <c r="C636" s="37" t="s">
        <v>151</v>
      </c>
      <c r="D636" s="352" t="s">
        <v>354</v>
      </c>
      <c r="E636" s="35"/>
      <c r="F636" s="205">
        <f t="shared" ref="F636:G638" si="189">F637</f>
        <v>190</v>
      </c>
      <c r="G636" s="205">
        <f t="shared" si="189"/>
        <v>190</v>
      </c>
      <c r="H636" s="373"/>
      <c r="I636" s="373"/>
      <c r="J636" s="373"/>
    </row>
    <row r="637" spans="1:10" s="25" customFormat="1" hidden="1" x14ac:dyDescent="0.2">
      <c r="A637" s="11" t="s">
        <v>404</v>
      </c>
      <c r="B637" s="151">
        <v>10</v>
      </c>
      <c r="C637" s="352" t="s">
        <v>151</v>
      </c>
      <c r="D637" s="352" t="s">
        <v>354</v>
      </c>
      <c r="E637" s="151" t="s">
        <v>119</v>
      </c>
      <c r="F637" s="202">
        <f t="shared" si="189"/>
        <v>190</v>
      </c>
      <c r="G637" s="202">
        <f t="shared" si="189"/>
        <v>190</v>
      </c>
      <c r="H637" s="225"/>
      <c r="I637" s="225"/>
      <c r="J637" s="225"/>
    </row>
    <row r="638" spans="1:10" s="25" customFormat="1" ht="12.75" hidden="1" customHeight="1" x14ac:dyDescent="0.2">
      <c r="A638" s="11" t="s">
        <v>120</v>
      </c>
      <c r="B638" s="151">
        <v>10</v>
      </c>
      <c r="C638" s="352" t="s">
        <v>151</v>
      </c>
      <c r="D638" s="352" t="s">
        <v>354</v>
      </c>
      <c r="E638" s="151" t="s">
        <v>121</v>
      </c>
      <c r="F638" s="202">
        <f t="shared" si="189"/>
        <v>190</v>
      </c>
      <c r="G638" s="202">
        <f t="shared" si="189"/>
        <v>190</v>
      </c>
      <c r="H638" s="225"/>
      <c r="I638" s="225"/>
      <c r="J638" s="225"/>
    </row>
    <row r="639" spans="1:10" s="25" customFormat="1" hidden="1" x14ac:dyDescent="0.2">
      <c r="A639" s="179" t="s">
        <v>422</v>
      </c>
      <c r="B639" s="151">
        <v>10</v>
      </c>
      <c r="C639" s="352" t="s">
        <v>151</v>
      </c>
      <c r="D639" s="352" t="s">
        <v>354</v>
      </c>
      <c r="E639" s="151" t="s">
        <v>123</v>
      </c>
      <c r="F639" s="208">
        <f>'Пр7 ведм 25-26'!G709</f>
        <v>190</v>
      </c>
      <c r="G639" s="208">
        <f>'Пр7 ведм 25-26'!H709</f>
        <v>190</v>
      </c>
      <c r="H639" s="379"/>
      <c r="I639" s="379"/>
      <c r="J639" s="379"/>
    </row>
    <row r="640" spans="1:10" s="25" customFormat="1" ht="22.5" hidden="1" x14ac:dyDescent="0.2">
      <c r="A640" s="88" t="s">
        <v>452</v>
      </c>
      <c r="B640" s="35">
        <v>10</v>
      </c>
      <c r="C640" s="37" t="s">
        <v>151</v>
      </c>
      <c r="D640" s="352" t="s">
        <v>451</v>
      </c>
      <c r="E640" s="35"/>
      <c r="F640" s="205">
        <f t="shared" ref="F640:G642" si="190">F641</f>
        <v>0</v>
      </c>
      <c r="G640" s="205">
        <f t="shared" si="190"/>
        <v>0</v>
      </c>
      <c r="H640" s="373"/>
      <c r="I640" s="373"/>
      <c r="J640" s="373"/>
    </row>
    <row r="641" spans="1:10" s="25" customFormat="1" hidden="1" x14ac:dyDescent="0.2">
      <c r="A641" s="11" t="s">
        <v>404</v>
      </c>
      <c r="B641" s="151">
        <v>10</v>
      </c>
      <c r="C641" s="352" t="s">
        <v>151</v>
      </c>
      <c r="D641" s="352" t="s">
        <v>451</v>
      </c>
      <c r="E641" s="151" t="s">
        <v>119</v>
      </c>
      <c r="F641" s="202">
        <f t="shared" si="190"/>
        <v>0</v>
      </c>
      <c r="G641" s="202">
        <f t="shared" si="190"/>
        <v>0</v>
      </c>
      <c r="H641" s="225"/>
      <c r="I641" s="225"/>
      <c r="J641" s="225"/>
    </row>
    <row r="642" spans="1:10" s="25" customFormat="1" ht="22.5" hidden="1" x14ac:dyDescent="0.2">
      <c r="A642" s="11" t="s">
        <v>120</v>
      </c>
      <c r="B642" s="151">
        <v>10</v>
      </c>
      <c r="C642" s="352" t="s">
        <v>151</v>
      </c>
      <c r="D642" s="352" t="s">
        <v>451</v>
      </c>
      <c r="E642" s="151" t="s">
        <v>121</v>
      </c>
      <c r="F642" s="202">
        <f t="shared" si="190"/>
        <v>0</v>
      </c>
      <c r="G642" s="202">
        <f t="shared" si="190"/>
        <v>0</v>
      </c>
      <c r="H642" s="225"/>
      <c r="I642" s="225"/>
      <c r="J642" s="225"/>
    </row>
    <row r="643" spans="1:10" s="25" customFormat="1" hidden="1" x14ac:dyDescent="0.2">
      <c r="A643" s="179" t="s">
        <v>422</v>
      </c>
      <c r="B643" s="151">
        <v>10</v>
      </c>
      <c r="C643" s="352" t="s">
        <v>151</v>
      </c>
      <c r="D643" s="352" t="s">
        <v>451</v>
      </c>
      <c r="E643" s="151" t="s">
        <v>123</v>
      </c>
      <c r="F643" s="208">
        <f>'Пр7 ведм 25-26'!G713</f>
        <v>0</v>
      </c>
      <c r="G643" s="208">
        <f>'Пр7 ведм 25-26'!H713</f>
        <v>0</v>
      </c>
      <c r="H643" s="379"/>
      <c r="I643" s="379"/>
      <c r="J643" s="379"/>
    </row>
    <row r="644" spans="1:10" s="25" customFormat="1" hidden="1" x14ac:dyDescent="0.2">
      <c r="A644" s="88" t="s">
        <v>454</v>
      </c>
      <c r="B644" s="35">
        <v>10</v>
      </c>
      <c r="C644" s="37" t="s">
        <v>151</v>
      </c>
      <c r="D644" s="352" t="s">
        <v>453</v>
      </c>
      <c r="E644" s="35"/>
      <c r="F644" s="205">
        <f t="shared" ref="F644:G646" si="191">F645</f>
        <v>460</v>
      </c>
      <c r="G644" s="205">
        <f t="shared" si="191"/>
        <v>510</v>
      </c>
      <c r="H644" s="373"/>
      <c r="I644" s="373"/>
      <c r="J644" s="373"/>
    </row>
    <row r="645" spans="1:10" s="25" customFormat="1" hidden="1" x14ac:dyDescent="0.2">
      <c r="A645" s="11" t="s">
        <v>404</v>
      </c>
      <c r="B645" s="151">
        <v>10</v>
      </c>
      <c r="C645" s="352" t="s">
        <v>151</v>
      </c>
      <c r="D645" s="352" t="s">
        <v>453</v>
      </c>
      <c r="E645" s="151" t="s">
        <v>119</v>
      </c>
      <c r="F645" s="202">
        <f t="shared" si="191"/>
        <v>460</v>
      </c>
      <c r="G645" s="202">
        <f t="shared" si="191"/>
        <v>510</v>
      </c>
      <c r="H645" s="225"/>
      <c r="I645" s="225"/>
      <c r="J645" s="225"/>
    </row>
    <row r="646" spans="1:10" s="25" customFormat="1" ht="22.5" hidden="1" x14ac:dyDescent="0.2">
      <c r="A646" s="11" t="s">
        <v>120</v>
      </c>
      <c r="B646" s="151">
        <v>10</v>
      </c>
      <c r="C646" s="352" t="s">
        <v>151</v>
      </c>
      <c r="D646" s="352" t="s">
        <v>453</v>
      </c>
      <c r="E646" s="151" t="s">
        <v>121</v>
      </c>
      <c r="F646" s="202">
        <f t="shared" si="191"/>
        <v>460</v>
      </c>
      <c r="G646" s="202">
        <f t="shared" si="191"/>
        <v>510</v>
      </c>
      <c r="H646" s="225"/>
      <c r="I646" s="225"/>
      <c r="J646" s="225"/>
    </row>
    <row r="647" spans="1:10" s="25" customFormat="1" hidden="1" x14ac:dyDescent="0.2">
      <c r="A647" s="179" t="s">
        <v>422</v>
      </c>
      <c r="B647" s="151">
        <v>10</v>
      </c>
      <c r="C647" s="352" t="s">
        <v>151</v>
      </c>
      <c r="D647" s="352" t="s">
        <v>453</v>
      </c>
      <c r="E647" s="151" t="s">
        <v>123</v>
      </c>
      <c r="F647" s="208">
        <f>'Пр7 ведм 25-26'!G717</f>
        <v>460</v>
      </c>
      <c r="G647" s="208">
        <f>'Пр7 ведм 25-26'!H717</f>
        <v>510</v>
      </c>
      <c r="H647" s="379"/>
      <c r="I647" s="379"/>
      <c r="J647" s="379"/>
    </row>
    <row r="648" spans="1:10" s="25" customFormat="1" hidden="1" x14ac:dyDescent="0.2">
      <c r="A648" s="162" t="s">
        <v>736</v>
      </c>
      <c r="B648" s="35">
        <v>10</v>
      </c>
      <c r="C648" s="37" t="s">
        <v>151</v>
      </c>
      <c r="D648" s="352" t="s">
        <v>735</v>
      </c>
      <c r="E648" s="35"/>
      <c r="F648" s="205">
        <f t="shared" ref="F648:G650" si="192">F649</f>
        <v>30</v>
      </c>
      <c r="G648" s="205">
        <f t="shared" si="192"/>
        <v>30</v>
      </c>
      <c r="H648" s="373"/>
      <c r="I648" s="373"/>
      <c r="J648" s="373"/>
    </row>
    <row r="649" spans="1:10" s="25" customFormat="1" hidden="1" x14ac:dyDescent="0.2">
      <c r="A649" s="11" t="s">
        <v>404</v>
      </c>
      <c r="B649" s="151">
        <v>10</v>
      </c>
      <c r="C649" s="352" t="s">
        <v>151</v>
      </c>
      <c r="D649" s="352" t="s">
        <v>735</v>
      </c>
      <c r="E649" s="151" t="s">
        <v>119</v>
      </c>
      <c r="F649" s="202">
        <f t="shared" si="192"/>
        <v>30</v>
      </c>
      <c r="G649" s="202">
        <f t="shared" si="192"/>
        <v>30</v>
      </c>
      <c r="H649" s="225"/>
      <c r="I649" s="225"/>
      <c r="J649" s="225"/>
    </row>
    <row r="650" spans="1:10" s="25" customFormat="1" ht="22.5" hidden="1" x14ac:dyDescent="0.2">
      <c r="A650" s="11" t="s">
        <v>120</v>
      </c>
      <c r="B650" s="151">
        <v>10</v>
      </c>
      <c r="C650" s="352" t="s">
        <v>151</v>
      </c>
      <c r="D650" s="352" t="s">
        <v>735</v>
      </c>
      <c r="E650" s="151" t="s">
        <v>121</v>
      </c>
      <c r="F650" s="202">
        <f t="shared" si="192"/>
        <v>30</v>
      </c>
      <c r="G650" s="202">
        <f t="shared" si="192"/>
        <v>30</v>
      </c>
      <c r="H650" s="225"/>
      <c r="I650" s="225"/>
      <c r="J650" s="225"/>
    </row>
    <row r="651" spans="1:10" s="25" customFormat="1" hidden="1" x14ac:dyDescent="0.2">
      <c r="A651" s="179" t="s">
        <v>422</v>
      </c>
      <c r="B651" s="151">
        <v>10</v>
      </c>
      <c r="C651" s="352" t="s">
        <v>151</v>
      </c>
      <c r="D651" s="352" t="s">
        <v>735</v>
      </c>
      <c r="E651" s="151" t="s">
        <v>123</v>
      </c>
      <c r="F651" s="208">
        <f>'Пр7 ведм 25-26'!G721</f>
        <v>30</v>
      </c>
      <c r="G651" s="208">
        <f>'Пр7 ведм 25-26'!H721</f>
        <v>30</v>
      </c>
      <c r="H651" s="379"/>
      <c r="I651" s="379"/>
      <c r="J651" s="379"/>
    </row>
    <row r="652" spans="1:10" s="230" customFormat="1" ht="33.75" hidden="1" x14ac:dyDescent="0.2">
      <c r="A652" s="219" t="s">
        <v>884</v>
      </c>
      <c r="B652" s="151">
        <v>10</v>
      </c>
      <c r="C652" s="352" t="s">
        <v>151</v>
      </c>
      <c r="D652" s="352" t="s">
        <v>883</v>
      </c>
      <c r="E652" s="151"/>
      <c r="F652" s="221">
        <f t="shared" ref="F652:G654" si="193">F653</f>
        <v>23533.47</v>
      </c>
      <c r="G652" s="221">
        <f t="shared" si="193"/>
        <v>23138.205000000002</v>
      </c>
      <c r="H652" s="374"/>
      <c r="I652" s="374"/>
      <c r="J652" s="374"/>
    </row>
    <row r="653" spans="1:10" s="230" customFormat="1" hidden="1" x14ac:dyDescent="0.2">
      <c r="A653" s="246" t="s">
        <v>159</v>
      </c>
      <c r="B653" s="151">
        <v>10</v>
      </c>
      <c r="C653" s="352" t="s">
        <v>151</v>
      </c>
      <c r="D653" s="352" t="s">
        <v>883</v>
      </c>
      <c r="E653" s="151">
        <v>300</v>
      </c>
      <c r="F653" s="221">
        <f t="shared" si="193"/>
        <v>23533.47</v>
      </c>
      <c r="G653" s="221">
        <f t="shared" si="193"/>
        <v>23138.205000000002</v>
      </c>
      <c r="H653" s="374"/>
      <c r="I653" s="374"/>
      <c r="J653" s="374"/>
    </row>
    <row r="654" spans="1:10" s="230" customFormat="1" hidden="1" x14ac:dyDescent="0.2">
      <c r="A654" s="246" t="s">
        <v>161</v>
      </c>
      <c r="B654" s="151">
        <v>10</v>
      </c>
      <c r="C654" s="352" t="s">
        <v>151</v>
      </c>
      <c r="D654" s="352" t="s">
        <v>883</v>
      </c>
      <c r="E654" s="151">
        <v>310</v>
      </c>
      <c r="F654" s="221">
        <f t="shared" si="193"/>
        <v>23533.47</v>
      </c>
      <c r="G654" s="221">
        <f t="shared" si="193"/>
        <v>23138.205000000002</v>
      </c>
      <c r="H654" s="374"/>
      <c r="I654" s="374"/>
      <c r="J654" s="374"/>
    </row>
    <row r="655" spans="1:10" s="230" customFormat="1" ht="21.75" hidden="1" customHeight="1" x14ac:dyDescent="0.2">
      <c r="A655" s="219" t="s">
        <v>162</v>
      </c>
      <c r="B655" s="151">
        <v>10</v>
      </c>
      <c r="C655" s="352" t="s">
        <v>151</v>
      </c>
      <c r="D655" s="352" t="s">
        <v>883</v>
      </c>
      <c r="E655" s="151">
        <v>313</v>
      </c>
      <c r="F655" s="344">
        <f>'Пр7 ведм 25-26'!G153</f>
        <v>23533.47</v>
      </c>
      <c r="G655" s="344">
        <f>'Пр7 ведм 25-26'!H153</f>
        <v>23138.205000000002</v>
      </c>
      <c r="H655" s="380"/>
      <c r="I655" s="380"/>
      <c r="J655" s="380"/>
    </row>
    <row r="656" spans="1:10" s="19" customFormat="1" ht="14.25" hidden="1" customHeight="1" x14ac:dyDescent="0.2">
      <c r="A656" s="182" t="s">
        <v>229</v>
      </c>
      <c r="B656" s="50" t="s">
        <v>149</v>
      </c>
      <c r="C656" s="50" t="s">
        <v>127</v>
      </c>
      <c r="D656" s="28"/>
      <c r="E656" s="51"/>
      <c r="F656" s="210">
        <f>F664+F657+F668</f>
        <v>8364.2079999999987</v>
      </c>
      <c r="G656" s="210">
        <f>G664+G657+G668</f>
        <v>8305.8119999999999</v>
      </c>
      <c r="H656" s="381"/>
      <c r="I656" s="381"/>
      <c r="J656" s="381"/>
    </row>
    <row r="657" spans="1:14" ht="30.75" hidden="1" customHeight="1" x14ac:dyDescent="0.2">
      <c r="A657" s="11" t="s">
        <v>785</v>
      </c>
      <c r="B657" s="13">
        <v>10</v>
      </c>
      <c r="C657" s="12" t="s">
        <v>127</v>
      </c>
      <c r="D657" s="12" t="s">
        <v>204</v>
      </c>
      <c r="E657" s="13"/>
      <c r="F657" s="212">
        <f>F658</f>
        <v>3476.808</v>
      </c>
      <c r="G657" s="212">
        <f>G658</f>
        <v>3418.4119999999998</v>
      </c>
      <c r="H657" s="370"/>
      <c r="I657" s="370"/>
      <c r="J657" s="370"/>
      <c r="N657" s="3"/>
    </row>
    <row r="658" spans="1:14" ht="30.75" hidden="1" customHeight="1" x14ac:dyDescent="0.2">
      <c r="A658" s="11" t="s">
        <v>205</v>
      </c>
      <c r="B658" s="13">
        <v>10</v>
      </c>
      <c r="C658" s="12" t="s">
        <v>230</v>
      </c>
      <c r="D658" s="352" t="s">
        <v>206</v>
      </c>
      <c r="E658" s="13"/>
      <c r="F658" s="212">
        <f>F659</f>
        <v>3476.808</v>
      </c>
      <c r="G658" s="212">
        <f>G659</f>
        <v>3418.4119999999998</v>
      </c>
      <c r="H658" s="370"/>
      <c r="I658" s="370"/>
      <c r="J658" s="370"/>
      <c r="N658" s="3"/>
    </row>
    <row r="659" spans="1:14" ht="33.75" hidden="1" x14ac:dyDescent="0.2">
      <c r="A659" s="11" t="s">
        <v>430</v>
      </c>
      <c r="B659" s="13" t="s">
        <v>149</v>
      </c>
      <c r="C659" s="12" t="s">
        <v>127</v>
      </c>
      <c r="D659" s="12" t="s">
        <v>231</v>
      </c>
      <c r="E659" s="13" t="s">
        <v>147</v>
      </c>
      <c r="F659" s="196">
        <f t="shared" ref="F659:G659" si="194">F661</f>
        <v>3476.808</v>
      </c>
      <c r="G659" s="196">
        <f t="shared" si="194"/>
        <v>3418.4119999999998</v>
      </c>
      <c r="H659" s="201"/>
      <c r="I659" s="201"/>
      <c r="J659" s="201"/>
      <c r="N659" s="3"/>
    </row>
    <row r="660" spans="1:14" ht="33.75" hidden="1" x14ac:dyDescent="0.2">
      <c r="A660" s="11" t="s">
        <v>232</v>
      </c>
      <c r="B660" s="13" t="s">
        <v>149</v>
      </c>
      <c r="C660" s="12" t="s">
        <v>127</v>
      </c>
      <c r="D660" s="12" t="s">
        <v>233</v>
      </c>
      <c r="E660" s="13"/>
      <c r="F660" s="196">
        <f t="shared" ref="F660:G660" si="195">F661</f>
        <v>3476.808</v>
      </c>
      <c r="G660" s="196">
        <f t="shared" si="195"/>
        <v>3418.4119999999998</v>
      </c>
      <c r="H660" s="201"/>
      <c r="I660" s="201"/>
      <c r="J660" s="201"/>
      <c r="N660" s="3"/>
    </row>
    <row r="661" spans="1:14" hidden="1" x14ac:dyDescent="0.2">
      <c r="A661" s="180" t="s">
        <v>159</v>
      </c>
      <c r="B661" s="13" t="s">
        <v>149</v>
      </c>
      <c r="C661" s="12" t="s">
        <v>127</v>
      </c>
      <c r="D661" s="12" t="s">
        <v>233</v>
      </c>
      <c r="E661" s="16" t="s">
        <v>160</v>
      </c>
      <c r="F661" s="209">
        <f>F662</f>
        <v>3476.808</v>
      </c>
      <c r="G661" s="209">
        <f>G662</f>
        <v>3418.4119999999998</v>
      </c>
      <c r="H661" s="378"/>
      <c r="I661" s="378"/>
      <c r="J661" s="378"/>
      <c r="N661" s="3"/>
    </row>
    <row r="662" spans="1:14" ht="33.75" hidden="1" x14ac:dyDescent="0.2">
      <c r="A662" s="21" t="s">
        <v>401</v>
      </c>
      <c r="B662" s="13" t="s">
        <v>149</v>
      </c>
      <c r="C662" s="12" t="s">
        <v>127</v>
      </c>
      <c r="D662" s="12" t="s">
        <v>233</v>
      </c>
      <c r="E662" s="227">
        <v>320</v>
      </c>
      <c r="F662" s="209">
        <f>F663</f>
        <v>3476.808</v>
      </c>
      <c r="G662" s="209">
        <f>G663</f>
        <v>3418.4119999999998</v>
      </c>
      <c r="H662" s="378"/>
      <c r="I662" s="378"/>
      <c r="J662" s="378"/>
      <c r="N662" s="3"/>
    </row>
    <row r="663" spans="1:14" ht="22.5" hidden="1" x14ac:dyDescent="0.2">
      <c r="A663" s="219" t="s">
        <v>480</v>
      </c>
      <c r="B663" s="13" t="s">
        <v>149</v>
      </c>
      <c r="C663" s="12" t="s">
        <v>127</v>
      </c>
      <c r="D663" s="12" t="s">
        <v>233</v>
      </c>
      <c r="E663" s="227">
        <v>321</v>
      </c>
      <c r="F663" s="209">
        <f>'Пр7 ведм 25-26'!G361</f>
        <v>3476.808</v>
      </c>
      <c r="G663" s="209">
        <f>'Пр7 ведм 25-26'!H361</f>
        <v>3418.4119999999998</v>
      </c>
      <c r="H663" s="378"/>
      <c r="I663" s="378"/>
      <c r="J663" s="378"/>
      <c r="N663" s="3"/>
    </row>
    <row r="664" spans="1:14" s="19" customFormat="1" ht="33.75" hidden="1" x14ac:dyDescent="0.2">
      <c r="A664" s="181" t="s">
        <v>645</v>
      </c>
      <c r="B664" s="16" t="s">
        <v>149</v>
      </c>
      <c r="C664" s="16" t="s">
        <v>127</v>
      </c>
      <c r="D664" s="16" t="s">
        <v>661</v>
      </c>
      <c r="E664" s="18"/>
      <c r="F664" s="209">
        <f t="shared" ref="F664:G664" si="196">F665</f>
        <v>0</v>
      </c>
      <c r="G664" s="209">
        <f t="shared" si="196"/>
        <v>0</v>
      </c>
      <c r="H664" s="378"/>
      <c r="I664" s="378"/>
      <c r="J664" s="378"/>
    </row>
    <row r="665" spans="1:14" s="19" customFormat="1" ht="11.25" hidden="1" x14ac:dyDescent="0.2">
      <c r="A665" s="180" t="s">
        <v>159</v>
      </c>
      <c r="B665" s="16" t="s">
        <v>149</v>
      </c>
      <c r="C665" s="16" t="s">
        <v>127</v>
      </c>
      <c r="D665" s="16" t="s">
        <v>661</v>
      </c>
      <c r="E665" s="16" t="s">
        <v>160</v>
      </c>
      <c r="F665" s="209">
        <f t="shared" ref="F665:G665" si="197">F667</f>
        <v>0</v>
      </c>
      <c r="G665" s="209">
        <f t="shared" si="197"/>
        <v>0</v>
      </c>
      <c r="H665" s="378"/>
      <c r="I665" s="378"/>
      <c r="J665" s="378"/>
    </row>
    <row r="666" spans="1:14" s="19" customFormat="1" ht="23.25" hidden="1" customHeight="1" x14ac:dyDescent="0.2">
      <c r="A666" s="180" t="s">
        <v>161</v>
      </c>
      <c r="B666" s="16" t="s">
        <v>149</v>
      </c>
      <c r="C666" s="16" t="s">
        <v>127</v>
      </c>
      <c r="D666" s="16" t="s">
        <v>661</v>
      </c>
      <c r="E666" s="18">
        <v>310</v>
      </c>
      <c r="F666" s="209">
        <f t="shared" ref="F666:G666" si="198">F667</f>
        <v>0</v>
      </c>
      <c r="G666" s="209">
        <f t="shared" si="198"/>
        <v>0</v>
      </c>
      <c r="H666" s="378"/>
      <c r="I666" s="378"/>
      <c r="J666" s="378"/>
    </row>
    <row r="667" spans="1:14" s="19" customFormat="1" ht="22.5" hidden="1" x14ac:dyDescent="0.2">
      <c r="A667" s="181" t="s">
        <v>162</v>
      </c>
      <c r="B667" s="16" t="s">
        <v>149</v>
      </c>
      <c r="C667" s="16" t="s">
        <v>127</v>
      </c>
      <c r="D667" s="16" t="s">
        <v>661</v>
      </c>
      <c r="E667" s="18">
        <v>313</v>
      </c>
      <c r="F667" s="209">
        <f>'Пр7 ведм 25-26'!G158</f>
        <v>0</v>
      </c>
      <c r="G667" s="209">
        <f>'Пр7 ведм 25-26'!H158</f>
        <v>0</v>
      </c>
      <c r="H667" s="378"/>
      <c r="I667" s="378"/>
      <c r="J667" s="378"/>
    </row>
    <row r="668" spans="1:14" ht="31.5" hidden="1" x14ac:dyDescent="0.2">
      <c r="A668" s="9" t="s">
        <v>920</v>
      </c>
      <c r="B668" s="31">
        <v>10</v>
      </c>
      <c r="C668" s="33" t="s">
        <v>127</v>
      </c>
      <c r="D668" s="33" t="s">
        <v>329</v>
      </c>
      <c r="E668" s="31"/>
      <c r="F668" s="204">
        <f>+F669</f>
        <v>4887.3999999999996</v>
      </c>
      <c r="G668" s="204">
        <f>+G669</f>
        <v>4887.3999999999996</v>
      </c>
      <c r="H668" s="372"/>
      <c r="I668" s="372"/>
      <c r="J668" s="372"/>
      <c r="N668" s="3"/>
    </row>
    <row r="669" spans="1:14" ht="22.5" hidden="1" x14ac:dyDescent="0.2">
      <c r="A669" s="162" t="s">
        <v>723</v>
      </c>
      <c r="B669" s="352" t="s">
        <v>149</v>
      </c>
      <c r="C669" s="352" t="s">
        <v>127</v>
      </c>
      <c r="D669" s="352" t="s">
        <v>722</v>
      </c>
      <c r="E669" s="151" t="s">
        <v>147</v>
      </c>
      <c r="F669" s="202">
        <f>F670</f>
        <v>4887.3999999999996</v>
      </c>
      <c r="G669" s="202">
        <f>G670</f>
        <v>4887.3999999999996</v>
      </c>
      <c r="H669" s="225"/>
      <c r="I669" s="225"/>
      <c r="J669" s="225"/>
      <c r="N669" s="3"/>
    </row>
    <row r="670" spans="1:14" hidden="1" x14ac:dyDescent="0.2">
      <c r="A670" s="152" t="s">
        <v>484</v>
      </c>
      <c r="B670" s="352" t="s">
        <v>149</v>
      </c>
      <c r="C670" s="352" t="s">
        <v>127</v>
      </c>
      <c r="D670" s="352" t="s">
        <v>734</v>
      </c>
      <c r="E670" s="151"/>
      <c r="F670" s="202">
        <f t="shared" ref="F670:G672" si="199">F671</f>
        <v>4887.3999999999996</v>
      </c>
      <c r="G670" s="202">
        <f t="shared" si="199"/>
        <v>4887.3999999999996</v>
      </c>
      <c r="H670" s="225"/>
      <c r="I670" s="225"/>
      <c r="J670" s="225"/>
      <c r="N670" s="3"/>
    </row>
    <row r="671" spans="1:14" hidden="1" x14ac:dyDescent="0.2">
      <c r="A671" s="180" t="s">
        <v>159</v>
      </c>
      <c r="B671" s="352" t="s">
        <v>149</v>
      </c>
      <c r="C671" s="352" t="s">
        <v>127</v>
      </c>
      <c r="D671" s="352" t="s">
        <v>734</v>
      </c>
      <c r="E671" s="151">
        <v>300</v>
      </c>
      <c r="F671" s="202">
        <f t="shared" si="199"/>
        <v>4887.3999999999996</v>
      </c>
      <c r="G671" s="202">
        <f t="shared" si="199"/>
        <v>4887.3999999999996</v>
      </c>
      <c r="H671" s="225"/>
      <c r="I671" s="225"/>
      <c r="J671" s="225"/>
      <c r="N671" s="3"/>
    </row>
    <row r="672" spans="1:14" ht="33.75" hidden="1" x14ac:dyDescent="0.2">
      <c r="A672" s="11" t="s">
        <v>401</v>
      </c>
      <c r="B672" s="352" t="s">
        <v>149</v>
      </c>
      <c r="C672" s="352" t="s">
        <v>127</v>
      </c>
      <c r="D672" s="352" t="s">
        <v>734</v>
      </c>
      <c r="E672" s="151">
        <v>320</v>
      </c>
      <c r="F672" s="202">
        <f t="shared" si="199"/>
        <v>4887.3999999999996</v>
      </c>
      <c r="G672" s="202">
        <f t="shared" si="199"/>
        <v>4887.3999999999996</v>
      </c>
      <c r="H672" s="225"/>
      <c r="I672" s="225"/>
      <c r="J672" s="225"/>
      <c r="N672" s="3"/>
    </row>
    <row r="673" spans="1:14" hidden="1" x14ac:dyDescent="0.2">
      <c r="A673" s="11" t="s">
        <v>344</v>
      </c>
      <c r="B673" s="352" t="s">
        <v>149</v>
      </c>
      <c r="C673" s="352" t="s">
        <v>127</v>
      </c>
      <c r="D673" s="352" t="s">
        <v>734</v>
      </c>
      <c r="E673" s="151">
        <v>322</v>
      </c>
      <c r="F673" s="202">
        <f>'Пр7 ведм 25-26'!G728</f>
        <v>4887.3999999999996</v>
      </c>
      <c r="G673" s="202">
        <f>'Пр7 ведм 25-26'!H728</f>
        <v>4887.3999999999996</v>
      </c>
      <c r="H673" s="225"/>
      <c r="I673" s="225"/>
      <c r="J673" s="225"/>
      <c r="N673" s="3"/>
    </row>
    <row r="674" spans="1:14" s="19" customFormat="1" ht="11.25" hidden="1" x14ac:dyDescent="0.2">
      <c r="A674" s="9" t="s">
        <v>181</v>
      </c>
      <c r="B674" s="30" t="s">
        <v>149</v>
      </c>
      <c r="C674" s="28" t="s">
        <v>182</v>
      </c>
      <c r="D674" s="28" t="s">
        <v>146</v>
      </c>
      <c r="E674" s="30" t="s">
        <v>147</v>
      </c>
      <c r="F674" s="203">
        <f>F675+F683+F704</f>
        <v>4858.2</v>
      </c>
      <c r="G674" s="203">
        <f>G675+G683+G704</f>
        <v>4841.1000000000004</v>
      </c>
      <c r="H674" s="371"/>
      <c r="I674" s="371"/>
      <c r="J674" s="371"/>
    </row>
    <row r="675" spans="1:14" s="19" customFormat="1" ht="22.5" hidden="1" x14ac:dyDescent="0.2">
      <c r="A675" s="11" t="s">
        <v>784</v>
      </c>
      <c r="B675" s="13">
        <v>10</v>
      </c>
      <c r="C675" s="12" t="s">
        <v>182</v>
      </c>
      <c r="D675" s="12" t="s">
        <v>152</v>
      </c>
      <c r="E675" s="13"/>
      <c r="F675" s="196">
        <f t="shared" ref="F675:G679" si="200">F676</f>
        <v>1017.8</v>
      </c>
      <c r="G675" s="196">
        <f t="shared" si="200"/>
        <v>1000.7</v>
      </c>
      <c r="H675" s="201"/>
      <c r="I675" s="201"/>
      <c r="J675" s="201"/>
    </row>
    <row r="676" spans="1:14" s="19" customFormat="1" ht="12" hidden="1" customHeight="1" x14ac:dyDescent="0.2">
      <c r="A676" s="11" t="s">
        <v>153</v>
      </c>
      <c r="B676" s="13" t="s">
        <v>149</v>
      </c>
      <c r="C676" s="12" t="s">
        <v>182</v>
      </c>
      <c r="D676" s="12" t="s">
        <v>154</v>
      </c>
      <c r="E676" s="13"/>
      <c r="F676" s="196">
        <f t="shared" si="200"/>
        <v>1017.8</v>
      </c>
      <c r="G676" s="196">
        <f t="shared" si="200"/>
        <v>1000.7</v>
      </c>
      <c r="H676" s="201"/>
      <c r="I676" s="201"/>
      <c r="J676" s="201"/>
    </row>
    <row r="677" spans="1:14" s="19" customFormat="1" ht="33.75" hidden="1" x14ac:dyDescent="0.2">
      <c r="A677" s="11" t="s">
        <v>183</v>
      </c>
      <c r="B677" s="13" t="s">
        <v>149</v>
      </c>
      <c r="C677" s="12" t="s">
        <v>182</v>
      </c>
      <c r="D677" s="12" t="s">
        <v>184</v>
      </c>
      <c r="E677" s="13" t="s">
        <v>147</v>
      </c>
      <c r="F677" s="196">
        <f t="shared" si="200"/>
        <v>1017.8</v>
      </c>
      <c r="G677" s="196">
        <f t="shared" si="200"/>
        <v>1000.7</v>
      </c>
      <c r="H677" s="201"/>
      <c r="I677" s="201"/>
      <c r="J677" s="201"/>
    </row>
    <row r="678" spans="1:14" s="19" customFormat="1" ht="25.5" hidden="1" customHeight="1" x14ac:dyDescent="0.2">
      <c r="A678" s="11" t="s">
        <v>409</v>
      </c>
      <c r="B678" s="13" t="s">
        <v>149</v>
      </c>
      <c r="C678" s="12" t="s">
        <v>182</v>
      </c>
      <c r="D678" s="12" t="s">
        <v>185</v>
      </c>
      <c r="E678" s="13" t="s">
        <v>147</v>
      </c>
      <c r="F678" s="196">
        <f t="shared" si="200"/>
        <v>1017.8</v>
      </c>
      <c r="G678" s="196">
        <f t="shared" si="200"/>
        <v>1000.7</v>
      </c>
      <c r="H678" s="201"/>
      <c r="I678" s="201"/>
      <c r="J678" s="201"/>
    </row>
    <row r="679" spans="1:14" s="19" customFormat="1" ht="11.25" hidden="1" x14ac:dyDescent="0.2">
      <c r="A679" s="11" t="s">
        <v>404</v>
      </c>
      <c r="B679" s="13" t="s">
        <v>149</v>
      </c>
      <c r="C679" s="12" t="s">
        <v>182</v>
      </c>
      <c r="D679" s="12" t="s">
        <v>185</v>
      </c>
      <c r="E679" s="13" t="s">
        <v>119</v>
      </c>
      <c r="F679" s="196">
        <f t="shared" si="200"/>
        <v>1017.8</v>
      </c>
      <c r="G679" s="196">
        <f t="shared" si="200"/>
        <v>1000.7</v>
      </c>
      <c r="H679" s="201"/>
      <c r="I679" s="201"/>
      <c r="J679" s="201"/>
    </row>
    <row r="680" spans="1:14" ht="22.5" hidden="1" x14ac:dyDescent="0.2">
      <c r="A680" s="11" t="s">
        <v>120</v>
      </c>
      <c r="B680" s="13" t="s">
        <v>149</v>
      </c>
      <c r="C680" s="12" t="s">
        <v>182</v>
      </c>
      <c r="D680" s="12" t="s">
        <v>185</v>
      </c>
      <c r="E680" s="13" t="s">
        <v>121</v>
      </c>
      <c r="F680" s="196">
        <f t="shared" ref="F680:G680" si="201">F682+F681</f>
        <v>1017.8</v>
      </c>
      <c r="G680" s="196">
        <f t="shared" si="201"/>
        <v>1000.7</v>
      </c>
      <c r="H680" s="201"/>
      <c r="I680" s="201"/>
      <c r="J680" s="201"/>
      <c r="N680" s="3"/>
    </row>
    <row r="681" spans="1:14" ht="22.5" hidden="1" x14ac:dyDescent="0.2">
      <c r="A681" s="179" t="s">
        <v>134</v>
      </c>
      <c r="B681" s="13" t="s">
        <v>149</v>
      </c>
      <c r="C681" s="12" t="s">
        <v>182</v>
      </c>
      <c r="D681" s="12" t="s">
        <v>185</v>
      </c>
      <c r="E681" s="13">
        <v>242</v>
      </c>
      <c r="F681" s="196">
        <f>'Пр7 ведм 25-26'!G166</f>
        <v>60</v>
      </c>
      <c r="G681" s="196">
        <f>'Пр7 ведм 25-26'!H166</f>
        <v>60</v>
      </c>
      <c r="H681" s="201"/>
      <c r="I681" s="201"/>
      <c r="J681" s="201"/>
      <c r="N681" s="3"/>
    </row>
    <row r="682" spans="1:14" hidden="1" x14ac:dyDescent="0.2">
      <c r="A682" s="179" t="s">
        <v>422</v>
      </c>
      <c r="B682" s="13" t="s">
        <v>149</v>
      </c>
      <c r="C682" s="12" t="s">
        <v>182</v>
      </c>
      <c r="D682" s="12" t="s">
        <v>185</v>
      </c>
      <c r="E682" s="13" t="s">
        <v>123</v>
      </c>
      <c r="F682" s="196">
        <f>'Пр7 ведм 25-26'!G167</f>
        <v>957.8</v>
      </c>
      <c r="G682" s="196">
        <f>'Пр7 ведм 25-26'!H167</f>
        <v>940.7</v>
      </c>
      <c r="H682" s="201"/>
      <c r="I682" s="201"/>
      <c r="J682" s="201"/>
      <c r="N682" s="3"/>
    </row>
    <row r="683" spans="1:14" hidden="1" x14ac:dyDescent="0.2">
      <c r="A683" s="11" t="s">
        <v>186</v>
      </c>
      <c r="B683" s="13" t="s">
        <v>149</v>
      </c>
      <c r="C683" s="12" t="s">
        <v>182</v>
      </c>
      <c r="D683" s="12" t="s">
        <v>187</v>
      </c>
      <c r="E683" s="13"/>
      <c r="F683" s="196">
        <f>F684+F700</f>
        <v>3830.4</v>
      </c>
      <c r="G683" s="196">
        <f>G684+G700</f>
        <v>3830.4</v>
      </c>
      <c r="H683" s="201"/>
      <c r="I683" s="201"/>
      <c r="J683" s="201"/>
      <c r="N683" s="3"/>
    </row>
    <row r="684" spans="1:14" ht="22.5" hidden="1" x14ac:dyDescent="0.2">
      <c r="A684" s="11" t="s">
        <v>188</v>
      </c>
      <c r="B684" s="13" t="s">
        <v>149</v>
      </c>
      <c r="C684" s="12" t="s">
        <v>182</v>
      </c>
      <c r="D684" s="12" t="s">
        <v>189</v>
      </c>
      <c r="E684" s="13" t="s">
        <v>147</v>
      </c>
      <c r="F684" s="196">
        <f>F685+F690+F694</f>
        <v>3760.4</v>
      </c>
      <c r="G684" s="196">
        <f>G685+G690+G694</f>
        <v>3760.4</v>
      </c>
      <c r="H684" s="201"/>
      <c r="I684" s="201"/>
      <c r="J684" s="201"/>
      <c r="N684" s="3"/>
    </row>
    <row r="685" spans="1:14" ht="22.5" hidden="1" x14ac:dyDescent="0.2">
      <c r="A685" s="88" t="s">
        <v>190</v>
      </c>
      <c r="B685" s="13">
        <v>10</v>
      </c>
      <c r="C685" s="12" t="s">
        <v>182</v>
      </c>
      <c r="D685" s="12" t="s">
        <v>191</v>
      </c>
      <c r="E685" s="13" t="s">
        <v>147</v>
      </c>
      <c r="F685" s="196">
        <f t="shared" ref="F685:G686" si="202">F686</f>
        <v>3298.5</v>
      </c>
      <c r="G685" s="196">
        <f t="shared" si="202"/>
        <v>3298.5</v>
      </c>
      <c r="H685" s="201"/>
      <c r="I685" s="201"/>
      <c r="J685" s="201"/>
      <c r="N685" s="3"/>
    </row>
    <row r="686" spans="1:14" ht="33.75" hidden="1" x14ac:dyDescent="0.2">
      <c r="A686" s="11" t="s">
        <v>110</v>
      </c>
      <c r="B686" s="13">
        <v>10</v>
      </c>
      <c r="C686" s="12" t="s">
        <v>182</v>
      </c>
      <c r="D686" s="12" t="s">
        <v>191</v>
      </c>
      <c r="E686" s="13" t="s">
        <v>111</v>
      </c>
      <c r="F686" s="196">
        <f t="shared" si="202"/>
        <v>3298.5</v>
      </c>
      <c r="G686" s="196">
        <f t="shared" si="202"/>
        <v>3298.5</v>
      </c>
      <c r="H686" s="201"/>
      <c r="I686" s="201"/>
      <c r="J686" s="201"/>
      <c r="N686" s="3"/>
    </row>
    <row r="687" spans="1:14" hidden="1" x14ac:dyDescent="0.2">
      <c r="A687" s="11" t="s">
        <v>131</v>
      </c>
      <c r="B687" s="13">
        <v>10</v>
      </c>
      <c r="C687" s="12" t="s">
        <v>182</v>
      </c>
      <c r="D687" s="12" t="s">
        <v>191</v>
      </c>
      <c r="E687" s="13" t="s">
        <v>192</v>
      </c>
      <c r="F687" s="196">
        <f t="shared" ref="F687:G687" si="203">F688+F689</f>
        <v>3298.5</v>
      </c>
      <c r="G687" s="196">
        <f t="shared" si="203"/>
        <v>3298.5</v>
      </c>
      <c r="H687" s="201"/>
      <c r="I687" s="201"/>
      <c r="J687" s="201"/>
      <c r="N687" s="3"/>
    </row>
    <row r="688" spans="1:14" hidden="1" x14ac:dyDescent="0.2">
      <c r="A688" s="88" t="s">
        <v>132</v>
      </c>
      <c r="B688" s="13">
        <v>10</v>
      </c>
      <c r="C688" s="12" t="s">
        <v>182</v>
      </c>
      <c r="D688" s="12" t="s">
        <v>191</v>
      </c>
      <c r="E688" s="13" t="s">
        <v>193</v>
      </c>
      <c r="F688" s="196">
        <f>'Пр7 ведм 25-26'!G173</f>
        <v>2533.4</v>
      </c>
      <c r="G688" s="196">
        <f>'Пр7 ведм 25-26'!H173</f>
        <v>2533.4</v>
      </c>
      <c r="H688" s="201"/>
      <c r="I688" s="201"/>
      <c r="J688" s="201"/>
      <c r="N688" s="3"/>
    </row>
    <row r="689" spans="1:14" ht="33.75" hidden="1" x14ac:dyDescent="0.2">
      <c r="A689" s="88" t="s">
        <v>133</v>
      </c>
      <c r="B689" s="13">
        <v>10</v>
      </c>
      <c r="C689" s="12" t="s">
        <v>182</v>
      </c>
      <c r="D689" s="12" t="s">
        <v>191</v>
      </c>
      <c r="E689" s="13">
        <v>129</v>
      </c>
      <c r="F689" s="196">
        <f>'Пр7 ведм 25-26'!G174</f>
        <v>765.1</v>
      </c>
      <c r="G689" s="196">
        <f>'Пр7 ведм 25-26'!H174</f>
        <v>765.1</v>
      </c>
      <c r="H689" s="201"/>
      <c r="I689" s="201"/>
      <c r="J689" s="201"/>
      <c r="N689" s="3"/>
    </row>
    <row r="690" spans="1:14" hidden="1" x14ac:dyDescent="0.2">
      <c r="A690" s="11" t="s">
        <v>404</v>
      </c>
      <c r="B690" s="13">
        <v>10</v>
      </c>
      <c r="C690" s="12" t="s">
        <v>182</v>
      </c>
      <c r="D690" s="12" t="s">
        <v>194</v>
      </c>
      <c r="E690" s="13" t="s">
        <v>119</v>
      </c>
      <c r="F690" s="196">
        <f t="shared" ref="F690:G690" si="204">F691</f>
        <v>456.9</v>
      </c>
      <c r="G690" s="196">
        <f t="shared" si="204"/>
        <v>456.9</v>
      </c>
      <c r="H690" s="201"/>
      <c r="I690" s="201"/>
      <c r="J690" s="201"/>
      <c r="N690" s="3"/>
    </row>
    <row r="691" spans="1:14" ht="12.75" hidden="1" customHeight="1" x14ac:dyDescent="0.2">
      <c r="A691" s="11" t="s">
        <v>120</v>
      </c>
      <c r="B691" s="13">
        <v>10</v>
      </c>
      <c r="C691" s="12" t="s">
        <v>182</v>
      </c>
      <c r="D691" s="12" t="s">
        <v>194</v>
      </c>
      <c r="E691" s="13" t="s">
        <v>121</v>
      </c>
      <c r="F691" s="196">
        <f t="shared" ref="F691:G691" si="205">F693+F692</f>
        <v>456.9</v>
      </c>
      <c r="G691" s="196">
        <f t="shared" si="205"/>
        <v>456.9</v>
      </c>
      <c r="H691" s="201"/>
      <c r="I691" s="201"/>
      <c r="J691" s="201"/>
      <c r="N691" s="3"/>
    </row>
    <row r="692" spans="1:14" ht="22.5" hidden="1" x14ac:dyDescent="0.2">
      <c r="A692" s="179" t="s">
        <v>134</v>
      </c>
      <c r="B692" s="13">
        <v>10</v>
      </c>
      <c r="C692" s="12" t="s">
        <v>182</v>
      </c>
      <c r="D692" s="12" t="s">
        <v>194</v>
      </c>
      <c r="E692" s="13">
        <v>242</v>
      </c>
      <c r="F692" s="196">
        <f>'Пр7 ведм 25-26'!G177</f>
        <v>276.89999999999998</v>
      </c>
      <c r="G692" s="196">
        <f>'Пр7 ведм 25-26'!H177</f>
        <v>276.89999999999998</v>
      </c>
      <c r="H692" s="201"/>
      <c r="I692" s="201"/>
      <c r="J692" s="201"/>
      <c r="N692" s="3"/>
    </row>
    <row r="693" spans="1:14" ht="20.25" hidden="1" customHeight="1" x14ac:dyDescent="0.2">
      <c r="A693" s="179" t="s">
        <v>422</v>
      </c>
      <c r="B693" s="13">
        <v>10</v>
      </c>
      <c r="C693" s="12" t="s">
        <v>182</v>
      </c>
      <c r="D693" s="12" t="s">
        <v>194</v>
      </c>
      <c r="E693" s="13" t="s">
        <v>123</v>
      </c>
      <c r="F693" s="196">
        <f>'Пр7 ведм 25-26'!G178</f>
        <v>180</v>
      </c>
      <c r="G693" s="196">
        <f>'Пр7 ведм 25-26'!H178</f>
        <v>180</v>
      </c>
      <c r="H693" s="201"/>
      <c r="I693" s="201"/>
      <c r="J693" s="201"/>
      <c r="N693" s="3"/>
    </row>
    <row r="694" spans="1:14" hidden="1" x14ac:dyDescent="0.2">
      <c r="A694" s="181" t="s">
        <v>135</v>
      </c>
      <c r="B694" s="13">
        <v>10</v>
      </c>
      <c r="C694" s="12" t="s">
        <v>182</v>
      </c>
      <c r="D694" s="12" t="s">
        <v>194</v>
      </c>
      <c r="E694" s="13" t="s">
        <v>195</v>
      </c>
      <c r="F694" s="196">
        <f t="shared" ref="F694:G694" si="206">F697</f>
        <v>5</v>
      </c>
      <c r="G694" s="196">
        <f t="shared" si="206"/>
        <v>5</v>
      </c>
      <c r="H694" s="201"/>
      <c r="I694" s="201"/>
      <c r="J694" s="201"/>
      <c r="N694" s="3"/>
    </row>
    <row r="695" spans="1:14" ht="22.5" hidden="1" customHeight="1" x14ac:dyDescent="0.2">
      <c r="A695" s="181" t="s">
        <v>673</v>
      </c>
      <c r="B695" s="13">
        <v>10</v>
      </c>
      <c r="C695" s="12" t="s">
        <v>182</v>
      </c>
      <c r="D695" s="12" t="s">
        <v>194</v>
      </c>
      <c r="E695" s="13">
        <v>830</v>
      </c>
      <c r="F695" s="196"/>
      <c r="G695" s="196"/>
      <c r="H695" s="201"/>
      <c r="I695" s="201"/>
      <c r="J695" s="201"/>
      <c r="N695" s="3"/>
    </row>
    <row r="696" spans="1:14" ht="22.5" hidden="1" x14ac:dyDescent="0.2">
      <c r="A696" s="181" t="s">
        <v>674</v>
      </c>
      <c r="B696" s="13">
        <v>10</v>
      </c>
      <c r="C696" s="12" t="s">
        <v>182</v>
      </c>
      <c r="D696" s="12" t="s">
        <v>194</v>
      </c>
      <c r="E696" s="13">
        <v>831</v>
      </c>
      <c r="F696" s="196">
        <f>'Пр7 ведм 25-26'!G181</f>
        <v>0</v>
      </c>
      <c r="G696" s="196">
        <f>'Пр7 ведм 25-26'!H181</f>
        <v>0</v>
      </c>
      <c r="H696" s="201"/>
      <c r="I696" s="201"/>
      <c r="J696" s="201"/>
      <c r="N696" s="3"/>
    </row>
    <row r="697" spans="1:14" hidden="1" x14ac:dyDescent="0.2">
      <c r="A697" s="181" t="s">
        <v>136</v>
      </c>
      <c r="B697" s="13">
        <v>10</v>
      </c>
      <c r="C697" s="12" t="s">
        <v>182</v>
      </c>
      <c r="D697" s="12" t="s">
        <v>194</v>
      </c>
      <c r="E697" s="13" t="s">
        <v>137</v>
      </c>
      <c r="F697" s="196">
        <f t="shared" ref="F697:G697" si="207">F698+F699</f>
        <v>5</v>
      </c>
      <c r="G697" s="196">
        <f t="shared" si="207"/>
        <v>5</v>
      </c>
      <c r="H697" s="201"/>
      <c r="I697" s="201"/>
      <c r="J697" s="201"/>
      <c r="N697" s="3"/>
    </row>
    <row r="698" spans="1:14" ht="15" hidden="1" customHeight="1" x14ac:dyDescent="0.2">
      <c r="A698" s="180" t="s">
        <v>138</v>
      </c>
      <c r="B698" s="13">
        <v>10</v>
      </c>
      <c r="C698" s="12" t="s">
        <v>182</v>
      </c>
      <c r="D698" s="12" t="s">
        <v>194</v>
      </c>
      <c r="E698" s="13" t="s">
        <v>139</v>
      </c>
      <c r="F698" s="196">
        <f>'Пр7 ведм 25-26'!G183</f>
        <v>0</v>
      </c>
      <c r="G698" s="196">
        <f>'Пр7 ведм 25-26'!H183</f>
        <v>0</v>
      </c>
      <c r="H698" s="201"/>
      <c r="I698" s="201"/>
      <c r="J698" s="201"/>
      <c r="N698" s="3"/>
    </row>
    <row r="699" spans="1:14" hidden="1" x14ac:dyDescent="0.2">
      <c r="A699" s="181" t="s">
        <v>396</v>
      </c>
      <c r="B699" s="13">
        <v>10</v>
      </c>
      <c r="C699" s="12" t="s">
        <v>182</v>
      </c>
      <c r="D699" s="12" t="s">
        <v>194</v>
      </c>
      <c r="E699" s="13">
        <v>853</v>
      </c>
      <c r="F699" s="196">
        <f>'Пр7 ведм 25-26'!G184</f>
        <v>5</v>
      </c>
      <c r="G699" s="196">
        <f>'Пр7 ведм 25-26'!H184</f>
        <v>5</v>
      </c>
      <c r="H699" s="201"/>
      <c r="I699" s="201"/>
      <c r="J699" s="201"/>
      <c r="N699" s="3"/>
    </row>
    <row r="700" spans="1:14" ht="9.75" hidden="1" customHeight="1" x14ac:dyDescent="0.2">
      <c r="A700" s="11" t="s">
        <v>197</v>
      </c>
      <c r="B700" s="13">
        <v>10</v>
      </c>
      <c r="C700" s="12" t="s">
        <v>182</v>
      </c>
      <c r="D700" s="12" t="s">
        <v>198</v>
      </c>
      <c r="E700" s="13"/>
      <c r="F700" s="196">
        <f>F701</f>
        <v>70</v>
      </c>
      <c r="G700" s="196">
        <f>G701</f>
        <v>70</v>
      </c>
      <c r="H700" s="201"/>
      <c r="I700" s="201"/>
      <c r="J700" s="201"/>
      <c r="N700" s="3"/>
    </row>
    <row r="701" spans="1:14" hidden="1" x14ac:dyDescent="0.2">
      <c r="A701" s="11" t="s">
        <v>404</v>
      </c>
      <c r="B701" s="13">
        <v>10</v>
      </c>
      <c r="C701" s="12" t="s">
        <v>182</v>
      </c>
      <c r="D701" s="12" t="s">
        <v>198</v>
      </c>
      <c r="E701" s="13" t="s">
        <v>119</v>
      </c>
      <c r="F701" s="196">
        <f t="shared" ref="F701:G702" si="208">F702</f>
        <v>70</v>
      </c>
      <c r="G701" s="196">
        <f t="shared" si="208"/>
        <v>70</v>
      </c>
      <c r="H701" s="201"/>
      <c r="I701" s="201"/>
      <c r="J701" s="201"/>
      <c r="N701" s="3"/>
    </row>
    <row r="702" spans="1:14" ht="22.5" hidden="1" x14ac:dyDescent="0.2">
      <c r="A702" s="11" t="s">
        <v>120</v>
      </c>
      <c r="B702" s="13">
        <v>10</v>
      </c>
      <c r="C702" s="12" t="s">
        <v>182</v>
      </c>
      <c r="D702" s="12" t="s">
        <v>198</v>
      </c>
      <c r="E702" s="13" t="s">
        <v>121</v>
      </c>
      <c r="F702" s="196">
        <f t="shared" si="208"/>
        <v>70</v>
      </c>
      <c r="G702" s="196">
        <f t="shared" si="208"/>
        <v>70</v>
      </c>
      <c r="H702" s="201"/>
      <c r="I702" s="201"/>
      <c r="J702" s="201"/>
      <c r="N702" s="3"/>
    </row>
    <row r="703" spans="1:14" hidden="1" x14ac:dyDescent="0.2">
      <c r="A703" s="179" t="s">
        <v>422</v>
      </c>
      <c r="B703" s="13">
        <v>10</v>
      </c>
      <c r="C703" s="12" t="s">
        <v>182</v>
      </c>
      <c r="D703" s="12" t="s">
        <v>198</v>
      </c>
      <c r="E703" s="13" t="s">
        <v>123</v>
      </c>
      <c r="F703" s="196">
        <f>'Пр7 ведм 25-26'!G188</f>
        <v>70</v>
      </c>
      <c r="G703" s="196">
        <f>'Пр7 ведм 25-26'!H188</f>
        <v>70</v>
      </c>
      <c r="H703" s="201"/>
      <c r="I703" s="201"/>
      <c r="J703" s="201"/>
      <c r="N703" s="3"/>
    </row>
    <row r="704" spans="1:14" s="19" customFormat="1" ht="33.75" hidden="1" x14ac:dyDescent="0.2">
      <c r="A704" s="11" t="s">
        <v>923</v>
      </c>
      <c r="B704" s="13">
        <v>10</v>
      </c>
      <c r="C704" s="12" t="s">
        <v>182</v>
      </c>
      <c r="D704" s="12" t="s">
        <v>332</v>
      </c>
      <c r="E704" s="13"/>
      <c r="F704" s="196">
        <f t="shared" ref="F704:G707" si="209">F705</f>
        <v>10</v>
      </c>
      <c r="G704" s="196">
        <f t="shared" si="209"/>
        <v>10</v>
      </c>
      <c r="H704" s="201"/>
      <c r="I704" s="201"/>
      <c r="J704" s="201"/>
    </row>
    <row r="705" spans="1:14" s="19" customFormat="1" ht="36" hidden="1" x14ac:dyDescent="0.2">
      <c r="A705" s="166" t="s">
        <v>737</v>
      </c>
      <c r="B705" s="13" t="s">
        <v>149</v>
      </c>
      <c r="C705" s="12" t="s">
        <v>182</v>
      </c>
      <c r="D705" s="12" t="s">
        <v>738</v>
      </c>
      <c r="E705" s="13"/>
      <c r="F705" s="196">
        <f t="shared" si="209"/>
        <v>10</v>
      </c>
      <c r="G705" s="196">
        <f t="shared" si="209"/>
        <v>10</v>
      </c>
      <c r="H705" s="201"/>
      <c r="I705" s="201"/>
      <c r="J705" s="201"/>
    </row>
    <row r="706" spans="1:14" s="19" customFormat="1" ht="21.75" hidden="1" customHeight="1" x14ac:dyDescent="0.2">
      <c r="A706" s="11" t="s">
        <v>404</v>
      </c>
      <c r="B706" s="13" t="s">
        <v>149</v>
      </c>
      <c r="C706" s="12" t="s">
        <v>182</v>
      </c>
      <c r="D706" s="12" t="s">
        <v>738</v>
      </c>
      <c r="E706" s="13" t="s">
        <v>119</v>
      </c>
      <c r="F706" s="196">
        <f t="shared" si="209"/>
        <v>10</v>
      </c>
      <c r="G706" s="196">
        <f t="shared" si="209"/>
        <v>10</v>
      </c>
      <c r="H706" s="201"/>
      <c r="I706" s="201"/>
      <c r="J706" s="201"/>
    </row>
    <row r="707" spans="1:14" ht="22.5" hidden="1" x14ac:dyDescent="0.2">
      <c r="A707" s="11" t="s">
        <v>120</v>
      </c>
      <c r="B707" s="13" t="s">
        <v>149</v>
      </c>
      <c r="C707" s="12" t="s">
        <v>182</v>
      </c>
      <c r="D707" s="12" t="s">
        <v>738</v>
      </c>
      <c r="E707" s="13" t="s">
        <v>121</v>
      </c>
      <c r="F707" s="196">
        <f t="shared" si="209"/>
        <v>10</v>
      </c>
      <c r="G707" s="196">
        <f t="shared" si="209"/>
        <v>10</v>
      </c>
      <c r="H707" s="201"/>
      <c r="I707" s="201"/>
      <c r="J707" s="201"/>
      <c r="N707" s="3"/>
    </row>
    <row r="708" spans="1:14" hidden="1" x14ac:dyDescent="0.2">
      <c r="A708" s="179" t="s">
        <v>422</v>
      </c>
      <c r="B708" s="13" t="s">
        <v>149</v>
      </c>
      <c r="C708" s="12" t="s">
        <v>182</v>
      </c>
      <c r="D708" s="12" t="s">
        <v>738</v>
      </c>
      <c r="E708" s="13" t="s">
        <v>123</v>
      </c>
      <c r="F708" s="196">
        <f>'Пр7 ведм 25-26'!G734</f>
        <v>10</v>
      </c>
      <c r="G708" s="196">
        <f>'Пр7 ведм 25-26'!H734</f>
        <v>10</v>
      </c>
      <c r="H708" s="201"/>
      <c r="I708" s="201"/>
      <c r="J708" s="201"/>
      <c r="N708" s="3"/>
    </row>
    <row r="709" spans="1:14" x14ac:dyDescent="0.2">
      <c r="A709" s="9" t="s">
        <v>345</v>
      </c>
      <c r="B709" s="31" t="s">
        <v>346</v>
      </c>
      <c r="C709" s="33" t="s">
        <v>145</v>
      </c>
      <c r="D709" s="33" t="s">
        <v>146</v>
      </c>
      <c r="E709" s="31" t="s">
        <v>147</v>
      </c>
      <c r="F709" s="206">
        <f t="shared" ref="F709:G714" si="210">F710</f>
        <v>900.95645000000002</v>
      </c>
      <c r="G709" s="206">
        <f t="shared" si="210"/>
        <v>900.95645000000002</v>
      </c>
      <c r="H709" s="382"/>
      <c r="I709" s="372"/>
      <c r="J709" s="382"/>
      <c r="N709" s="3"/>
    </row>
    <row r="710" spans="1:14" ht="27.75" hidden="1" customHeight="1" x14ac:dyDescent="0.2">
      <c r="A710" s="9" t="s">
        <v>347</v>
      </c>
      <c r="B710" s="31" t="s">
        <v>346</v>
      </c>
      <c r="C710" s="33" t="s">
        <v>238</v>
      </c>
      <c r="D710" s="33" t="s">
        <v>146</v>
      </c>
      <c r="E710" s="31" t="s">
        <v>147</v>
      </c>
      <c r="F710" s="206">
        <f t="shared" si="210"/>
        <v>900.95645000000002</v>
      </c>
      <c r="G710" s="206">
        <f t="shared" si="210"/>
        <v>900.95645000000002</v>
      </c>
      <c r="H710" s="382"/>
      <c r="I710" s="382"/>
      <c r="J710" s="382"/>
      <c r="N710" s="3"/>
    </row>
    <row r="711" spans="1:14" ht="19.5" hidden="1" customHeight="1" x14ac:dyDescent="0.2">
      <c r="A711" s="9" t="s">
        <v>793</v>
      </c>
      <c r="B711" s="31" t="s">
        <v>346</v>
      </c>
      <c r="C711" s="33" t="s">
        <v>238</v>
      </c>
      <c r="D711" s="33" t="s">
        <v>348</v>
      </c>
      <c r="E711" s="31"/>
      <c r="F711" s="206">
        <f t="shared" si="210"/>
        <v>900.95645000000002</v>
      </c>
      <c r="G711" s="206">
        <f t="shared" si="210"/>
        <v>900.95645000000002</v>
      </c>
      <c r="H711" s="382"/>
      <c r="I711" s="382"/>
      <c r="J711" s="382"/>
      <c r="N711" s="3"/>
    </row>
    <row r="712" spans="1:14" ht="22.5" hidden="1" x14ac:dyDescent="0.2">
      <c r="A712" s="53" t="s">
        <v>349</v>
      </c>
      <c r="B712" s="35" t="s">
        <v>346</v>
      </c>
      <c r="C712" s="37" t="s">
        <v>238</v>
      </c>
      <c r="D712" s="37" t="s">
        <v>350</v>
      </c>
      <c r="E712" s="35"/>
      <c r="F712" s="207">
        <f t="shared" si="210"/>
        <v>900.95645000000002</v>
      </c>
      <c r="G712" s="207">
        <f t="shared" si="210"/>
        <v>900.95645000000002</v>
      </c>
      <c r="H712" s="383"/>
      <c r="I712" s="383"/>
      <c r="J712" s="383"/>
      <c r="N712" s="3"/>
    </row>
    <row r="713" spans="1:14" hidden="1" x14ac:dyDescent="0.2">
      <c r="A713" s="11" t="s">
        <v>404</v>
      </c>
      <c r="B713" s="151" t="s">
        <v>346</v>
      </c>
      <c r="C713" s="352" t="s">
        <v>238</v>
      </c>
      <c r="D713" s="352" t="s">
        <v>350</v>
      </c>
      <c r="E713" s="151">
        <v>200</v>
      </c>
      <c r="F713" s="208">
        <f t="shared" si="210"/>
        <v>900.95645000000002</v>
      </c>
      <c r="G713" s="208">
        <f t="shared" si="210"/>
        <v>900.95645000000002</v>
      </c>
      <c r="H713" s="379"/>
      <c r="I713" s="379"/>
      <c r="J713" s="379"/>
      <c r="N713" s="3"/>
    </row>
    <row r="714" spans="1:14" ht="22.5" hidden="1" x14ac:dyDescent="0.2">
      <c r="A714" s="11" t="s">
        <v>120</v>
      </c>
      <c r="B714" s="151" t="s">
        <v>346</v>
      </c>
      <c r="C714" s="352" t="s">
        <v>238</v>
      </c>
      <c r="D714" s="352" t="s">
        <v>350</v>
      </c>
      <c r="E714" s="151">
        <v>240</v>
      </c>
      <c r="F714" s="208">
        <f t="shared" si="210"/>
        <v>900.95645000000002</v>
      </c>
      <c r="G714" s="208">
        <f t="shared" si="210"/>
        <v>900.95645000000002</v>
      </c>
      <c r="H714" s="379"/>
      <c r="I714" s="379"/>
      <c r="J714" s="379"/>
      <c r="N714" s="3"/>
    </row>
    <row r="715" spans="1:14" hidden="1" x14ac:dyDescent="0.2">
      <c r="A715" s="179" t="s">
        <v>422</v>
      </c>
      <c r="B715" s="151" t="s">
        <v>346</v>
      </c>
      <c r="C715" s="352" t="s">
        <v>238</v>
      </c>
      <c r="D715" s="352" t="s">
        <v>350</v>
      </c>
      <c r="E715" s="151">
        <v>244</v>
      </c>
      <c r="F715" s="208">
        <f>'Пр7 ведм 25-26'!G741</f>
        <v>900.95645000000002</v>
      </c>
      <c r="G715" s="208">
        <f>'Пр7 ведм 25-26'!H741</f>
        <v>900.95645000000002</v>
      </c>
      <c r="H715" s="379"/>
      <c r="I715" s="379"/>
      <c r="J715" s="379"/>
      <c r="N715" s="3"/>
    </row>
    <row r="716" spans="1:14" x14ac:dyDescent="0.2">
      <c r="A716" s="9" t="s">
        <v>351</v>
      </c>
      <c r="B716" s="31">
        <v>12</v>
      </c>
      <c r="C716" s="33"/>
      <c r="D716" s="33"/>
      <c r="E716" s="31"/>
      <c r="F716" s="206">
        <f t="shared" ref="F716:G720" si="211">F717</f>
        <v>62</v>
      </c>
      <c r="G716" s="206">
        <f t="shared" si="211"/>
        <v>62</v>
      </c>
      <c r="H716" s="382"/>
      <c r="I716" s="372"/>
      <c r="J716" s="382"/>
      <c r="N716" s="3"/>
    </row>
    <row r="717" spans="1:14" hidden="1" x14ac:dyDescent="0.2">
      <c r="A717" s="9" t="s">
        <v>352</v>
      </c>
      <c r="B717" s="31">
        <v>12</v>
      </c>
      <c r="C717" s="33" t="s">
        <v>213</v>
      </c>
      <c r="D717" s="33"/>
      <c r="E717" s="31"/>
      <c r="F717" s="206">
        <f t="shared" si="211"/>
        <v>62</v>
      </c>
      <c r="G717" s="206">
        <f t="shared" si="211"/>
        <v>62</v>
      </c>
      <c r="H717" s="382"/>
      <c r="I717" s="382"/>
      <c r="J717" s="382"/>
      <c r="N717" s="3"/>
    </row>
    <row r="718" spans="1:14" s="63" customFormat="1" hidden="1" x14ac:dyDescent="0.2">
      <c r="A718" s="53" t="s">
        <v>435</v>
      </c>
      <c r="B718" s="35">
        <v>12</v>
      </c>
      <c r="C718" s="37" t="s">
        <v>213</v>
      </c>
      <c r="D718" s="37" t="s">
        <v>439</v>
      </c>
      <c r="E718" s="35"/>
      <c r="F718" s="207">
        <f>F719</f>
        <v>62</v>
      </c>
      <c r="G718" s="207">
        <f>G719</f>
        <v>62</v>
      </c>
      <c r="H718" s="383"/>
      <c r="I718" s="383"/>
      <c r="J718" s="383"/>
    </row>
    <row r="719" spans="1:14" hidden="1" x14ac:dyDescent="0.2">
      <c r="A719" s="11" t="s">
        <v>627</v>
      </c>
      <c r="B719" s="31">
        <v>12</v>
      </c>
      <c r="C719" s="33" t="s">
        <v>213</v>
      </c>
      <c r="D719" s="37" t="s">
        <v>439</v>
      </c>
      <c r="E719" s="31"/>
      <c r="F719" s="206">
        <f>F720</f>
        <v>62</v>
      </c>
      <c r="G719" s="206">
        <f>G720</f>
        <v>62</v>
      </c>
      <c r="H719" s="382"/>
      <c r="I719" s="382"/>
      <c r="J719" s="382"/>
      <c r="N719" s="3"/>
    </row>
    <row r="720" spans="1:14" hidden="1" x14ac:dyDescent="0.2">
      <c r="A720" s="11" t="s">
        <v>404</v>
      </c>
      <c r="B720" s="151">
        <v>12</v>
      </c>
      <c r="C720" s="352" t="s">
        <v>213</v>
      </c>
      <c r="D720" s="37" t="s">
        <v>439</v>
      </c>
      <c r="E720" s="151">
        <v>200</v>
      </c>
      <c r="F720" s="208">
        <f t="shared" si="211"/>
        <v>62</v>
      </c>
      <c r="G720" s="208">
        <f t="shared" si="211"/>
        <v>62</v>
      </c>
      <c r="H720" s="379"/>
      <c r="I720" s="379"/>
      <c r="J720" s="379"/>
      <c r="N720" s="3"/>
    </row>
    <row r="721" spans="1:14" ht="22.5" hidden="1" x14ac:dyDescent="0.2">
      <c r="A721" s="11" t="s">
        <v>120</v>
      </c>
      <c r="B721" s="151">
        <v>12</v>
      </c>
      <c r="C721" s="352" t="s">
        <v>213</v>
      </c>
      <c r="D721" s="37" t="s">
        <v>439</v>
      </c>
      <c r="E721" s="151">
        <v>240</v>
      </c>
      <c r="F721" s="208">
        <f>F723+F722</f>
        <v>62</v>
      </c>
      <c r="G721" s="208">
        <f>G723+G722</f>
        <v>62</v>
      </c>
      <c r="H721" s="379"/>
      <c r="I721" s="379"/>
      <c r="J721" s="379"/>
      <c r="N721" s="3"/>
    </row>
    <row r="722" spans="1:14" s="230" customFormat="1" ht="12.75" hidden="1" customHeight="1" x14ac:dyDescent="0.2">
      <c r="A722" s="219" t="s">
        <v>134</v>
      </c>
      <c r="B722" s="151">
        <v>12</v>
      </c>
      <c r="C722" s="352" t="s">
        <v>213</v>
      </c>
      <c r="D722" s="352" t="s">
        <v>439</v>
      </c>
      <c r="E722" s="151">
        <v>242</v>
      </c>
      <c r="F722" s="221">
        <f>'Пр7 ведм 25-26'!G96</f>
        <v>6</v>
      </c>
      <c r="G722" s="221">
        <f>'Пр7 ведм 25-26'!H96</f>
        <v>6</v>
      </c>
      <c r="H722" s="374"/>
      <c r="I722" s="374"/>
      <c r="J722" s="374"/>
    </row>
    <row r="723" spans="1:14" ht="15.75" hidden="1" customHeight="1" x14ac:dyDescent="0.2">
      <c r="A723" s="179" t="s">
        <v>422</v>
      </c>
      <c r="B723" s="151">
        <v>12</v>
      </c>
      <c r="C723" s="352" t="s">
        <v>213</v>
      </c>
      <c r="D723" s="37" t="s">
        <v>439</v>
      </c>
      <c r="E723" s="151">
        <v>244</v>
      </c>
      <c r="F723" s="221">
        <f>'Пр7 ведм 25-26'!G97</f>
        <v>56</v>
      </c>
      <c r="G723" s="221">
        <f>'Пр7 ведм 25-26'!H97</f>
        <v>56</v>
      </c>
      <c r="H723" s="374"/>
      <c r="I723" s="374"/>
      <c r="J723" s="374"/>
      <c r="N723" s="3"/>
    </row>
    <row r="724" spans="1:14" s="7" customFormat="1" ht="13.5" customHeight="1" x14ac:dyDescent="0.2">
      <c r="A724" s="177" t="s">
        <v>278</v>
      </c>
      <c r="B724" s="31" t="s">
        <v>279</v>
      </c>
      <c r="C724" s="33" t="s">
        <v>145</v>
      </c>
      <c r="D724" s="33" t="s">
        <v>146</v>
      </c>
      <c r="E724" s="31" t="s">
        <v>147</v>
      </c>
      <c r="F724" s="204">
        <f>F725+F735+F731</f>
        <v>22290.971999999998</v>
      </c>
      <c r="G724" s="204">
        <f>G725+G735+G731</f>
        <v>21944.971999999998</v>
      </c>
      <c r="H724" s="372"/>
      <c r="I724" s="372"/>
      <c r="J724" s="372"/>
    </row>
    <row r="725" spans="1:14" s="7" customFormat="1" ht="13.5" hidden="1" customHeight="1" x14ac:dyDescent="0.2">
      <c r="A725" s="9" t="s">
        <v>280</v>
      </c>
      <c r="B725" s="31" t="s">
        <v>279</v>
      </c>
      <c r="C725" s="33" t="s">
        <v>97</v>
      </c>
      <c r="D725" s="33" t="s">
        <v>146</v>
      </c>
      <c r="E725" s="31" t="s">
        <v>147</v>
      </c>
      <c r="F725" s="204">
        <f t="shared" ref="F725:G729" si="212">F726</f>
        <v>20547.5</v>
      </c>
      <c r="G725" s="204">
        <f t="shared" si="212"/>
        <v>20201.5</v>
      </c>
      <c r="H725" s="372"/>
      <c r="I725" s="372"/>
      <c r="J725" s="372"/>
    </row>
    <row r="726" spans="1:14" s="7" customFormat="1" ht="11.25" hidden="1" x14ac:dyDescent="0.2">
      <c r="A726" s="11" t="s">
        <v>281</v>
      </c>
      <c r="B726" s="151" t="s">
        <v>279</v>
      </c>
      <c r="C726" s="352" t="s">
        <v>97</v>
      </c>
      <c r="D726" s="352" t="s">
        <v>282</v>
      </c>
      <c r="E726" s="151" t="s">
        <v>147</v>
      </c>
      <c r="F726" s="202">
        <f t="shared" si="212"/>
        <v>20547.5</v>
      </c>
      <c r="G726" s="202">
        <f t="shared" si="212"/>
        <v>20201.5</v>
      </c>
      <c r="H726" s="225"/>
      <c r="I726" s="225"/>
      <c r="J726" s="225"/>
    </row>
    <row r="727" spans="1:14" s="7" customFormat="1" ht="22.5" hidden="1" x14ac:dyDescent="0.2">
      <c r="A727" s="11" t="s">
        <v>283</v>
      </c>
      <c r="B727" s="151" t="s">
        <v>279</v>
      </c>
      <c r="C727" s="352" t="s">
        <v>97</v>
      </c>
      <c r="D727" s="352" t="s">
        <v>284</v>
      </c>
      <c r="E727" s="151" t="s">
        <v>147</v>
      </c>
      <c r="F727" s="202">
        <f t="shared" si="212"/>
        <v>20547.5</v>
      </c>
      <c r="G727" s="202">
        <f t="shared" si="212"/>
        <v>20201.5</v>
      </c>
      <c r="H727" s="225"/>
      <c r="I727" s="225"/>
      <c r="J727" s="225"/>
    </row>
    <row r="728" spans="1:14" s="7" customFormat="1" ht="11.25" hidden="1" x14ac:dyDescent="0.2">
      <c r="A728" s="11" t="s">
        <v>271</v>
      </c>
      <c r="B728" s="151" t="s">
        <v>279</v>
      </c>
      <c r="C728" s="352" t="s">
        <v>97</v>
      </c>
      <c r="D728" s="352" t="s">
        <v>284</v>
      </c>
      <c r="E728" s="151" t="s">
        <v>276</v>
      </c>
      <c r="F728" s="202">
        <f t="shared" si="212"/>
        <v>20547.5</v>
      </c>
      <c r="G728" s="202">
        <f t="shared" si="212"/>
        <v>20201.5</v>
      </c>
      <c r="H728" s="225"/>
      <c r="I728" s="225"/>
      <c r="J728" s="225"/>
    </row>
    <row r="729" spans="1:14" s="7" customFormat="1" ht="11.25" hidden="1" x14ac:dyDescent="0.2">
      <c r="A729" s="11" t="s">
        <v>285</v>
      </c>
      <c r="B729" s="151" t="s">
        <v>279</v>
      </c>
      <c r="C729" s="352" t="s">
        <v>97</v>
      </c>
      <c r="D729" s="352" t="s">
        <v>284</v>
      </c>
      <c r="E729" s="151" t="s">
        <v>286</v>
      </c>
      <c r="F729" s="202">
        <f t="shared" si="212"/>
        <v>20547.5</v>
      </c>
      <c r="G729" s="202">
        <f t="shared" si="212"/>
        <v>20201.5</v>
      </c>
      <c r="H729" s="225"/>
      <c r="I729" s="225"/>
      <c r="J729" s="225"/>
    </row>
    <row r="730" spans="1:14" hidden="1" x14ac:dyDescent="0.2">
      <c r="A730" s="179" t="s">
        <v>287</v>
      </c>
      <c r="B730" s="151" t="s">
        <v>279</v>
      </c>
      <c r="C730" s="352" t="s">
        <v>97</v>
      </c>
      <c r="D730" s="352" t="s">
        <v>284</v>
      </c>
      <c r="E730" s="151" t="s">
        <v>288</v>
      </c>
      <c r="F730" s="202">
        <f>'Пр7 ведм 25-26'!G461</f>
        <v>20547.5</v>
      </c>
      <c r="G730" s="202">
        <f>'Пр7 ведм 25-26'!H461</f>
        <v>20201.5</v>
      </c>
      <c r="H730" s="225"/>
      <c r="I730" s="225"/>
      <c r="J730" s="225"/>
      <c r="N730" s="3"/>
    </row>
    <row r="731" spans="1:14" hidden="1" x14ac:dyDescent="0.2">
      <c r="A731" s="9" t="s">
        <v>289</v>
      </c>
      <c r="B731" s="31" t="s">
        <v>279</v>
      </c>
      <c r="C731" s="33" t="s">
        <v>213</v>
      </c>
      <c r="D731" s="33"/>
      <c r="E731" s="31"/>
      <c r="F731" s="204">
        <f t="shared" ref="F731:G733" si="213">F732</f>
        <v>654.27968999999996</v>
      </c>
      <c r="G731" s="204">
        <f t="shared" si="213"/>
        <v>654.27968999999996</v>
      </c>
      <c r="H731" s="372"/>
      <c r="I731" s="372"/>
      <c r="J731" s="372"/>
      <c r="N731" s="3"/>
    </row>
    <row r="732" spans="1:14" hidden="1" x14ac:dyDescent="0.2">
      <c r="A732" s="11" t="s">
        <v>271</v>
      </c>
      <c r="B732" s="151" t="s">
        <v>279</v>
      </c>
      <c r="C732" s="352" t="s">
        <v>213</v>
      </c>
      <c r="D732" s="352" t="s">
        <v>282</v>
      </c>
      <c r="E732" s="151" t="s">
        <v>276</v>
      </c>
      <c r="F732" s="202">
        <f t="shared" si="213"/>
        <v>654.27968999999996</v>
      </c>
      <c r="G732" s="202">
        <f t="shared" si="213"/>
        <v>654.27968999999996</v>
      </c>
      <c r="H732" s="225"/>
      <c r="I732" s="225"/>
      <c r="J732" s="225"/>
      <c r="N732" s="3"/>
    </row>
    <row r="733" spans="1:14" hidden="1" x14ac:dyDescent="0.2">
      <c r="A733" s="11" t="s">
        <v>285</v>
      </c>
      <c r="B733" s="151" t="s">
        <v>279</v>
      </c>
      <c r="C733" s="352" t="s">
        <v>213</v>
      </c>
      <c r="D733" s="352" t="s">
        <v>290</v>
      </c>
      <c r="E733" s="151" t="s">
        <v>286</v>
      </c>
      <c r="F733" s="202">
        <f t="shared" si="213"/>
        <v>654.27968999999996</v>
      </c>
      <c r="G733" s="202">
        <f t="shared" si="213"/>
        <v>654.27968999999996</v>
      </c>
      <c r="H733" s="225"/>
      <c r="I733" s="225"/>
      <c r="J733" s="225"/>
      <c r="N733" s="3"/>
    </row>
    <row r="734" spans="1:14" hidden="1" x14ac:dyDescent="0.2">
      <c r="A734" s="179" t="s">
        <v>289</v>
      </c>
      <c r="B734" s="151" t="s">
        <v>279</v>
      </c>
      <c r="C734" s="352" t="s">
        <v>213</v>
      </c>
      <c r="D734" s="352" t="s">
        <v>290</v>
      </c>
      <c r="E734" s="151">
        <v>512</v>
      </c>
      <c r="F734" s="202">
        <f>'Пр7 ведм 25-26'!G464</f>
        <v>654.27968999999996</v>
      </c>
      <c r="G734" s="202">
        <f>'Пр7 ведм 25-26'!H464</f>
        <v>654.27968999999996</v>
      </c>
      <c r="H734" s="225"/>
      <c r="I734" s="225"/>
      <c r="J734" s="225"/>
      <c r="N734" s="3"/>
    </row>
    <row r="735" spans="1:14" ht="20.25" hidden="1" customHeight="1" x14ac:dyDescent="0.2">
      <c r="A735" s="9" t="s">
        <v>291</v>
      </c>
      <c r="B735" s="31">
        <v>14</v>
      </c>
      <c r="C735" s="33" t="s">
        <v>151</v>
      </c>
      <c r="D735" s="33"/>
      <c r="E735" s="31"/>
      <c r="F735" s="204">
        <f>F736+F744</f>
        <v>1089.1923099999999</v>
      </c>
      <c r="G735" s="204">
        <f>G736+G744</f>
        <v>1089.1923099999999</v>
      </c>
      <c r="H735" s="372"/>
      <c r="I735" s="372"/>
      <c r="J735" s="372"/>
      <c r="N735" s="3"/>
    </row>
    <row r="736" spans="1:14" hidden="1" x14ac:dyDescent="0.2">
      <c r="A736" s="11" t="s">
        <v>271</v>
      </c>
      <c r="B736" s="151" t="s">
        <v>279</v>
      </c>
      <c r="C736" s="151" t="s">
        <v>151</v>
      </c>
      <c r="D736" s="352" t="s">
        <v>282</v>
      </c>
      <c r="E736" s="151" t="s">
        <v>147</v>
      </c>
      <c r="F736" s="202">
        <f>+F740+F737</f>
        <v>102.30893</v>
      </c>
      <c r="G736" s="202">
        <f>+G740+G737</f>
        <v>102.30893</v>
      </c>
      <c r="H736" s="225"/>
      <c r="I736" s="225"/>
      <c r="J736" s="225"/>
      <c r="N736" s="3"/>
    </row>
    <row r="737" spans="1:14" s="230" customFormat="1" ht="22.5" hidden="1" x14ac:dyDescent="0.2">
      <c r="A737" s="39" t="s">
        <v>887</v>
      </c>
      <c r="B737" s="151" t="s">
        <v>279</v>
      </c>
      <c r="C737" s="151" t="s">
        <v>151</v>
      </c>
      <c r="D737" s="352" t="s">
        <v>888</v>
      </c>
      <c r="E737" s="336" t="s">
        <v>147</v>
      </c>
      <c r="F737" s="221">
        <f>F738</f>
        <v>0</v>
      </c>
      <c r="G737" s="221">
        <f>G738</f>
        <v>0</v>
      </c>
      <c r="H737" s="374"/>
      <c r="I737" s="374"/>
      <c r="J737" s="374"/>
    </row>
    <row r="738" spans="1:14" s="230" customFormat="1" hidden="1" x14ac:dyDescent="0.2">
      <c r="A738" s="21" t="s">
        <v>271</v>
      </c>
      <c r="B738" s="151" t="s">
        <v>279</v>
      </c>
      <c r="C738" s="151" t="s">
        <v>151</v>
      </c>
      <c r="D738" s="352" t="s">
        <v>888</v>
      </c>
      <c r="E738" s="151">
        <v>500</v>
      </c>
      <c r="F738" s="221">
        <f>F739</f>
        <v>0</v>
      </c>
      <c r="G738" s="221">
        <f>G739</f>
        <v>0</v>
      </c>
      <c r="H738" s="374"/>
      <c r="I738" s="374"/>
      <c r="J738" s="374"/>
    </row>
    <row r="739" spans="1:14" s="230" customFormat="1" hidden="1" x14ac:dyDescent="0.2">
      <c r="A739" s="219" t="s">
        <v>75</v>
      </c>
      <c r="B739" s="151" t="s">
        <v>279</v>
      </c>
      <c r="C739" s="151" t="s">
        <v>151</v>
      </c>
      <c r="D739" s="352" t="s">
        <v>888</v>
      </c>
      <c r="E739" s="336">
        <v>540</v>
      </c>
      <c r="F739" s="202">
        <f>'Пр7 ведм 25-26'!G470</f>
        <v>0</v>
      </c>
      <c r="G739" s="202">
        <f>'Пр7 ведм 25-26'!H470</f>
        <v>0</v>
      </c>
      <c r="H739" s="225"/>
      <c r="I739" s="225"/>
      <c r="J739" s="225"/>
    </row>
    <row r="740" spans="1:14" ht="33.75" hidden="1" x14ac:dyDescent="0.2">
      <c r="A740" s="11" t="s">
        <v>292</v>
      </c>
      <c r="B740" s="151" t="s">
        <v>279</v>
      </c>
      <c r="C740" s="151" t="s">
        <v>151</v>
      </c>
      <c r="D740" s="352" t="s">
        <v>293</v>
      </c>
      <c r="E740" s="151" t="s">
        <v>147</v>
      </c>
      <c r="F740" s="202">
        <f t="shared" ref="F740:G741" si="214">+F741</f>
        <v>102.30893</v>
      </c>
      <c r="G740" s="202">
        <f t="shared" si="214"/>
        <v>102.30893</v>
      </c>
      <c r="H740" s="225"/>
      <c r="I740" s="225"/>
      <c r="J740" s="225"/>
      <c r="N740" s="3"/>
    </row>
    <row r="741" spans="1:14" ht="22.5" hidden="1" x14ac:dyDescent="0.2">
      <c r="A741" s="152" t="s">
        <v>61</v>
      </c>
      <c r="B741" s="151" t="s">
        <v>279</v>
      </c>
      <c r="C741" s="151" t="s">
        <v>151</v>
      </c>
      <c r="D741" s="352" t="s">
        <v>293</v>
      </c>
      <c r="E741" s="151" t="s">
        <v>147</v>
      </c>
      <c r="F741" s="202">
        <f t="shared" si="214"/>
        <v>102.30893</v>
      </c>
      <c r="G741" s="202">
        <f t="shared" si="214"/>
        <v>102.30893</v>
      </c>
      <c r="H741" s="225"/>
      <c r="I741" s="225"/>
      <c r="J741" s="225"/>
      <c r="N741" s="3"/>
    </row>
    <row r="742" spans="1:14" hidden="1" x14ac:dyDescent="0.2">
      <c r="A742" s="11" t="s">
        <v>271</v>
      </c>
      <c r="B742" s="151" t="s">
        <v>279</v>
      </c>
      <c r="C742" s="151" t="s">
        <v>151</v>
      </c>
      <c r="D742" s="352" t="s">
        <v>293</v>
      </c>
      <c r="E742" s="151" t="s">
        <v>276</v>
      </c>
      <c r="F742" s="202">
        <f t="shared" ref="F742:G742" si="215">F743</f>
        <v>102.30893</v>
      </c>
      <c r="G742" s="202">
        <f t="shared" si="215"/>
        <v>102.30893</v>
      </c>
      <c r="H742" s="225"/>
      <c r="I742" s="225"/>
      <c r="J742" s="225"/>
      <c r="N742" s="3"/>
    </row>
    <row r="743" spans="1:14" hidden="1" x14ac:dyDescent="0.2">
      <c r="A743" s="179" t="s">
        <v>75</v>
      </c>
      <c r="B743" s="151" t="s">
        <v>279</v>
      </c>
      <c r="C743" s="151" t="s">
        <v>151</v>
      </c>
      <c r="D743" s="352" t="s">
        <v>293</v>
      </c>
      <c r="E743" s="151">
        <v>540</v>
      </c>
      <c r="F743" s="202">
        <f>'Пр7 ведм 25-26'!G474</f>
        <v>102.30893</v>
      </c>
      <c r="G743" s="202">
        <f>'Пр7 ведм 25-26'!H474</f>
        <v>102.30893</v>
      </c>
      <c r="H743" s="225"/>
      <c r="I743" s="225"/>
      <c r="J743" s="225"/>
      <c r="N743" s="3"/>
    </row>
    <row r="744" spans="1:14" ht="56.25" hidden="1" x14ac:dyDescent="0.2">
      <c r="A744" s="11" t="s">
        <v>794</v>
      </c>
      <c r="B744" s="151" t="s">
        <v>279</v>
      </c>
      <c r="C744" s="151" t="s">
        <v>151</v>
      </c>
      <c r="D744" s="352" t="s">
        <v>795</v>
      </c>
      <c r="E744" s="151" t="s">
        <v>147</v>
      </c>
      <c r="F744" s="202">
        <f>F745</f>
        <v>986.88337999999999</v>
      </c>
      <c r="G744" s="202">
        <f>G745</f>
        <v>986.88337999999999</v>
      </c>
      <c r="H744" s="225"/>
      <c r="I744" s="225"/>
      <c r="J744" s="225"/>
      <c r="N744" s="3"/>
    </row>
    <row r="745" spans="1:14" hidden="1" x14ac:dyDescent="0.2">
      <c r="A745" s="11" t="s">
        <v>271</v>
      </c>
      <c r="B745" s="151" t="s">
        <v>279</v>
      </c>
      <c r="C745" s="151" t="s">
        <v>151</v>
      </c>
      <c r="D745" s="352" t="s">
        <v>795</v>
      </c>
      <c r="E745" s="151" t="s">
        <v>276</v>
      </c>
      <c r="F745" s="202">
        <f t="shared" ref="F745:G745" si="216">F746</f>
        <v>986.88337999999999</v>
      </c>
      <c r="G745" s="202">
        <f t="shared" si="216"/>
        <v>986.88337999999999</v>
      </c>
      <c r="H745" s="225"/>
      <c r="I745" s="225"/>
      <c r="J745" s="225"/>
      <c r="N745" s="3"/>
    </row>
    <row r="746" spans="1:14" hidden="1" x14ac:dyDescent="0.2">
      <c r="A746" s="179" t="s">
        <v>75</v>
      </c>
      <c r="B746" s="151" t="s">
        <v>279</v>
      </c>
      <c r="C746" s="151" t="s">
        <v>151</v>
      </c>
      <c r="D746" s="352" t="s">
        <v>795</v>
      </c>
      <c r="E746" s="151">
        <v>540</v>
      </c>
      <c r="F746" s="202">
        <f>'Пр7 ведм 25-26'!G477</f>
        <v>986.88337999999999</v>
      </c>
      <c r="G746" s="202">
        <f>'Пр7 ведм 25-26'!H477</f>
        <v>986.88337999999999</v>
      </c>
      <c r="H746" s="225"/>
      <c r="I746" s="225"/>
      <c r="J746" s="225"/>
      <c r="N746" s="3"/>
    </row>
    <row r="747" spans="1:14" hidden="1" x14ac:dyDescent="0.2">
      <c r="A747" s="167" t="s">
        <v>926</v>
      </c>
      <c r="B747" s="10"/>
      <c r="C747" s="89"/>
      <c r="D747" s="189"/>
      <c r="E747" s="367"/>
      <c r="F747" s="208">
        <v>5322.2169999999996</v>
      </c>
      <c r="G747" s="208">
        <v>10919.683999999999</v>
      </c>
      <c r="H747" s="379"/>
      <c r="I747" s="379"/>
      <c r="J747" s="379"/>
    </row>
    <row r="751" spans="1:14" ht="33.75" customHeight="1" x14ac:dyDescent="0.2"/>
  </sheetData>
  <mergeCells count="10">
    <mergeCell ref="A8:D8"/>
    <mergeCell ref="A9:C9"/>
    <mergeCell ref="D10:E10"/>
    <mergeCell ref="A1:D1"/>
    <mergeCell ref="A2:D2"/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800"/>
  <sheetViews>
    <sheetView topLeftCell="A305" zoomScale="82" zoomScaleNormal="82" workbookViewId="0">
      <selection activeCell="A327" sqref="A327"/>
    </sheetView>
  </sheetViews>
  <sheetFormatPr defaultRowHeight="12.75" x14ac:dyDescent="0.2"/>
  <cols>
    <col min="1" max="1" width="46.5703125" style="244" customWidth="1"/>
    <col min="2" max="2" width="8.7109375" style="228" bestFit="1" customWidth="1"/>
    <col min="3" max="3" width="7.42578125" style="229" bestFit="1" customWidth="1"/>
    <col min="4" max="4" width="7.7109375" style="228" bestFit="1" customWidth="1"/>
    <col min="5" max="5" width="10.85546875" style="228" customWidth="1"/>
    <col min="6" max="6" width="7.5703125" style="229" bestFit="1" customWidth="1"/>
    <col min="7" max="7" width="11.85546875" style="241" bestFit="1" customWidth="1"/>
    <col min="8" max="8" width="11.85546875" style="241" customWidth="1"/>
    <col min="9" max="9" width="14.28515625" style="230" customWidth="1"/>
    <col min="10" max="10" width="13.140625" style="230" customWidth="1"/>
    <col min="11" max="11" width="17" style="230" customWidth="1"/>
    <col min="12" max="12" width="12.5703125" style="230" customWidth="1"/>
    <col min="13" max="13" width="14" style="230" customWidth="1"/>
    <col min="14" max="228" width="9.140625" style="230"/>
    <col min="229" max="229" width="57.140625" style="230" customWidth="1"/>
    <col min="230" max="230" width="4.7109375" style="230" customWidth="1"/>
    <col min="231" max="231" width="5.28515625" style="230" customWidth="1"/>
    <col min="232" max="232" width="3.7109375" style="230" customWidth="1"/>
    <col min="233" max="233" width="13.5703125" style="230" customWidth="1"/>
    <col min="234" max="234" width="7.42578125" style="230" bestFit="1" customWidth="1"/>
    <col min="235" max="235" width="10.28515625" style="230" bestFit="1" customWidth="1"/>
    <col min="236" max="236" width="8.28515625" style="230" customWidth="1"/>
    <col min="237" max="237" width="9.42578125" style="230" bestFit="1" customWidth="1"/>
    <col min="238" max="484" width="9.140625" style="230"/>
    <col min="485" max="485" width="57.140625" style="230" customWidth="1"/>
    <col min="486" max="486" width="4.7109375" style="230" customWidth="1"/>
    <col min="487" max="487" width="5.28515625" style="230" customWidth="1"/>
    <col min="488" max="488" width="3.7109375" style="230" customWidth="1"/>
    <col min="489" max="489" width="13.5703125" style="230" customWidth="1"/>
    <col min="490" max="490" width="7.42578125" style="230" bestFit="1" customWidth="1"/>
    <col min="491" max="491" width="10.28515625" style="230" bestFit="1" customWidth="1"/>
    <col min="492" max="492" width="8.28515625" style="230" customWidth="1"/>
    <col min="493" max="493" width="9.42578125" style="230" bestFit="1" customWidth="1"/>
    <col min="494" max="740" width="9.140625" style="230"/>
    <col min="741" max="741" width="57.140625" style="230" customWidth="1"/>
    <col min="742" max="742" width="4.7109375" style="230" customWidth="1"/>
    <col min="743" max="743" width="5.28515625" style="230" customWidth="1"/>
    <col min="744" max="744" width="3.7109375" style="230" customWidth="1"/>
    <col min="745" max="745" width="13.5703125" style="230" customWidth="1"/>
    <col min="746" max="746" width="7.42578125" style="230" bestFit="1" customWidth="1"/>
    <col min="747" max="747" width="10.28515625" style="230" bestFit="1" customWidth="1"/>
    <col min="748" max="748" width="8.28515625" style="230" customWidth="1"/>
    <col min="749" max="749" width="9.42578125" style="230" bestFit="1" customWidth="1"/>
    <col min="750" max="996" width="9.140625" style="230"/>
    <col min="997" max="997" width="57.140625" style="230" customWidth="1"/>
    <col min="998" max="998" width="4.7109375" style="230" customWidth="1"/>
    <col min="999" max="999" width="5.28515625" style="230" customWidth="1"/>
    <col min="1000" max="1000" width="3.7109375" style="230" customWidth="1"/>
    <col min="1001" max="1001" width="13.5703125" style="230" customWidth="1"/>
    <col min="1002" max="1002" width="7.42578125" style="230" bestFit="1" customWidth="1"/>
    <col min="1003" max="1003" width="10.28515625" style="230" bestFit="1" customWidth="1"/>
    <col min="1004" max="1004" width="8.28515625" style="230" customWidth="1"/>
    <col min="1005" max="1005" width="9.42578125" style="230" bestFit="1" customWidth="1"/>
    <col min="1006" max="1252" width="9.140625" style="230"/>
    <col min="1253" max="1253" width="57.140625" style="230" customWidth="1"/>
    <col min="1254" max="1254" width="4.7109375" style="230" customWidth="1"/>
    <col min="1255" max="1255" width="5.28515625" style="230" customWidth="1"/>
    <col min="1256" max="1256" width="3.7109375" style="230" customWidth="1"/>
    <col min="1257" max="1257" width="13.5703125" style="230" customWidth="1"/>
    <col min="1258" max="1258" width="7.42578125" style="230" bestFit="1" customWidth="1"/>
    <col min="1259" max="1259" width="10.28515625" style="230" bestFit="1" customWidth="1"/>
    <col min="1260" max="1260" width="8.28515625" style="230" customWidth="1"/>
    <col min="1261" max="1261" width="9.42578125" style="230" bestFit="1" customWidth="1"/>
    <col min="1262" max="1508" width="9.140625" style="230"/>
    <col min="1509" max="1509" width="57.140625" style="230" customWidth="1"/>
    <col min="1510" max="1510" width="4.7109375" style="230" customWidth="1"/>
    <col min="1511" max="1511" width="5.28515625" style="230" customWidth="1"/>
    <col min="1512" max="1512" width="3.7109375" style="230" customWidth="1"/>
    <col min="1513" max="1513" width="13.5703125" style="230" customWidth="1"/>
    <col min="1514" max="1514" width="7.42578125" style="230" bestFit="1" customWidth="1"/>
    <col min="1515" max="1515" width="10.28515625" style="230" bestFit="1" customWidth="1"/>
    <col min="1516" max="1516" width="8.28515625" style="230" customWidth="1"/>
    <col min="1517" max="1517" width="9.42578125" style="230" bestFit="1" customWidth="1"/>
    <col min="1518" max="1764" width="9.140625" style="230"/>
    <col min="1765" max="1765" width="57.140625" style="230" customWidth="1"/>
    <col min="1766" max="1766" width="4.7109375" style="230" customWidth="1"/>
    <col min="1767" max="1767" width="5.28515625" style="230" customWidth="1"/>
    <col min="1768" max="1768" width="3.7109375" style="230" customWidth="1"/>
    <col min="1769" max="1769" width="13.5703125" style="230" customWidth="1"/>
    <col min="1770" max="1770" width="7.42578125" style="230" bestFit="1" customWidth="1"/>
    <col min="1771" max="1771" width="10.28515625" style="230" bestFit="1" customWidth="1"/>
    <col min="1772" max="1772" width="8.28515625" style="230" customWidth="1"/>
    <col min="1773" max="1773" width="9.42578125" style="230" bestFit="1" customWidth="1"/>
    <col min="1774" max="2020" width="9.140625" style="230"/>
    <col min="2021" max="2021" width="57.140625" style="230" customWidth="1"/>
    <col min="2022" max="2022" width="4.7109375" style="230" customWidth="1"/>
    <col min="2023" max="2023" width="5.28515625" style="230" customWidth="1"/>
    <col min="2024" max="2024" width="3.7109375" style="230" customWidth="1"/>
    <col min="2025" max="2025" width="13.5703125" style="230" customWidth="1"/>
    <col min="2026" max="2026" width="7.42578125" style="230" bestFit="1" customWidth="1"/>
    <col min="2027" max="2027" width="10.28515625" style="230" bestFit="1" customWidth="1"/>
    <col min="2028" max="2028" width="8.28515625" style="230" customWidth="1"/>
    <col min="2029" max="2029" width="9.42578125" style="230" bestFit="1" customWidth="1"/>
    <col min="2030" max="2276" width="9.140625" style="230"/>
    <col min="2277" max="2277" width="57.140625" style="230" customWidth="1"/>
    <col min="2278" max="2278" width="4.7109375" style="230" customWidth="1"/>
    <col min="2279" max="2279" width="5.28515625" style="230" customWidth="1"/>
    <col min="2280" max="2280" width="3.7109375" style="230" customWidth="1"/>
    <col min="2281" max="2281" width="13.5703125" style="230" customWidth="1"/>
    <col min="2282" max="2282" width="7.42578125" style="230" bestFit="1" customWidth="1"/>
    <col min="2283" max="2283" width="10.28515625" style="230" bestFit="1" customWidth="1"/>
    <col min="2284" max="2284" width="8.28515625" style="230" customWidth="1"/>
    <col min="2285" max="2285" width="9.42578125" style="230" bestFit="1" customWidth="1"/>
    <col min="2286" max="2532" width="9.140625" style="230"/>
    <col min="2533" max="2533" width="57.140625" style="230" customWidth="1"/>
    <col min="2534" max="2534" width="4.7109375" style="230" customWidth="1"/>
    <col min="2535" max="2535" width="5.28515625" style="230" customWidth="1"/>
    <col min="2536" max="2536" width="3.7109375" style="230" customWidth="1"/>
    <col min="2537" max="2537" width="13.5703125" style="230" customWidth="1"/>
    <col min="2538" max="2538" width="7.42578125" style="230" bestFit="1" customWidth="1"/>
    <col min="2539" max="2539" width="10.28515625" style="230" bestFit="1" customWidth="1"/>
    <col min="2540" max="2540" width="8.28515625" style="230" customWidth="1"/>
    <col min="2541" max="2541" width="9.42578125" style="230" bestFit="1" customWidth="1"/>
    <col min="2542" max="2788" width="9.140625" style="230"/>
    <col min="2789" max="2789" width="57.140625" style="230" customWidth="1"/>
    <col min="2790" max="2790" width="4.7109375" style="230" customWidth="1"/>
    <col min="2791" max="2791" width="5.28515625" style="230" customWidth="1"/>
    <col min="2792" max="2792" width="3.7109375" style="230" customWidth="1"/>
    <col min="2793" max="2793" width="13.5703125" style="230" customWidth="1"/>
    <col min="2794" max="2794" width="7.42578125" style="230" bestFit="1" customWidth="1"/>
    <col min="2795" max="2795" width="10.28515625" style="230" bestFit="1" customWidth="1"/>
    <col min="2796" max="2796" width="8.28515625" style="230" customWidth="1"/>
    <col min="2797" max="2797" width="9.42578125" style="230" bestFit="1" customWidth="1"/>
    <col min="2798" max="3044" width="9.140625" style="230"/>
    <col min="3045" max="3045" width="57.140625" style="230" customWidth="1"/>
    <col min="3046" max="3046" width="4.7109375" style="230" customWidth="1"/>
    <col min="3047" max="3047" width="5.28515625" style="230" customWidth="1"/>
    <col min="3048" max="3048" width="3.7109375" style="230" customWidth="1"/>
    <col min="3049" max="3049" width="13.5703125" style="230" customWidth="1"/>
    <col min="3050" max="3050" width="7.42578125" style="230" bestFit="1" customWidth="1"/>
    <col min="3051" max="3051" width="10.28515625" style="230" bestFit="1" customWidth="1"/>
    <col min="3052" max="3052" width="8.28515625" style="230" customWidth="1"/>
    <col min="3053" max="3053" width="9.42578125" style="230" bestFit="1" customWidth="1"/>
    <col min="3054" max="3300" width="9.140625" style="230"/>
    <col min="3301" max="3301" width="57.140625" style="230" customWidth="1"/>
    <col min="3302" max="3302" width="4.7109375" style="230" customWidth="1"/>
    <col min="3303" max="3303" width="5.28515625" style="230" customWidth="1"/>
    <col min="3304" max="3304" width="3.7109375" style="230" customWidth="1"/>
    <col min="3305" max="3305" width="13.5703125" style="230" customWidth="1"/>
    <col min="3306" max="3306" width="7.42578125" style="230" bestFit="1" customWidth="1"/>
    <col min="3307" max="3307" width="10.28515625" style="230" bestFit="1" customWidth="1"/>
    <col min="3308" max="3308" width="8.28515625" style="230" customWidth="1"/>
    <col min="3309" max="3309" width="9.42578125" style="230" bestFit="1" customWidth="1"/>
    <col min="3310" max="3556" width="9.140625" style="230"/>
    <col min="3557" max="3557" width="57.140625" style="230" customWidth="1"/>
    <col min="3558" max="3558" width="4.7109375" style="230" customWidth="1"/>
    <col min="3559" max="3559" width="5.28515625" style="230" customWidth="1"/>
    <col min="3560" max="3560" width="3.7109375" style="230" customWidth="1"/>
    <col min="3561" max="3561" width="13.5703125" style="230" customWidth="1"/>
    <col min="3562" max="3562" width="7.42578125" style="230" bestFit="1" customWidth="1"/>
    <col min="3563" max="3563" width="10.28515625" style="230" bestFit="1" customWidth="1"/>
    <col min="3564" max="3564" width="8.28515625" style="230" customWidth="1"/>
    <col min="3565" max="3565" width="9.42578125" style="230" bestFit="1" customWidth="1"/>
    <col min="3566" max="3812" width="9.140625" style="230"/>
    <col min="3813" max="3813" width="57.140625" style="230" customWidth="1"/>
    <col min="3814" max="3814" width="4.7109375" style="230" customWidth="1"/>
    <col min="3815" max="3815" width="5.28515625" style="230" customWidth="1"/>
    <col min="3816" max="3816" width="3.7109375" style="230" customWidth="1"/>
    <col min="3817" max="3817" width="13.5703125" style="230" customWidth="1"/>
    <col min="3818" max="3818" width="7.42578125" style="230" bestFit="1" customWidth="1"/>
    <col min="3819" max="3819" width="10.28515625" style="230" bestFit="1" customWidth="1"/>
    <col min="3820" max="3820" width="8.28515625" style="230" customWidth="1"/>
    <col min="3821" max="3821" width="9.42578125" style="230" bestFit="1" customWidth="1"/>
    <col min="3822" max="4068" width="9.140625" style="230"/>
    <col min="4069" max="4069" width="57.140625" style="230" customWidth="1"/>
    <col min="4070" max="4070" width="4.7109375" style="230" customWidth="1"/>
    <col min="4071" max="4071" width="5.28515625" style="230" customWidth="1"/>
    <col min="4072" max="4072" width="3.7109375" style="230" customWidth="1"/>
    <col min="4073" max="4073" width="13.5703125" style="230" customWidth="1"/>
    <col min="4074" max="4074" width="7.42578125" style="230" bestFit="1" customWidth="1"/>
    <col min="4075" max="4075" width="10.28515625" style="230" bestFit="1" customWidth="1"/>
    <col min="4076" max="4076" width="8.28515625" style="230" customWidth="1"/>
    <col min="4077" max="4077" width="9.42578125" style="230" bestFit="1" customWidth="1"/>
    <col min="4078" max="4324" width="9.140625" style="230"/>
    <col min="4325" max="4325" width="57.140625" style="230" customWidth="1"/>
    <col min="4326" max="4326" width="4.7109375" style="230" customWidth="1"/>
    <col min="4327" max="4327" width="5.28515625" style="230" customWidth="1"/>
    <col min="4328" max="4328" width="3.7109375" style="230" customWidth="1"/>
    <col min="4329" max="4329" width="13.5703125" style="230" customWidth="1"/>
    <col min="4330" max="4330" width="7.42578125" style="230" bestFit="1" customWidth="1"/>
    <col min="4331" max="4331" width="10.28515625" style="230" bestFit="1" customWidth="1"/>
    <col min="4332" max="4332" width="8.28515625" style="230" customWidth="1"/>
    <col min="4333" max="4333" width="9.42578125" style="230" bestFit="1" customWidth="1"/>
    <col min="4334" max="4580" width="9.140625" style="230"/>
    <col min="4581" max="4581" width="57.140625" style="230" customWidth="1"/>
    <col min="4582" max="4582" width="4.7109375" style="230" customWidth="1"/>
    <col min="4583" max="4583" width="5.28515625" style="230" customWidth="1"/>
    <col min="4584" max="4584" width="3.7109375" style="230" customWidth="1"/>
    <col min="4585" max="4585" width="13.5703125" style="230" customWidth="1"/>
    <col min="4586" max="4586" width="7.42578125" style="230" bestFit="1" customWidth="1"/>
    <col min="4587" max="4587" width="10.28515625" style="230" bestFit="1" customWidth="1"/>
    <col min="4588" max="4588" width="8.28515625" style="230" customWidth="1"/>
    <col min="4589" max="4589" width="9.42578125" style="230" bestFit="1" customWidth="1"/>
    <col min="4590" max="4836" width="9.140625" style="230"/>
    <col min="4837" max="4837" width="57.140625" style="230" customWidth="1"/>
    <col min="4838" max="4838" width="4.7109375" style="230" customWidth="1"/>
    <col min="4839" max="4839" width="5.28515625" style="230" customWidth="1"/>
    <col min="4840" max="4840" width="3.7109375" style="230" customWidth="1"/>
    <col min="4841" max="4841" width="13.5703125" style="230" customWidth="1"/>
    <col min="4842" max="4842" width="7.42578125" style="230" bestFit="1" customWidth="1"/>
    <col min="4843" max="4843" width="10.28515625" style="230" bestFit="1" customWidth="1"/>
    <col min="4844" max="4844" width="8.28515625" style="230" customWidth="1"/>
    <col min="4845" max="4845" width="9.42578125" style="230" bestFit="1" customWidth="1"/>
    <col min="4846" max="5092" width="9.140625" style="230"/>
    <col min="5093" max="5093" width="57.140625" style="230" customWidth="1"/>
    <col min="5094" max="5094" width="4.7109375" style="230" customWidth="1"/>
    <col min="5095" max="5095" width="5.28515625" style="230" customWidth="1"/>
    <col min="5096" max="5096" width="3.7109375" style="230" customWidth="1"/>
    <col min="5097" max="5097" width="13.5703125" style="230" customWidth="1"/>
    <col min="5098" max="5098" width="7.42578125" style="230" bestFit="1" customWidth="1"/>
    <col min="5099" max="5099" width="10.28515625" style="230" bestFit="1" customWidth="1"/>
    <col min="5100" max="5100" width="8.28515625" style="230" customWidth="1"/>
    <col min="5101" max="5101" width="9.42578125" style="230" bestFit="1" customWidth="1"/>
    <col min="5102" max="5348" width="9.140625" style="230"/>
    <col min="5349" max="5349" width="57.140625" style="230" customWidth="1"/>
    <col min="5350" max="5350" width="4.7109375" style="230" customWidth="1"/>
    <col min="5351" max="5351" width="5.28515625" style="230" customWidth="1"/>
    <col min="5352" max="5352" width="3.7109375" style="230" customWidth="1"/>
    <col min="5353" max="5353" width="13.5703125" style="230" customWidth="1"/>
    <col min="5354" max="5354" width="7.42578125" style="230" bestFit="1" customWidth="1"/>
    <col min="5355" max="5355" width="10.28515625" style="230" bestFit="1" customWidth="1"/>
    <col min="5356" max="5356" width="8.28515625" style="230" customWidth="1"/>
    <col min="5357" max="5357" width="9.42578125" style="230" bestFit="1" customWidth="1"/>
    <col min="5358" max="5604" width="9.140625" style="230"/>
    <col min="5605" max="5605" width="57.140625" style="230" customWidth="1"/>
    <col min="5606" max="5606" width="4.7109375" style="230" customWidth="1"/>
    <col min="5607" max="5607" width="5.28515625" style="230" customWidth="1"/>
    <col min="5608" max="5608" width="3.7109375" style="230" customWidth="1"/>
    <col min="5609" max="5609" width="13.5703125" style="230" customWidth="1"/>
    <col min="5610" max="5610" width="7.42578125" style="230" bestFit="1" customWidth="1"/>
    <col min="5611" max="5611" width="10.28515625" style="230" bestFit="1" customWidth="1"/>
    <col min="5612" max="5612" width="8.28515625" style="230" customWidth="1"/>
    <col min="5613" max="5613" width="9.42578125" style="230" bestFit="1" customWidth="1"/>
    <col min="5614" max="5860" width="9.140625" style="230"/>
    <col min="5861" max="5861" width="57.140625" style="230" customWidth="1"/>
    <col min="5862" max="5862" width="4.7109375" style="230" customWidth="1"/>
    <col min="5863" max="5863" width="5.28515625" style="230" customWidth="1"/>
    <col min="5864" max="5864" width="3.7109375" style="230" customWidth="1"/>
    <col min="5865" max="5865" width="13.5703125" style="230" customWidth="1"/>
    <col min="5866" max="5866" width="7.42578125" style="230" bestFit="1" customWidth="1"/>
    <col min="5867" max="5867" width="10.28515625" style="230" bestFit="1" customWidth="1"/>
    <col min="5868" max="5868" width="8.28515625" style="230" customWidth="1"/>
    <col min="5869" max="5869" width="9.42578125" style="230" bestFit="1" customWidth="1"/>
    <col min="5870" max="6116" width="9.140625" style="230"/>
    <col min="6117" max="6117" width="57.140625" style="230" customWidth="1"/>
    <col min="6118" max="6118" width="4.7109375" style="230" customWidth="1"/>
    <col min="6119" max="6119" width="5.28515625" style="230" customWidth="1"/>
    <col min="6120" max="6120" width="3.7109375" style="230" customWidth="1"/>
    <col min="6121" max="6121" width="13.5703125" style="230" customWidth="1"/>
    <col min="6122" max="6122" width="7.42578125" style="230" bestFit="1" customWidth="1"/>
    <col min="6123" max="6123" width="10.28515625" style="230" bestFit="1" customWidth="1"/>
    <col min="6124" max="6124" width="8.28515625" style="230" customWidth="1"/>
    <col min="6125" max="6125" width="9.42578125" style="230" bestFit="1" customWidth="1"/>
    <col min="6126" max="6372" width="9.140625" style="230"/>
    <col min="6373" max="6373" width="57.140625" style="230" customWidth="1"/>
    <col min="6374" max="6374" width="4.7109375" style="230" customWidth="1"/>
    <col min="6375" max="6375" width="5.28515625" style="230" customWidth="1"/>
    <col min="6376" max="6376" width="3.7109375" style="230" customWidth="1"/>
    <col min="6377" max="6377" width="13.5703125" style="230" customWidth="1"/>
    <col min="6378" max="6378" width="7.42578125" style="230" bestFit="1" customWidth="1"/>
    <col min="6379" max="6379" width="10.28515625" style="230" bestFit="1" customWidth="1"/>
    <col min="6380" max="6380" width="8.28515625" style="230" customWidth="1"/>
    <col min="6381" max="6381" width="9.42578125" style="230" bestFit="1" customWidth="1"/>
    <col min="6382" max="6628" width="9.140625" style="230"/>
    <col min="6629" max="6629" width="57.140625" style="230" customWidth="1"/>
    <col min="6630" max="6630" width="4.7109375" style="230" customWidth="1"/>
    <col min="6631" max="6631" width="5.28515625" style="230" customWidth="1"/>
    <col min="6632" max="6632" width="3.7109375" style="230" customWidth="1"/>
    <col min="6633" max="6633" width="13.5703125" style="230" customWidth="1"/>
    <col min="6634" max="6634" width="7.42578125" style="230" bestFit="1" customWidth="1"/>
    <col min="6635" max="6635" width="10.28515625" style="230" bestFit="1" customWidth="1"/>
    <col min="6636" max="6636" width="8.28515625" style="230" customWidth="1"/>
    <col min="6637" max="6637" width="9.42578125" style="230" bestFit="1" customWidth="1"/>
    <col min="6638" max="6884" width="9.140625" style="230"/>
    <col min="6885" max="6885" width="57.140625" style="230" customWidth="1"/>
    <col min="6886" max="6886" width="4.7109375" style="230" customWidth="1"/>
    <col min="6887" max="6887" width="5.28515625" style="230" customWidth="1"/>
    <col min="6888" max="6888" width="3.7109375" style="230" customWidth="1"/>
    <col min="6889" max="6889" width="13.5703125" style="230" customWidth="1"/>
    <col min="6890" max="6890" width="7.42578125" style="230" bestFit="1" customWidth="1"/>
    <col min="6891" max="6891" width="10.28515625" style="230" bestFit="1" customWidth="1"/>
    <col min="6892" max="6892" width="8.28515625" style="230" customWidth="1"/>
    <col min="6893" max="6893" width="9.42578125" style="230" bestFit="1" customWidth="1"/>
    <col min="6894" max="7140" width="9.140625" style="230"/>
    <col min="7141" max="7141" width="57.140625" style="230" customWidth="1"/>
    <col min="7142" max="7142" width="4.7109375" style="230" customWidth="1"/>
    <col min="7143" max="7143" width="5.28515625" style="230" customWidth="1"/>
    <col min="7144" max="7144" width="3.7109375" style="230" customWidth="1"/>
    <col min="7145" max="7145" width="13.5703125" style="230" customWidth="1"/>
    <col min="7146" max="7146" width="7.42578125" style="230" bestFit="1" customWidth="1"/>
    <col min="7147" max="7147" width="10.28515625" style="230" bestFit="1" customWidth="1"/>
    <col min="7148" max="7148" width="8.28515625" style="230" customWidth="1"/>
    <col min="7149" max="7149" width="9.42578125" style="230" bestFit="1" customWidth="1"/>
    <col min="7150" max="7396" width="9.140625" style="230"/>
    <col min="7397" max="7397" width="57.140625" style="230" customWidth="1"/>
    <col min="7398" max="7398" width="4.7109375" style="230" customWidth="1"/>
    <col min="7399" max="7399" width="5.28515625" style="230" customWidth="1"/>
    <col min="7400" max="7400" width="3.7109375" style="230" customWidth="1"/>
    <col min="7401" max="7401" width="13.5703125" style="230" customWidth="1"/>
    <col min="7402" max="7402" width="7.42578125" style="230" bestFit="1" customWidth="1"/>
    <col min="7403" max="7403" width="10.28515625" style="230" bestFit="1" customWidth="1"/>
    <col min="7404" max="7404" width="8.28515625" style="230" customWidth="1"/>
    <col min="7405" max="7405" width="9.42578125" style="230" bestFit="1" customWidth="1"/>
    <col min="7406" max="7652" width="9.140625" style="230"/>
    <col min="7653" max="7653" width="57.140625" style="230" customWidth="1"/>
    <col min="7654" max="7654" width="4.7109375" style="230" customWidth="1"/>
    <col min="7655" max="7655" width="5.28515625" style="230" customWidth="1"/>
    <col min="7656" max="7656" width="3.7109375" style="230" customWidth="1"/>
    <col min="7657" max="7657" width="13.5703125" style="230" customWidth="1"/>
    <col min="7658" max="7658" width="7.42578125" style="230" bestFit="1" customWidth="1"/>
    <col min="7659" max="7659" width="10.28515625" style="230" bestFit="1" customWidth="1"/>
    <col min="7660" max="7660" width="8.28515625" style="230" customWidth="1"/>
    <col min="7661" max="7661" width="9.42578125" style="230" bestFit="1" customWidth="1"/>
    <col min="7662" max="7908" width="9.140625" style="230"/>
    <col min="7909" max="7909" width="57.140625" style="230" customWidth="1"/>
    <col min="7910" max="7910" width="4.7109375" style="230" customWidth="1"/>
    <col min="7911" max="7911" width="5.28515625" style="230" customWidth="1"/>
    <col min="7912" max="7912" width="3.7109375" style="230" customWidth="1"/>
    <col min="7913" max="7913" width="13.5703125" style="230" customWidth="1"/>
    <col min="7914" max="7914" width="7.42578125" style="230" bestFit="1" customWidth="1"/>
    <col min="7915" max="7915" width="10.28515625" style="230" bestFit="1" customWidth="1"/>
    <col min="7916" max="7916" width="8.28515625" style="230" customWidth="1"/>
    <col min="7917" max="7917" width="9.42578125" style="230" bestFit="1" customWidth="1"/>
    <col min="7918" max="8164" width="9.140625" style="230"/>
    <col min="8165" max="8165" width="57.140625" style="230" customWidth="1"/>
    <col min="8166" max="8166" width="4.7109375" style="230" customWidth="1"/>
    <col min="8167" max="8167" width="5.28515625" style="230" customWidth="1"/>
    <col min="8168" max="8168" width="3.7109375" style="230" customWidth="1"/>
    <col min="8169" max="8169" width="13.5703125" style="230" customWidth="1"/>
    <col min="8170" max="8170" width="7.42578125" style="230" bestFit="1" customWidth="1"/>
    <col min="8171" max="8171" width="10.28515625" style="230" bestFit="1" customWidth="1"/>
    <col min="8172" max="8172" width="8.28515625" style="230" customWidth="1"/>
    <col min="8173" max="8173" width="9.42578125" style="230" bestFit="1" customWidth="1"/>
    <col min="8174" max="8420" width="9.140625" style="230"/>
    <col min="8421" max="8421" width="57.140625" style="230" customWidth="1"/>
    <col min="8422" max="8422" width="4.7109375" style="230" customWidth="1"/>
    <col min="8423" max="8423" width="5.28515625" style="230" customWidth="1"/>
    <col min="8424" max="8424" width="3.7109375" style="230" customWidth="1"/>
    <col min="8425" max="8425" width="13.5703125" style="230" customWidth="1"/>
    <col min="8426" max="8426" width="7.42578125" style="230" bestFit="1" customWidth="1"/>
    <col min="8427" max="8427" width="10.28515625" style="230" bestFit="1" customWidth="1"/>
    <col min="8428" max="8428" width="8.28515625" style="230" customWidth="1"/>
    <col min="8429" max="8429" width="9.42578125" style="230" bestFit="1" customWidth="1"/>
    <col min="8430" max="8676" width="9.140625" style="230"/>
    <col min="8677" max="8677" width="57.140625" style="230" customWidth="1"/>
    <col min="8678" max="8678" width="4.7109375" style="230" customWidth="1"/>
    <col min="8679" max="8679" width="5.28515625" style="230" customWidth="1"/>
    <col min="8680" max="8680" width="3.7109375" style="230" customWidth="1"/>
    <col min="8681" max="8681" width="13.5703125" style="230" customWidth="1"/>
    <col min="8682" max="8682" width="7.42578125" style="230" bestFit="1" customWidth="1"/>
    <col min="8683" max="8683" width="10.28515625" style="230" bestFit="1" customWidth="1"/>
    <col min="8684" max="8684" width="8.28515625" style="230" customWidth="1"/>
    <col min="8685" max="8685" width="9.42578125" style="230" bestFit="1" customWidth="1"/>
    <col min="8686" max="8932" width="9.140625" style="230"/>
    <col min="8933" max="8933" width="57.140625" style="230" customWidth="1"/>
    <col min="8934" max="8934" width="4.7109375" style="230" customWidth="1"/>
    <col min="8935" max="8935" width="5.28515625" style="230" customWidth="1"/>
    <col min="8936" max="8936" width="3.7109375" style="230" customWidth="1"/>
    <col min="8937" max="8937" width="13.5703125" style="230" customWidth="1"/>
    <col min="8938" max="8938" width="7.42578125" style="230" bestFit="1" customWidth="1"/>
    <col min="8939" max="8939" width="10.28515625" style="230" bestFit="1" customWidth="1"/>
    <col min="8940" max="8940" width="8.28515625" style="230" customWidth="1"/>
    <col min="8941" max="8941" width="9.42578125" style="230" bestFit="1" customWidth="1"/>
    <col min="8942" max="9188" width="9.140625" style="230"/>
    <col min="9189" max="9189" width="57.140625" style="230" customWidth="1"/>
    <col min="9190" max="9190" width="4.7109375" style="230" customWidth="1"/>
    <col min="9191" max="9191" width="5.28515625" style="230" customWidth="1"/>
    <col min="9192" max="9192" width="3.7109375" style="230" customWidth="1"/>
    <col min="9193" max="9193" width="13.5703125" style="230" customWidth="1"/>
    <col min="9194" max="9194" width="7.42578125" style="230" bestFit="1" customWidth="1"/>
    <col min="9195" max="9195" width="10.28515625" style="230" bestFit="1" customWidth="1"/>
    <col min="9196" max="9196" width="8.28515625" style="230" customWidth="1"/>
    <col min="9197" max="9197" width="9.42578125" style="230" bestFit="1" customWidth="1"/>
    <col min="9198" max="9444" width="9.140625" style="230"/>
    <col min="9445" max="9445" width="57.140625" style="230" customWidth="1"/>
    <col min="9446" max="9446" width="4.7109375" style="230" customWidth="1"/>
    <col min="9447" max="9447" width="5.28515625" style="230" customWidth="1"/>
    <col min="9448" max="9448" width="3.7109375" style="230" customWidth="1"/>
    <col min="9449" max="9449" width="13.5703125" style="230" customWidth="1"/>
    <col min="9450" max="9450" width="7.42578125" style="230" bestFit="1" customWidth="1"/>
    <col min="9451" max="9451" width="10.28515625" style="230" bestFit="1" customWidth="1"/>
    <col min="9452" max="9452" width="8.28515625" style="230" customWidth="1"/>
    <col min="9453" max="9453" width="9.42578125" style="230" bestFit="1" customWidth="1"/>
    <col min="9454" max="9700" width="9.140625" style="230"/>
    <col min="9701" max="9701" width="57.140625" style="230" customWidth="1"/>
    <col min="9702" max="9702" width="4.7109375" style="230" customWidth="1"/>
    <col min="9703" max="9703" width="5.28515625" style="230" customWidth="1"/>
    <col min="9704" max="9704" width="3.7109375" style="230" customWidth="1"/>
    <col min="9705" max="9705" width="13.5703125" style="230" customWidth="1"/>
    <col min="9706" max="9706" width="7.42578125" style="230" bestFit="1" customWidth="1"/>
    <col min="9707" max="9707" width="10.28515625" style="230" bestFit="1" customWidth="1"/>
    <col min="9708" max="9708" width="8.28515625" style="230" customWidth="1"/>
    <col min="9709" max="9709" width="9.42578125" style="230" bestFit="1" customWidth="1"/>
    <col min="9710" max="9956" width="9.140625" style="230"/>
    <col min="9957" max="9957" width="57.140625" style="230" customWidth="1"/>
    <col min="9958" max="9958" width="4.7109375" style="230" customWidth="1"/>
    <col min="9959" max="9959" width="5.28515625" style="230" customWidth="1"/>
    <col min="9960" max="9960" width="3.7109375" style="230" customWidth="1"/>
    <col min="9961" max="9961" width="13.5703125" style="230" customWidth="1"/>
    <col min="9962" max="9962" width="7.42578125" style="230" bestFit="1" customWidth="1"/>
    <col min="9963" max="9963" width="10.28515625" style="230" bestFit="1" customWidth="1"/>
    <col min="9964" max="9964" width="8.28515625" style="230" customWidth="1"/>
    <col min="9965" max="9965" width="9.42578125" style="230" bestFit="1" customWidth="1"/>
    <col min="9966" max="10212" width="9.140625" style="230"/>
    <col min="10213" max="10213" width="57.140625" style="230" customWidth="1"/>
    <col min="10214" max="10214" width="4.7109375" style="230" customWidth="1"/>
    <col min="10215" max="10215" width="5.28515625" style="230" customWidth="1"/>
    <col min="10216" max="10216" width="3.7109375" style="230" customWidth="1"/>
    <col min="10217" max="10217" width="13.5703125" style="230" customWidth="1"/>
    <col min="10218" max="10218" width="7.42578125" style="230" bestFit="1" customWidth="1"/>
    <col min="10219" max="10219" width="10.28515625" style="230" bestFit="1" customWidth="1"/>
    <col min="10220" max="10220" width="8.28515625" style="230" customWidth="1"/>
    <col min="10221" max="10221" width="9.42578125" style="230" bestFit="1" customWidth="1"/>
    <col min="10222" max="10468" width="9.140625" style="230"/>
    <col min="10469" max="10469" width="57.140625" style="230" customWidth="1"/>
    <col min="10470" max="10470" width="4.7109375" style="230" customWidth="1"/>
    <col min="10471" max="10471" width="5.28515625" style="230" customWidth="1"/>
    <col min="10472" max="10472" width="3.7109375" style="230" customWidth="1"/>
    <col min="10473" max="10473" width="13.5703125" style="230" customWidth="1"/>
    <col min="10474" max="10474" width="7.42578125" style="230" bestFit="1" customWidth="1"/>
    <col min="10475" max="10475" width="10.28515625" style="230" bestFit="1" customWidth="1"/>
    <col min="10476" max="10476" width="8.28515625" style="230" customWidth="1"/>
    <col min="10477" max="10477" width="9.42578125" style="230" bestFit="1" customWidth="1"/>
    <col min="10478" max="10724" width="9.140625" style="230"/>
    <col min="10725" max="10725" width="57.140625" style="230" customWidth="1"/>
    <col min="10726" max="10726" width="4.7109375" style="230" customWidth="1"/>
    <col min="10727" max="10727" width="5.28515625" style="230" customWidth="1"/>
    <col min="10728" max="10728" width="3.7109375" style="230" customWidth="1"/>
    <col min="10729" max="10729" width="13.5703125" style="230" customWidth="1"/>
    <col min="10730" max="10730" width="7.42578125" style="230" bestFit="1" customWidth="1"/>
    <col min="10731" max="10731" width="10.28515625" style="230" bestFit="1" customWidth="1"/>
    <col min="10732" max="10732" width="8.28515625" style="230" customWidth="1"/>
    <col min="10733" max="10733" width="9.42578125" style="230" bestFit="1" customWidth="1"/>
    <col min="10734" max="10980" width="9.140625" style="230"/>
    <col min="10981" max="10981" width="57.140625" style="230" customWidth="1"/>
    <col min="10982" max="10982" width="4.7109375" style="230" customWidth="1"/>
    <col min="10983" max="10983" width="5.28515625" style="230" customWidth="1"/>
    <col min="10984" max="10984" width="3.7109375" style="230" customWidth="1"/>
    <col min="10985" max="10985" width="13.5703125" style="230" customWidth="1"/>
    <col min="10986" max="10986" width="7.42578125" style="230" bestFit="1" customWidth="1"/>
    <col min="10987" max="10987" width="10.28515625" style="230" bestFit="1" customWidth="1"/>
    <col min="10988" max="10988" width="8.28515625" style="230" customWidth="1"/>
    <col min="10989" max="10989" width="9.42578125" style="230" bestFit="1" customWidth="1"/>
    <col min="10990" max="11236" width="9.140625" style="230"/>
    <col min="11237" max="11237" width="57.140625" style="230" customWidth="1"/>
    <col min="11238" max="11238" width="4.7109375" style="230" customWidth="1"/>
    <col min="11239" max="11239" width="5.28515625" style="230" customWidth="1"/>
    <col min="11240" max="11240" width="3.7109375" style="230" customWidth="1"/>
    <col min="11241" max="11241" width="13.5703125" style="230" customWidth="1"/>
    <col min="11242" max="11242" width="7.42578125" style="230" bestFit="1" customWidth="1"/>
    <col min="11243" max="11243" width="10.28515625" style="230" bestFit="1" customWidth="1"/>
    <col min="11244" max="11244" width="8.28515625" style="230" customWidth="1"/>
    <col min="11245" max="11245" width="9.42578125" style="230" bestFit="1" customWidth="1"/>
    <col min="11246" max="11492" width="9.140625" style="230"/>
    <col min="11493" max="11493" width="57.140625" style="230" customWidth="1"/>
    <col min="11494" max="11494" width="4.7109375" style="230" customWidth="1"/>
    <col min="11495" max="11495" width="5.28515625" style="230" customWidth="1"/>
    <col min="11496" max="11496" width="3.7109375" style="230" customWidth="1"/>
    <col min="11497" max="11497" width="13.5703125" style="230" customWidth="1"/>
    <col min="11498" max="11498" width="7.42578125" style="230" bestFit="1" customWidth="1"/>
    <col min="11499" max="11499" width="10.28515625" style="230" bestFit="1" customWidth="1"/>
    <col min="11500" max="11500" width="8.28515625" style="230" customWidth="1"/>
    <col min="11501" max="11501" width="9.42578125" style="230" bestFit="1" customWidth="1"/>
    <col min="11502" max="11748" width="9.140625" style="230"/>
    <col min="11749" max="11749" width="57.140625" style="230" customWidth="1"/>
    <col min="11750" max="11750" width="4.7109375" style="230" customWidth="1"/>
    <col min="11751" max="11751" width="5.28515625" style="230" customWidth="1"/>
    <col min="11752" max="11752" width="3.7109375" style="230" customWidth="1"/>
    <col min="11753" max="11753" width="13.5703125" style="230" customWidth="1"/>
    <col min="11754" max="11754" width="7.42578125" style="230" bestFit="1" customWidth="1"/>
    <col min="11755" max="11755" width="10.28515625" style="230" bestFit="1" customWidth="1"/>
    <col min="11756" max="11756" width="8.28515625" style="230" customWidth="1"/>
    <col min="11757" max="11757" width="9.42578125" style="230" bestFit="1" customWidth="1"/>
    <col min="11758" max="12004" width="9.140625" style="230"/>
    <col min="12005" max="12005" width="57.140625" style="230" customWidth="1"/>
    <col min="12006" max="12006" width="4.7109375" style="230" customWidth="1"/>
    <col min="12007" max="12007" width="5.28515625" style="230" customWidth="1"/>
    <col min="12008" max="12008" width="3.7109375" style="230" customWidth="1"/>
    <col min="12009" max="12009" width="13.5703125" style="230" customWidth="1"/>
    <col min="12010" max="12010" width="7.42578125" style="230" bestFit="1" customWidth="1"/>
    <col min="12011" max="12011" width="10.28515625" style="230" bestFit="1" customWidth="1"/>
    <col min="12012" max="12012" width="8.28515625" style="230" customWidth="1"/>
    <col min="12013" max="12013" width="9.42578125" style="230" bestFit="1" customWidth="1"/>
    <col min="12014" max="12260" width="9.140625" style="230"/>
    <col min="12261" max="12261" width="57.140625" style="230" customWidth="1"/>
    <col min="12262" max="12262" width="4.7109375" style="230" customWidth="1"/>
    <col min="12263" max="12263" width="5.28515625" style="230" customWidth="1"/>
    <col min="12264" max="12264" width="3.7109375" style="230" customWidth="1"/>
    <col min="12265" max="12265" width="13.5703125" style="230" customWidth="1"/>
    <col min="12266" max="12266" width="7.42578125" style="230" bestFit="1" customWidth="1"/>
    <col min="12267" max="12267" width="10.28515625" style="230" bestFit="1" customWidth="1"/>
    <col min="12268" max="12268" width="8.28515625" style="230" customWidth="1"/>
    <col min="12269" max="12269" width="9.42578125" style="230" bestFit="1" customWidth="1"/>
    <col min="12270" max="12516" width="9.140625" style="230"/>
    <col min="12517" max="12517" width="57.140625" style="230" customWidth="1"/>
    <col min="12518" max="12518" width="4.7109375" style="230" customWidth="1"/>
    <col min="12519" max="12519" width="5.28515625" style="230" customWidth="1"/>
    <col min="12520" max="12520" width="3.7109375" style="230" customWidth="1"/>
    <col min="12521" max="12521" width="13.5703125" style="230" customWidth="1"/>
    <col min="12522" max="12522" width="7.42578125" style="230" bestFit="1" customWidth="1"/>
    <col min="12523" max="12523" width="10.28515625" style="230" bestFit="1" customWidth="1"/>
    <col min="12524" max="12524" width="8.28515625" style="230" customWidth="1"/>
    <col min="12525" max="12525" width="9.42578125" style="230" bestFit="1" customWidth="1"/>
    <col min="12526" max="12772" width="9.140625" style="230"/>
    <col min="12773" max="12773" width="57.140625" style="230" customWidth="1"/>
    <col min="12774" max="12774" width="4.7109375" style="230" customWidth="1"/>
    <col min="12775" max="12775" width="5.28515625" style="230" customWidth="1"/>
    <col min="12776" max="12776" width="3.7109375" style="230" customWidth="1"/>
    <col min="12777" max="12777" width="13.5703125" style="230" customWidth="1"/>
    <col min="12778" max="12778" width="7.42578125" style="230" bestFit="1" customWidth="1"/>
    <col min="12779" max="12779" width="10.28515625" style="230" bestFit="1" customWidth="1"/>
    <col min="12780" max="12780" width="8.28515625" style="230" customWidth="1"/>
    <col min="12781" max="12781" width="9.42578125" style="230" bestFit="1" customWidth="1"/>
    <col min="12782" max="13028" width="9.140625" style="230"/>
    <col min="13029" max="13029" width="57.140625" style="230" customWidth="1"/>
    <col min="13030" max="13030" width="4.7109375" style="230" customWidth="1"/>
    <col min="13031" max="13031" width="5.28515625" style="230" customWidth="1"/>
    <col min="13032" max="13032" width="3.7109375" style="230" customWidth="1"/>
    <col min="13033" max="13033" width="13.5703125" style="230" customWidth="1"/>
    <col min="13034" max="13034" width="7.42578125" style="230" bestFit="1" customWidth="1"/>
    <col min="13035" max="13035" width="10.28515625" style="230" bestFit="1" customWidth="1"/>
    <col min="13036" max="13036" width="8.28515625" style="230" customWidth="1"/>
    <col min="13037" max="13037" width="9.42578125" style="230" bestFit="1" customWidth="1"/>
    <col min="13038" max="13284" width="9.140625" style="230"/>
    <col min="13285" max="13285" width="57.140625" style="230" customWidth="1"/>
    <col min="13286" max="13286" width="4.7109375" style="230" customWidth="1"/>
    <col min="13287" max="13287" width="5.28515625" style="230" customWidth="1"/>
    <col min="13288" max="13288" width="3.7109375" style="230" customWidth="1"/>
    <col min="13289" max="13289" width="13.5703125" style="230" customWidth="1"/>
    <col min="13290" max="13290" width="7.42578125" style="230" bestFit="1" customWidth="1"/>
    <col min="13291" max="13291" width="10.28515625" style="230" bestFit="1" customWidth="1"/>
    <col min="13292" max="13292" width="8.28515625" style="230" customWidth="1"/>
    <col min="13293" max="13293" width="9.42578125" style="230" bestFit="1" customWidth="1"/>
    <col min="13294" max="13540" width="9.140625" style="230"/>
    <col min="13541" max="13541" width="57.140625" style="230" customWidth="1"/>
    <col min="13542" max="13542" width="4.7109375" style="230" customWidth="1"/>
    <col min="13543" max="13543" width="5.28515625" style="230" customWidth="1"/>
    <col min="13544" max="13544" width="3.7109375" style="230" customWidth="1"/>
    <col min="13545" max="13545" width="13.5703125" style="230" customWidth="1"/>
    <col min="13546" max="13546" width="7.42578125" style="230" bestFit="1" customWidth="1"/>
    <col min="13547" max="13547" width="10.28515625" style="230" bestFit="1" customWidth="1"/>
    <col min="13548" max="13548" width="8.28515625" style="230" customWidth="1"/>
    <col min="13549" max="13549" width="9.42578125" style="230" bestFit="1" customWidth="1"/>
    <col min="13550" max="13796" width="9.140625" style="230"/>
    <col min="13797" max="13797" width="57.140625" style="230" customWidth="1"/>
    <col min="13798" max="13798" width="4.7109375" style="230" customWidth="1"/>
    <col min="13799" max="13799" width="5.28515625" style="230" customWidth="1"/>
    <col min="13800" max="13800" width="3.7109375" style="230" customWidth="1"/>
    <col min="13801" max="13801" width="13.5703125" style="230" customWidth="1"/>
    <col min="13802" max="13802" width="7.42578125" style="230" bestFit="1" customWidth="1"/>
    <col min="13803" max="13803" width="10.28515625" style="230" bestFit="1" customWidth="1"/>
    <col min="13804" max="13804" width="8.28515625" style="230" customWidth="1"/>
    <col min="13805" max="13805" width="9.42578125" style="230" bestFit="1" customWidth="1"/>
    <col min="13806" max="14052" width="9.140625" style="230"/>
    <col min="14053" max="14053" width="57.140625" style="230" customWidth="1"/>
    <col min="14054" max="14054" width="4.7109375" style="230" customWidth="1"/>
    <col min="14055" max="14055" width="5.28515625" style="230" customWidth="1"/>
    <col min="14056" max="14056" width="3.7109375" style="230" customWidth="1"/>
    <col min="14057" max="14057" width="13.5703125" style="230" customWidth="1"/>
    <col min="14058" max="14058" width="7.42578125" style="230" bestFit="1" customWidth="1"/>
    <col min="14059" max="14059" width="10.28515625" style="230" bestFit="1" customWidth="1"/>
    <col min="14060" max="14060" width="8.28515625" style="230" customWidth="1"/>
    <col min="14061" max="14061" width="9.42578125" style="230" bestFit="1" customWidth="1"/>
    <col min="14062" max="14308" width="9.140625" style="230"/>
    <col min="14309" max="14309" width="57.140625" style="230" customWidth="1"/>
    <col min="14310" max="14310" width="4.7109375" style="230" customWidth="1"/>
    <col min="14311" max="14311" width="5.28515625" style="230" customWidth="1"/>
    <col min="14312" max="14312" width="3.7109375" style="230" customWidth="1"/>
    <col min="14313" max="14313" width="13.5703125" style="230" customWidth="1"/>
    <col min="14314" max="14314" width="7.42578125" style="230" bestFit="1" customWidth="1"/>
    <col min="14315" max="14315" width="10.28515625" style="230" bestFit="1" customWidth="1"/>
    <col min="14316" max="14316" width="8.28515625" style="230" customWidth="1"/>
    <col min="14317" max="14317" width="9.42578125" style="230" bestFit="1" customWidth="1"/>
    <col min="14318" max="14564" width="9.140625" style="230"/>
    <col min="14565" max="14565" width="57.140625" style="230" customWidth="1"/>
    <col min="14566" max="14566" width="4.7109375" style="230" customWidth="1"/>
    <col min="14567" max="14567" width="5.28515625" style="230" customWidth="1"/>
    <col min="14568" max="14568" width="3.7109375" style="230" customWidth="1"/>
    <col min="14569" max="14569" width="13.5703125" style="230" customWidth="1"/>
    <col min="14570" max="14570" width="7.42578125" style="230" bestFit="1" customWidth="1"/>
    <col min="14571" max="14571" width="10.28515625" style="230" bestFit="1" customWidth="1"/>
    <col min="14572" max="14572" width="8.28515625" style="230" customWidth="1"/>
    <col min="14573" max="14573" width="9.42578125" style="230" bestFit="1" customWidth="1"/>
    <col min="14574" max="14820" width="9.140625" style="230"/>
    <col min="14821" max="14821" width="57.140625" style="230" customWidth="1"/>
    <col min="14822" max="14822" width="4.7109375" style="230" customWidth="1"/>
    <col min="14823" max="14823" width="5.28515625" style="230" customWidth="1"/>
    <col min="14824" max="14824" width="3.7109375" style="230" customWidth="1"/>
    <col min="14825" max="14825" width="13.5703125" style="230" customWidth="1"/>
    <col min="14826" max="14826" width="7.42578125" style="230" bestFit="1" customWidth="1"/>
    <col min="14827" max="14827" width="10.28515625" style="230" bestFit="1" customWidth="1"/>
    <col min="14828" max="14828" width="8.28515625" style="230" customWidth="1"/>
    <col min="14829" max="14829" width="9.42578125" style="230" bestFit="1" customWidth="1"/>
    <col min="14830" max="15076" width="9.140625" style="230"/>
    <col min="15077" max="15077" width="57.140625" style="230" customWidth="1"/>
    <col min="15078" max="15078" width="4.7109375" style="230" customWidth="1"/>
    <col min="15079" max="15079" width="5.28515625" style="230" customWidth="1"/>
    <col min="15080" max="15080" width="3.7109375" style="230" customWidth="1"/>
    <col min="15081" max="15081" width="13.5703125" style="230" customWidth="1"/>
    <col min="15082" max="15082" width="7.42578125" style="230" bestFit="1" customWidth="1"/>
    <col min="15083" max="15083" width="10.28515625" style="230" bestFit="1" customWidth="1"/>
    <col min="15084" max="15084" width="8.28515625" style="230" customWidth="1"/>
    <col min="15085" max="15085" width="9.42578125" style="230" bestFit="1" customWidth="1"/>
    <col min="15086" max="15332" width="9.140625" style="230"/>
    <col min="15333" max="15333" width="57.140625" style="230" customWidth="1"/>
    <col min="15334" max="15334" width="4.7109375" style="230" customWidth="1"/>
    <col min="15335" max="15335" width="5.28515625" style="230" customWidth="1"/>
    <col min="15336" max="15336" width="3.7109375" style="230" customWidth="1"/>
    <col min="15337" max="15337" width="13.5703125" style="230" customWidth="1"/>
    <col min="15338" max="15338" width="7.42578125" style="230" bestFit="1" customWidth="1"/>
    <col min="15339" max="15339" width="10.28515625" style="230" bestFit="1" customWidth="1"/>
    <col min="15340" max="15340" width="8.28515625" style="230" customWidth="1"/>
    <col min="15341" max="15341" width="9.42578125" style="230" bestFit="1" customWidth="1"/>
    <col min="15342" max="15588" width="9.140625" style="230"/>
    <col min="15589" max="15589" width="57.140625" style="230" customWidth="1"/>
    <col min="15590" max="15590" width="4.7109375" style="230" customWidth="1"/>
    <col min="15591" max="15591" width="5.28515625" style="230" customWidth="1"/>
    <col min="15592" max="15592" width="3.7109375" style="230" customWidth="1"/>
    <col min="15593" max="15593" width="13.5703125" style="230" customWidth="1"/>
    <col min="15594" max="15594" width="7.42578125" style="230" bestFit="1" customWidth="1"/>
    <col min="15595" max="15595" width="10.28515625" style="230" bestFit="1" customWidth="1"/>
    <col min="15596" max="15596" width="8.28515625" style="230" customWidth="1"/>
    <col min="15597" max="15597" width="9.42578125" style="230" bestFit="1" customWidth="1"/>
    <col min="15598" max="15844" width="9.140625" style="230"/>
    <col min="15845" max="15845" width="57.140625" style="230" customWidth="1"/>
    <col min="15846" max="15846" width="4.7109375" style="230" customWidth="1"/>
    <col min="15847" max="15847" width="5.28515625" style="230" customWidth="1"/>
    <col min="15848" max="15848" width="3.7109375" style="230" customWidth="1"/>
    <col min="15849" max="15849" width="13.5703125" style="230" customWidth="1"/>
    <col min="15850" max="15850" width="7.42578125" style="230" bestFit="1" customWidth="1"/>
    <col min="15851" max="15851" width="10.28515625" style="230" bestFit="1" customWidth="1"/>
    <col min="15852" max="15852" width="8.28515625" style="230" customWidth="1"/>
    <col min="15853" max="15853" width="9.42578125" style="230" bestFit="1" customWidth="1"/>
    <col min="15854" max="16100" width="9.140625" style="230"/>
    <col min="16101" max="16101" width="57.140625" style="230" customWidth="1"/>
    <col min="16102" max="16102" width="4.7109375" style="230" customWidth="1"/>
    <col min="16103" max="16103" width="5.28515625" style="230" customWidth="1"/>
    <col min="16104" max="16104" width="3.7109375" style="230" customWidth="1"/>
    <col min="16105" max="16105" width="13.5703125" style="230" customWidth="1"/>
    <col min="16106" max="16106" width="7.42578125" style="230" bestFit="1" customWidth="1"/>
    <col min="16107" max="16107" width="10.28515625" style="230" bestFit="1" customWidth="1"/>
    <col min="16108" max="16108" width="8.28515625" style="230" customWidth="1"/>
    <col min="16109" max="16109" width="9.42578125" style="230" bestFit="1" customWidth="1"/>
    <col min="16110" max="16384" width="9.140625" style="230"/>
  </cols>
  <sheetData>
    <row r="1" spans="1:13" ht="12.75" customHeight="1" x14ac:dyDescent="0.2">
      <c r="B1" s="426" t="s">
        <v>960</v>
      </c>
      <c r="C1" s="426"/>
      <c r="D1" s="426"/>
      <c r="E1" s="426"/>
      <c r="F1" s="426"/>
      <c r="G1" s="426"/>
      <c r="H1" s="340"/>
    </row>
    <row r="2" spans="1:13" ht="12.75" customHeight="1" x14ac:dyDescent="0.2">
      <c r="B2" s="426" t="s">
        <v>671</v>
      </c>
      <c r="C2" s="426"/>
      <c r="D2" s="426"/>
      <c r="E2" s="426"/>
      <c r="F2" s="426"/>
      <c r="G2" s="426"/>
      <c r="H2" s="340"/>
    </row>
    <row r="3" spans="1:13" ht="12.75" customHeight="1" x14ac:dyDescent="0.2">
      <c r="B3" s="426" t="s">
        <v>83</v>
      </c>
      <c r="C3" s="426"/>
      <c r="D3" s="426"/>
      <c r="E3" s="426"/>
      <c r="F3" s="426"/>
      <c r="G3" s="426"/>
      <c r="H3" s="340"/>
    </row>
    <row r="4" spans="1:13" ht="12.75" customHeight="1" x14ac:dyDescent="0.2">
      <c r="B4" s="426" t="s">
        <v>84</v>
      </c>
      <c r="C4" s="426"/>
      <c r="D4" s="426"/>
      <c r="E4" s="426"/>
      <c r="F4" s="426"/>
      <c r="G4" s="426"/>
      <c r="H4" s="340"/>
    </row>
    <row r="5" spans="1:13" ht="12.75" customHeight="1" x14ac:dyDescent="0.2">
      <c r="B5" s="426" t="s">
        <v>815</v>
      </c>
      <c r="C5" s="426"/>
      <c r="D5" s="426"/>
      <c r="E5" s="426"/>
      <c r="F5" s="426"/>
      <c r="G5" s="426"/>
      <c r="H5" s="340"/>
    </row>
    <row r="6" spans="1:13" ht="12.75" customHeight="1" x14ac:dyDescent="0.2">
      <c r="B6" s="426" t="s">
        <v>796</v>
      </c>
      <c r="C6" s="426"/>
      <c r="D6" s="426"/>
      <c r="E6" s="426"/>
      <c r="F6" s="426"/>
      <c r="G6" s="426"/>
      <c r="H6" s="340"/>
    </row>
    <row r="7" spans="1:13" ht="12.75" customHeight="1" x14ac:dyDescent="0.2">
      <c r="B7" s="426" t="s">
        <v>84</v>
      </c>
      <c r="C7" s="426"/>
      <c r="D7" s="426"/>
      <c r="E7" s="426"/>
      <c r="F7" s="426"/>
      <c r="G7" s="426"/>
      <c r="H7" s="340"/>
    </row>
    <row r="8" spans="1:13" ht="12.75" customHeight="1" x14ac:dyDescent="0.2">
      <c r="B8" s="426" t="s">
        <v>814</v>
      </c>
      <c r="C8" s="426"/>
      <c r="D8" s="426"/>
      <c r="E8" s="426"/>
      <c r="F8" s="426"/>
      <c r="G8" s="426"/>
      <c r="H8" s="340"/>
    </row>
    <row r="9" spans="1:13" x14ac:dyDescent="0.2">
      <c r="B9" s="427"/>
      <c r="C9" s="427"/>
      <c r="D9" s="427"/>
      <c r="E9" s="427"/>
      <c r="F9" s="427"/>
      <c r="G9" s="427"/>
      <c r="H9" s="341"/>
    </row>
    <row r="10" spans="1:13" x14ac:dyDescent="0.2">
      <c r="C10" s="342"/>
      <c r="D10" s="226"/>
      <c r="E10" s="226"/>
      <c r="F10" s="342"/>
      <c r="G10" s="225"/>
      <c r="H10" s="225"/>
    </row>
    <row r="11" spans="1:13" ht="12.75" customHeight="1" x14ac:dyDescent="0.2">
      <c r="A11" s="425" t="s">
        <v>896</v>
      </c>
      <c r="B11" s="425"/>
      <c r="C11" s="425"/>
      <c r="D11" s="425"/>
      <c r="E11" s="425"/>
      <c r="F11" s="425"/>
      <c r="G11" s="425"/>
      <c r="H11" s="339"/>
    </row>
    <row r="12" spans="1:13" x14ac:dyDescent="0.2">
      <c r="A12" s="245"/>
      <c r="G12" s="225" t="s">
        <v>85</v>
      </c>
      <c r="H12" s="225"/>
    </row>
    <row r="13" spans="1:13" ht="40.5" customHeight="1" x14ac:dyDescent="0.2">
      <c r="A13" s="31" t="s">
        <v>86</v>
      </c>
      <c r="B13" s="33" t="s">
        <v>87</v>
      </c>
      <c r="C13" s="31" t="s">
        <v>88</v>
      </c>
      <c r="D13" s="33" t="s">
        <v>89</v>
      </c>
      <c r="E13" s="33" t="s">
        <v>90</v>
      </c>
      <c r="F13" s="31" t="s">
        <v>91</v>
      </c>
      <c r="G13" s="204" t="s">
        <v>806</v>
      </c>
      <c r="H13" s="204" t="s">
        <v>807</v>
      </c>
    </row>
    <row r="14" spans="1:13" ht="18.75" customHeight="1" x14ac:dyDescent="0.2">
      <c r="A14" s="31" t="s">
        <v>92</v>
      </c>
      <c r="B14" s="33"/>
      <c r="C14" s="269"/>
      <c r="D14" s="33"/>
      <c r="E14" s="33"/>
      <c r="F14" s="269"/>
      <c r="G14" s="173">
        <f>G15+G98+G189+G362+G422+G478+G742+G768+G787</f>
        <v>682911.07199999993</v>
      </c>
      <c r="H14" s="173">
        <f>H15+H98+H189+H362+H422+H478+H742+H768+H787</f>
        <v>687211.79999999993</v>
      </c>
      <c r="I14" s="231">
        <f>79657+1850+601404.072</f>
        <v>682911.07200000004</v>
      </c>
      <c r="J14" s="232">
        <f>600149.8+85162+1900</f>
        <v>687211.8</v>
      </c>
      <c r="K14" s="231"/>
      <c r="L14" s="231"/>
      <c r="M14" s="233"/>
    </row>
    <row r="15" spans="1:13" ht="32.25" customHeight="1" x14ac:dyDescent="0.2">
      <c r="A15" s="251" t="s">
        <v>824</v>
      </c>
      <c r="B15" s="252" t="s">
        <v>93</v>
      </c>
      <c r="C15" s="268"/>
      <c r="D15" s="252"/>
      <c r="E15" s="252"/>
      <c r="F15" s="268"/>
      <c r="G15" s="253">
        <f>G16+G33+G90</f>
        <v>74612.249939999994</v>
      </c>
      <c r="H15" s="253">
        <f>H16+H33+H90</f>
        <v>74612.249939999994</v>
      </c>
      <c r="I15" s="233">
        <f>G14-I14</f>
        <v>0</v>
      </c>
      <c r="J15" s="233">
        <f>H14-J14</f>
        <v>0</v>
      </c>
    </row>
    <row r="16" spans="1:13" ht="14.25" customHeight="1" x14ac:dyDescent="0.2">
      <c r="A16" s="32" t="s">
        <v>819</v>
      </c>
      <c r="B16" s="33" t="s">
        <v>93</v>
      </c>
      <c r="C16" s="33" t="s">
        <v>202</v>
      </c>
      <c r="D16" s="33"/>
      <c r="E16" s="33"/>
      <c r="F16" s="269"/>
      <c r="G16" s="173">
        <f t="shared" ref="G16" si="0">G17</f>
        <v>12082.85626</v>
      </c>
      <c r="H16" s="173">
        <f t="shared" ref="H16" si="1">H17</f>
        <v>12082.85626</v>
      </c>
    </row>
    <row r="17" spans="1:11" ht="14.25" customHeight="1" x14ac:dyDescent="0.2">
      <c r="A17" s="266" t="s">
        <v>334</v>
      </c>
      <c r="B17" s="243" t="s">
        <v>93</v>
      </c>
      <c r="C17" s="242" t="s">
        <v>202</v>
      </c>
      <c r="D17" s="243" t="s">
        <v>151</v>
      </c>
      <c r="E17" s="243"/>
      <c r="F17" s="242"/>
      <c r="G17" s="257">
        <f>G18</f>
        <v>12082.85626</v>
      </c>
      <c r="H17" s="257">
        <f>H18</f>
        <v>12082.85626</v>
      </c>
      <c r="K17" s="233"/>
    </row>
    <row r="18" spans="1:11" ht="14.25" customHeight="1" x14ac:dyDescent="0.2">
      <c r="A18" s="21" t="s">
        <v>897</v>
      </c>
      <c r="B18" s="343" t="s">
        <v>93</v>
      </c>
      <c r="C18" s="151" t="s">
        <v>202</v>
      </c>
      <c r="D18" s="343" t="s">
        <v>151</v>
      </c>
      <c r="E18" s="343" t="s">
        <v>98</v>
      </c>
      <c r="F18" s="151" t="s">
        <v>28</v>
      </c>
      <c r="G18" s="221">
        <f>G19+G28</f>
        <v>12082.85626</v>
      </c>
      <c r="H18" s="221">
        <f>H19+H28</f>
        <v>12082.85626</v>
      </c>
    </row>
    <row r="19" spans="1:11" ht="14.25" customHeight="1" x14ac:dyDescent="0.2">
      <c r="A19" s="21" t="s">
        <v>629</v>
      </c>
      <c r="B19" s="343" t="s">
        <v>93</v>
      </c>
      <c r="C19" s="151" t="s">
        <v>202</v>
      </c>
      <c r="D19" s="343" t="s">
        <v>151</v>
      </c>
      <c r="E19" s="343" t="s">
        <v>630</v>
      </c>
      <c r="F19" s="151" t="s">
        <v>147</v>
      </c>
      <c r="G19" s="221">
        <f>G20+G24</f>
        <v>11990.85626</v>
      </c>
      <c r="H19" s="221">
        <f>H20+H24</f>
        <v>11990.85626</v>
      </c>
    </row>
    <row r="20" spans="1:11" ht="23.25" customHeight="1" x14ac:dyDescent="0.2">
      <c r="A20" s="39" t="s">
        <v>632</v>
      </c>
      <c r="B20" s="343" t="s">
        <v>93</v>
      </c>
      <c r="C20" s="151" t="s">
        <v>202</v>
      </c>
      <c r="D20" s="343" t="s">
        <v>151</v>
      </c>
      <c r="E20" s="343" t="s">
        <v>631</v>
      </c>
      <c r="F20" s="151" t="s">
        <v>147</v>
      </c>
      <c r="G20" s="221">
        <f t="shared" ref="G20:G22" si="2">G21</f>
        <v>11990.85626</v>
      </c>
      <c r="H20" s="221">
        <f t="shared" ref="H20:H22" si="3">H21</f>
        <v>11990.85626</v>
      </c>
    </row>
    <row r="21" spans="1:11" ht="24.75" customHeight="1" x14ac:dyDescent="0.2">
      <c r="A21" s="21" t="s">
        <v>101</v>
      </c>
      <c r="B21" s="343" t="s">
        <v>93</v>
      </c>
      <c r="C21" s="151" t="s">
        <v>202</v>
      </c>
      <c r="D21" s="343" t="s">
        <v>151</v>
      </c>
      <c r="E21" s="343" t="s">
        <v>631</v>
      </c>
      <c r="F21" s="151">
        <v>600</v>
      </c>
      <c r="G21" s="221">
        <f t="shared" si="2"/>
        <v>11990.85626</v>
      </c>
      <c r="H21" s="221">
        <f t="shared" si="3"/>
        <v>11990.85626</v>
      </c>
    </row>
    <row r="22" spans="1:11" ht="14.25" customHeight="1" x14ac:dyDescent="0.2">
      <c r="A22" s="21" t="s">
        <v>103</v>
      </c>
      <c r="B22" s="343" t="s">
        <v>93</v>
      </c>
      <c r="C22" s="151" t="s">
        <v>202</v>
      </c>
      <c r="D22" s="343" t="s">
        <v>151</v>
      </c>
      <c r="E22" s="343" t="s">
        <v>631</v>
      </c>
      <c r="F22" s="151">
        <v>610</v>
      </c>
      <c r="G22" s="221">
        <f t="shared" si="2"/>
        <v>11990.85626</v>
      </c>
      <c r="H22" s="221">
        <f t="shared" si="3"/>
        <v>11990.85626</v>
      </c>
    </row>
    <row r="23" spans="1:11" ht="33" customHeight="1" x14ac:dyDescent="0.2">
      <c r="A23" s="21" t="s">
        <v>105</v>
      </c>
      <c r="B23" s="343" t="s">
        <v>93</v>
      </c>
      <c r="C23" s="151" t="s">
        <v>202</v>
      </c>
      <c r="D23" s="343" t="s">
        <v>151</v>
      </c>
      <c r="E23" s="343" t="s">
        <v>631</v>
      </c>
      <c r="F23" s="151">
        <v>611</v>
      </c>
      <c r="G23" s="221">
        <v>11990.85626</v>
      </c>
      <c r="H23" s="221">
        <v>11990.85626</v>
      </c>
      <c r="I23" s="230">
        <f>12082.85626-92</f>
        <v>11990.85626</v>
      </c>
      <c r="J23" s="238">
        <f>12082.85626-92</f>
        <v>11990.85626</v>
      </c>
    </row>
    <row r="24" spans="1:11" ht="35.25" hidden="1" customHeight="1" x14ac:dyDescent="0.2">
      <c r="A24" s="21" t="s">
        <v>821</v>
      </c>
      <c r="B24" s="343" t="s">
        <v>93</v>
      </c>
      <c r="C24" s="151" t="s">
        <v>202</v>
      </c>
      <c r="D24" s="343" t="s">
        <v>151</v>
      </c>
      <c r="E24" s="343" t="s">
        <v>820</v>
      </c>
      <c r="F24" s="151"/>
      <c r="G24" s="221">
        <f t="shared" ref="G24:H26" si="4">G25</f>
        <v>0</v>
      </c>
      <c r="H24" s="221">
        <f t="shared" si="4"/>
        <v>0</v>
      </c>
    </row>
    <row r="25" spans="1:11" ht="32.25" hidden="1" customHeight="1" x14ac:dyDescent="0.2">
      <c r="A25" s="21" t="s">
        <v>101</v>
      </c>
      <c r="B25" s="343" t="s">
        <v>93</v>
      </c>
      <c r="C25" s="151" t="s">
        <v>202</v>
      </c>
      <c r="D25" s="343" t="s">
        <v>151</v>
      </c>
      <c r="E25" s="343" t="s">
        <v>820</v>
      </c>
      <c r="F25" s="151">
        <v>611</v>
      </c>
      <c r="G25" s="221">
        <f t="shared" si="4"/>
        <v>0</v>
      </c>
      <c r="H25" s="221">
        <f t="shared" si="4"/>
        <v>0</v>
      </c>
    </row>
    <row r="26" spans="1:11" ht="21" hidden="1" customHeight="1" x14ac:dyDescent="0.2">
      <c r="A26" s="21" t="s">
        <v>103</v>
      </c>
      <c r="B26" s="343" t="s">
        <v>93</v>
      </c>
      <c r="C26" s="151" t="s">
        <v>202</v>
      </c>
      <c r="D26" s="343" t="s">
        <v>151</v>
      </c>
      <c r="E26" s="343" t="s">
        <v>820</v>
      </c>
      <c r="F26" s="151">
        <v>610</v>
      </c>
      <c r="G26" s="221">
        <f t="shared" si="4"/>
        <v>0</v>
      </c>
      <c r="H26" s="221">
        <f t="shared" si="4"/>
        <v>0</v>
      </c>
    </row>
    <row r="27" spans="1:11" ht="17.25" hidden="1" customHeight="1" x14ac:dyDescent="0.2">
      <c r="A27" s="21" t="s">
        <v>105</v>
      </c>
      <c r="B27" s="343" t="s">
        <v>93</v>
      </c>
      <c r="C27" s="151" t="s">
        <v>202</v>
      </c>
      <c r="D27" s="343" t="s">
        <v>151</v>
      </c>
      <c r="E27" s="343" t="s">
        <v>820</v>
      </c>
      <c r="F27" s="151">
        <v>611</v>
      </c>
      <c r="G27" s="221">
        <v>0</v>
      </c>
      <c r="H27" s="221">
        <v>0</v>
      </c>
    </row>
    <row r="28" spans="1:11" ht="32.25" customHeight="1" x14ac:dyDescent="0.2">
      <c r="A28" s="21" t="s">
        <v>677</v>
      </c>
      <c r="B28" s="343" t="s">
        <v>93</v>
      </c>
      <c r="C28" s="151" t="s">
        <v>202</v>
      </c>
      <c r="D28" s="343" t="s">
        <v>151</v>
      </c>
      <c r="E28" s="343" t="s">
        <v>433</v>
      </c>
      <c r="F28" s="151"/>
      <c r="G28" s="221">
        <f t="shared" ref="G28:G29" si="5">G29</f>
        <v>92</v>
      </c>
      <c r="H28" s="221">
        <f t="shared" ref="H28:H29" si="6">H29</f>
        <v>92</v>
      </c>
    </row>
    <row r="29" spans="1:11" ht="45" x14ac:dyDescent="0.2">
      <c r="A29" s="21" t="s">
        <v>412</v>
      </c>
      <c r="B29" s="343" t="s">
        <v>93</v>
      </c>
      <c r="C29" s="151" t="s">
        <v>202</v>
      </c>
      <c r="D29" s="343" t="s">
        <v>151</v>
      </c>
      <c r="E29" s="343" t="s">
        <v>678</v>
      </c>
      <c r="F29" s="151"/>
      <c r="G29" s="221">
        <f t="shared" si="5"/>
        <v>92</v>
      </c>
      <c r="H29" s="221">
        <f t="shared" si="6"/>
        <v>92</v>
      </c>
    </row>
    <row r="30" spans="1:11" ht="22.5" x14ac:dyDescent="0.2">
      <c r="A30" s="21" t="s">
        <v>101</v>
      </c>
      <c r="B30" s="343" t="s">
        <v>93</v>
      </c>
      <c r="C30" s="151" t="s">
        <v>202</v>
      </c>
      <c r="D30" s="343" t="s">
        <v>151</v>
      </c>
      <c r="E30" s="343" t="s">
        <v>678</v>
      </c>
      <c r="F30" s="151">
        <v>600</v>
      </c>
      <c r="G30" s="221">
        <f t="shared" ref="G30" si="7">G32</f>
        <v>92</v>
      </c>
      <c r="H30" s="221">
        <f t="shared" ref="H30" si="8">H32</f>
        <v>92</v>
      </c>
    </row>
    <row r="31" spans="1:11" ht="12" customHeight="1" x14ac:dyDescent="0.2">
      <c r="A31" s="21" t="s">
        <v>103</v>
      </c>
      <c r="B31" s="343" t="s">
        <v>93</v>
      </c>
      <c r="C31" s="151" t="s">
        <v>202</v>
      </c>
      <c r="D31" s="343" t="s">
        <v>151</v>
      </c>
      <c r="E31" s="343" t="s">
        <v>678</v>
      </c>
      <c r="F31" s="151">
        <v>610</v>
      </c>
      <c r="G31" s="221">
        <f t="shared" ref="G31" si="9">G32</f>
        <v>92</v>
      </c>
      <c r="H31" s="221">
        <f t="shared" ref="H31" si="10">H32</f>
        <v>92</v>
      </c>
    </row>
    <row r="32" spans="1:11" ht="13.5" customHeight="1" x14ac:dyDescent="0.2">
      <c r="A32" s="21" t="s">
        <v>105</v>
      </c>
      <c r="B32" s="343" t="s">
        <v>93</v>
      </c>
      <c r="C32" s="151" t="s">
        <v>202</v>
      </c>
      <c r="D32" s="343" t="s">
        <v>151</v>
      </c>
      <c r="E32" s="343" t="s">
        <v>678</v>
      </c>
      <c r="F32" s="151">
        <v>611</v>
      </c>
      <c r="G32" s="221">
        <v>92</v>
      </c>
      <c r="H32" s="221">
        <v>92</v>
      </c>
    </row>
    <row r="33" spans="1:11" ht="21.75" customHeight="1" x14ac:dyDescent="0.2">
      <c r="A33" s="265" t="s">
        <v>818</v>
      </c>
      <c r="B33" s="33" t="s">
        <v>93</v>
      </c>
      <c r="C33" s="33" t="s">
        <v>95</v>
      </c>
      <c r="D33" s="33"/>
      <c r="E33" s="33"/>
      <c r="F33" s="269"/>
      <c r="G33" s="173">
        <f>G34+G63</f>
        <v>62467.393679999994</v>
      </c>
      <c r="H33" s="173">
        <f>H34+H63</f>
        <v>62467.393679999994</v>
      </c>
    </row>
    <row r="34" spans="1:11" ht="21.75" customHeight="1" x14ac:dyDescent="0.2">
      <c r="A34" s="256" t="s">
        <v>96</v>
      </c>
      <c r="B34" s="243" t="s">
        <v>93</v>
      </c>
      <c r="C34" s="243" t="s">
        <v>95</v>
      </c>
      <c r="D34" s="243" t="s">
        <v>97</v>
      </c>
      <c r="E34" s="243"/>
      <c r="F34" s="242"/>
      <c r="G34" s="257">
        <f>G35</f>
        <v>36180.439279999999</v>
      </c>
      <c r="H34" s="257">
        <f>H35</f>
        <v>36180.439279999999</v>
      </c>
    </row>
    <row r="35" spans="1:11" ht="22.5" x14ac:dyDescent="0.2">
      <c r="A35" s="21" t="s">
        <v>897</v>
      </c>
      <c r="B35" s="343" t="s">
        <v>93</v>
      </c>
      <c r="C35" s="343" t="s">
        <v>95</v>
      </c>
      <c r="D35" s="343" t="s">
        <v>97</v>
      </c>
      <c r="E35" s="343" t="s">
        <v>98</v>
      </c>
      <c r="F35" s="151"/>
      <c r="G35" s="221">
        <f>G36+G45+G50+G58</f>
        <v>36180.439279999999</v>
      </c>
      <c r="H35" s="221">
        <f>H36+H45+H50+H58</f>
        <v>36180.439279999999</v>
      </c>
    </row>
    <row r="36" spans="1:11" ht="33.75" customHeight="1" x14ac:dyDescent="0.2">
      <c r="A36" s="21" t="s">
        <v>99</v>
      </c>
      <c r="B36" s="343" t="s">
        <v>93</v>
      </c>
      <c r="C36" s="343" t="s">
        <v>95</v>
      </c>
      <c r="D36" s="343" t="s">
        <v>97</v>
      </c>
      <c r="E36" s="343" t="s">
        <v>100</v>
      </c>
      <c r="F36" s="151"/>
      <c r="G36" s="221">
        <f>G37+G41</f>
        <v>14074.394</v>
      </c>
      <c r="H36" s="221">
        <f>H37+H41</f>
        <v>14074.394</v>
      </c>
      <c r="K36" s="233"/>
    </row>
    <row r="37" spans="1:11" ht="15" customHeight="1" x14ac:dyDescent="0.2">
      <c r="A37" s="39" t="s">
        <v>428</v>
      </c>
      <c r="B37" s="343" t="s">
        <v>93</v>
      </c>
      <c r="C37" s="343" t="s">
        <v>95</v>
      </c>
      <c r="D37" s="343" t="s">
        <v>97</v>
      </c>
      <c r="E37" s="343" t="s">
        <v>473</v>
      </c>
      <c r="F37" s="151"/>
      <c r="G37" s="221">
        <f>G38</f>
        <v>14074.394</v>
      </c>
      <c r="H37" s="221">
        <f>H38</f>
        <v>14074.394</v>
      </c>
    </row>
    <row r="38" spans="1:11" ht="22.5" customHeight="1" x14ac:dyDescent="0.2">
      <c r="A38" s="21" t="s">
        <v>101</v>
      </c>
      <c r="B38" s="343" t="s">
        <v>93</v>
      </c>
      <c r="C38" s="151" t="s">
        <v>95</v>
      </c>
      <c r="D38" s="343" t="s">
        <v>97</v>
      </c>
      <c r="E38" s="343" t="s">
        <v>473</v>
      </c>
      <c r="F38" s="151" t="s">
        <v>102</v>
      </c>
      <c r="G38" s="221">
        <f t="shared" ref="G38:G39" si="11">G39</f>
        <v>14074.394</v>
      </c>
      <c r="H38" s="221">
        <f t="shared" ref="H38:H39" si="12">H39</f>
        <v>14074.394</v>
      </c>
    </row>
    <row r="39" spans="1:11" ht="36.75" customHeight="1" x14ac:dyDescent="0.2">
      <c r="A39" s="21" t="s">
        <v>103</v>
      </c>
      <c r="B39" s="343" t="s">
        <v>93</v>
      </c>
      <c r="C39" s="151" t="s">
        <v>95</v>
      </c>
      <c r="D39" s="343" t="s">
        <v>97</v>
      </c>
      <c r="E39" s="343" t="s">
        <v>473</v>
      </c>
      <c r="F39" s="151" t="s">
        <v>104</v>
      </c>
      <c r="G39" s="221">
        <f t="shared" si="11"/>
        <v>14074.394</v>
      </c>
      <c r="H39" s="221">
        <f t="shared" si="12"/>
        <v>14074.394</v>
      </c>
    </row>
    <row r="40" spans="1:11" ht="14.25" customHeight="1" x14ac:dyDescent="0.2">
      <c r="A40" s="21" t="s">
        <v>105</v>
      </c>
      <c r="B40" s="343" t="s">
        <v>93</v>
      </c>
      <c r="C40" s="151" t="s">
        <v>95</v>
      </c>
      <c r="D40" s="343" t="s">
        <v>97</v>
      </c>
      <c r="E40" s="343" t="s">
        <v>473</v>
      </c>
      <c r="F40" s="151" t="s">
        <v>106</v>
      </c>
      <c r="G40" s="221">
        <v>14074.394</v>
      </c>
      <c r="H40" s="221">
        <v>14074.394</v>
      </c>
    </row>
    <row r="41" spans="1:11" ht="22.5" x14ac:dyDescent="0.2">
      <c r="A41" s="21" t="s">
        <v>823</v>
      </c>
      <c r="B41" s="343" t="s">
        <v>93</v>
      </c>
      <c r="C41" s="343" t="s">
        <v>95</v>
      </c>
      <c r="D41" s="343" t="s">
        <v>97</v>
      </c>
      <c r="E41" s="343" t="s">
        <v>822</v>
      </c>
      <c r="F41" s="151"/>
      <c r="G41" s="221">
        <f t="shared" ref="G41:H43" si="13">G42</f>
        <v>0</v>
      </c>
      <c r="H41" s="221">
        <f t="shared" si="13"/>
        <v>0</v>
      </c>
    </row>
    <row r="42" spans="1:11" ht="23.25" customHeight="1" x14ac:dyDescent="0.2">
      <c r="A42" s="21" t="s">
        <v>101</v>
      </c>
      <c r="B42" s="343" t="s">
        <v>93</v>
      </c>
      <c r="C42" s="343" t="s">
        <v>95</v>
      </c>
      <c r="D42" s="343" t="s">
        <v>97</v>
      </c>
      <c r="E42" s="343" t="s">
        <v>822</v>
      </c>
      <c r="F42" s="151" t="s">
        <v>102</v>
      </c>
      <c r="G42" s="221">
        <f t="shared" si="13"/>
        <v>0</v>
      </c>
      <c r="H42" s="221">
        <f t="shared" si="13"/>
        <v>0</v>
      </c>
    </row>
    <row r="43" spans="1:11" ht="23.25" customHeight="1" x14ac:dyDescent="0.2">
      <c r="A43" s="21" t="s">
        <v>103</v>
      </c>
      <c r="B43" s="343" t="s">
        <v>93</v>
      </c>
      <c r="C43" s="343" t="s">
        <v>95</v>
      </c>
      <c r="D43" s="343" t="s">
        <v>97</v>
      </c>
      <c r="E43" s="343" t="s">
        <v>822</v>
      </c>
      <c r="F43" s="151" t="s">
        <v>104</v>
      </c>
      <c r="G43" s="221">
        <f t="shared" si="13"/>
        <v>0</v>
      </c>
      <c r="H43" s="221">
        <f t="shared" si="13"/>
        <v>0</v>
      </c>
    </row>
    <row r="44" spans="1:11" ht="45" x14ac:dyDescent="0.2">
      <c r="A44" s="21" t="s">
        <v>105</v>
      </c>
      <c r="B44" s="343" t="s">
        <v>93</v>
      </c>
      <c r="C44" s="343" t="s">
        <v>95</v>
      </c>
      <c r="D44" s="343" t="s">
        <v>97</v>
      </c>
      <c r="E44" s="343" t="s">
        <v>822</v>
      </c>
      <c r="F44" s="151">
        <v>611</v>
      </c>
      <c r="G44" s="221"/>
      <c r="H44" s="221"/>
    </row>
    <row r="45" spans="1:11" ht="33" customHeight="1" x14ac:dyDescent="0.2">
      <c r="A45" s="21" t="s">
        <v>107</v>
      </c>
      <c r="B45" s="343" t="s">
        <v>93</v>
      </c>
      <c r="C45" s="343" t="s">
        <v>95</v>
      </c>
      <c r="D45" s="343" t="s">
        <v>97</v>
      </c>
      <c r="E45" s="343" t="s">
        <v>108</v>
      </c>
      <c r="F45" s="151"/>
      <c r="G45" s="221">
        <f>G46</f>
        <v>21342.045279999998</v>
      </c>
      <c r="H45" s="221">
        <f>H46</f>
        <v>21342.045279999998</v>
      </c>
    </row>
    <row r="46" spans="1:11" ht="13.5" customHeight="1" x14ac:dyDescent="0.2">
      <c r="A46" s="39" t="s">
        <v>429</v>
      </c>
      <c r="B46" s="343" t="s">
        <v>93</v>
      </c>
      <c r="C46" s="343" t="s">
        <v>95</v>
      </c>
      <c r="D46" s="343" t="s">
        <v>97</v>
      </c>
      <c r="E46" s="343" t="s">
        <v>109</v>
      </c>
      <c r="F46" s="151"/>
      <c r="G46" s="221">
        <f>+G47</f>
        <v>21342.045279999998</v>
      </c>
      <c r="H46" s="221">
        <f>+H47</f>
        <v>21342.045279999998</v>
      </c>
    </row>
    <row r="47" spans="1:11" ht="21" customHeight="1" x14ac:dyDescent="0.2">
      <c r="A47" s="21" t="s">
        <v>101</v>
      </c>
      <c r="B47" s="343" t="s">
        <v>93</v>
      </c>
      <c r="C47" s="151" t="s">
        <v>95</v>
      </c>
      <c r="D47" s="343" t="s">
        <v>97</v>
      </c>
      <c r="E47" s="343" t="s">
        <v>109</v>
      </c>
      <c r="F47" s="151" t="s">
        <v>102</v>
      </c>
      <c r="G47" s="221">
        <f t="shared" ref="G47:G48" si="14">G48</f>
        <v>21342.045279999998</v>
      </c>
      <c r="H47" s="221">
        <f t="shared" ref="H47:H48" si="15">H48</f>
        <v>21342.045279999998</v>
      </c>
    </row>
    <row r="48" spans="1:11" ht="14.25" customHeight="1" x14ac:dyDescent="0.2">
      <c r="A48" s="21" t="s">
        <v>103</v>
      </c>
      <c r="B48" s="343" t="s">
        <v>93</v>
      </c>
      <c r="C48" s="151" t="s">
        <v>95</v>
      </c>
      <c r="D48" s="343" t="s">
        <v>97</v>
      </c>
      <c r="E48" s="343" t="s">
        <v>109</v>
      </c>
      <c r="F48" s="151" t="s">
        <v>104</v>
      </c>
      <c r="G48" s="221">
        <f t="shared" si="14"/>
        <v>21342.045279999998</v>
      </c>
      <c r="H48" s="221">
        <f t="shared" si="15"/>
        <v>21342.045279999998</v>
      </c>
    </row>
    <row r="49" spans="1:10" ht="25.5" customHeight="1" x14ac:dyDescent="0.2">
      <c r="A49" s="21" t="s">
        <v>105</v>
      </c>
      <c r="B49" s="343" t="s">
        <v>93</v>
      </c>
      <c r="C49" s="151" t="s">
        <v>95</v>
      </c>
      <c r="D49" s="343" t="s">
        <v>97</v>
      </c>
      <c r="E49" s="343" t="s">
        <v>109</v>
      </c>
      <c r="F49" s="151" t="s">
        <v>106</v>
      </c>
      <c r="G49" s="221">
        <v>21342.045279999998</v>
      </c>
      <c r="H49" s="221">
        <v>21342.045279999998</v>
      </c>
      <c r="I49" s="230">
        <f>21342.04528</f>
        <v>21342.045279999998</v>
      </c>
      <c r="J49" s="230">
        <v>21342.045279999998</v>
      </c>
    </row>
    <row r="50" spans="1:10" ht="22.5" x14ac:dyDescent="0.2">
      <c r="A50" s="21" t="s">
        <v>115</v>
      </c>
      <c r="B50" s="343" t="s">
        <v>93</v>
      </c>
      <c r="C50" s="343" t="s">
        <v>95</v>
      </c>
      <c r="D50" s="343" t="s">
        <v>97</v>
      </c>
      <c r="E50" s="343" t="s">
        <v>116</v>
      </c>
      <c r="F50" s="151"/>
      <c r="G50" s="221">
        <f>G51</f>
        <v>570</v>
      </c>
      <c r="H50" s="221">
        <f>H51</f>
        <v>570</v>
      </c>
    </row>
    <row r="51" spans="1:10" ht="20.25" customHeight="1" x14ac:dyDescent="0.2">
      <c r="A51" s="21" t="s">
        <v>117</v>
      </c>
      <c r="B51" s="343" t="s">
        <v>93</v>
      </c>
      <c r="C51" s="343" t="s">
        <v>95</v>
      </c>
      <c r="D51" s="343" t="s">
        <v>97</v>
      </c>
      <c r="E51" s="343" t="s">
        <v>118</v>
      </c>
      <c r="F51" s="151"/>
      <c r="G51" s="221">
        <f>G52+G55</f>
        <v>570</v>
      </c>
      <c r="H51" s="221">
        <f>H52+H55</f>
        <v>570</v>
      </c>
    </row>
    <row r="52" spans="1:10" ht="12.75" customHeight="1" x14ac:dyDescent="0.2">
      <c r="A52" s="21" t="s">
        <v>110</v>
      </c>
      <c r="B52" s="343" t="s">
        <v>93</v>
      </c>
      <c r="C52" s="343" t="s">
        <v>95</v>
      </c>
      <c r="D52" s="343" t="s">
        <v>97</v>
      </c>
      <c r="E52" s="343" t="s">
        <v>118</v>
      </c>
      <c r="F52" s="151">
        <v>100</v>
      </c>
      <c r="G52" s="221">
        <f>G53</f>
        <v>25</v>
      </c>
      <c r="H52" s="221">
        <f>H53</f>
        <v>25</v>
      </c>
    </row>
    <row r="53" spans="1:10" ht="33.75" customHeight="1" x14ac:dyDescent="0.2">
      <c r="A53" s="21" t="s">
        <v>112</v>
      </c>
      <c r="B53" s="343" t="s">
        <v>93</v>
      </c>
      <c r="C53" s="343" t="s">
        <v>95</v>
      </c>
      <c r="D53" s="343" t="s">
        <v>97</v>
      </c>
      <c r="E53" s="343" t="s">
        <v>118</v>
      </c>
      <c r="F53" s="151">
        <v>110</v>
      </c>
      <c r="G53" s="221">
        <f>G54</f>
        <v>25</v>
      </c>
      <c r="H53" s="221">
        <f>H54</f>
        <v>25</v>
      </c>
    </row>
    <row r="54" spans="1:10" ht="13.5" customHeight="1" x14ac:dyDescent="0.2">
      <c r="A54" s="21" t="s">
        <v>397</v>
      </c>
      <c r="B54" s="343" t="s">
        <v>93</v>
      </c>
      <c r="C54" s="343" t="s">
        <v>95</v>
      </c>
      <c r="D54" s="343" t="s">
        <v>97</v>
      </c>
      <c r="E54" s="343" t="s">
        <v>118</v>
      </c>
      <c r="F54" s="151">
        <v>112</v>
      </c>
      <c r="G54" s="221">
        <v>25</v>
      </c>
      <c r="H54" s="221">
        <v>25</v>
      </c>
    </row>
    <row r="55" spans="1:10" ht="13.5" customHeight="1" x14ac:dyDescent="0.2">
      <c r="A55" s="21" t="s">
        <v>404</v>
      </c>
      <c r="B55" s="343" t="s">
        <v>93</v>
      </c>
      <c r="C55" s="343" t="s">
        <v>95</v>
      </c>
      <c r="D55" s="343" t="s">
        <v>97</v>
      </c>
      <c r="E55" s="343" t="s">
        <v>118</v>
      </c>
      <c r="F55" s="151" t="s">
        <v>119</v>
      </c>
      <c r="G55" s="221">
        <f t="shared" ref="G55:G56" si="16">G56</f>
        <v>545</v>
      </c>
      <c r="H55" s="221">
        <f t="shared" ref="H55:H56" si="17">H56</f>
        <v>545</v>
      </c>
    </row>
    <row r="56" spans="1:10" ht="13.5" customHeight="1" x14ac:dyDescent="0.2">
      <c r="A56" s="21" t="s">
        <v>120</v>
      </c>
      <c r="B56" s="343" t="s">
        <v>93</v>
      </c>
      <c r="C56" s="343" t="s">
        <v>95</v>
      </c>
      <c r="D56" s="343" t="s">
        <v>97</v>
      </c>
      <c r="E56" s="343" t="s">
        <v>118</v>
      </c>
      <c r="F56" s="151" t="s">
        <v>121</v>
      </c>
      <c r="G56" s="221">
        <f t="shared" si="16"/>
        <v>545</v>
      </c>
      <c r="H56" s="221">
        <f t="shared" si="17"/>
        <v>545</v>
      </c>
    </row>
    <row r="57" spans="1:10" ht="24.75" customHeight="1" x14ac:dyDescent="0.2">
      <c r="A57" s="219" t="s">
        <v>422</v>
      </c>
      <c r="B57" s="343" t="s">
        <v>93</v>
      </c>
      <c r="C57" s="343" t="s">
        <v>95</v>
      </c>
      <c r="D57" s="343" t="s">
        <v>97</v>
      </c>
      <c r="E57" s="343" t="s">
        <v>118</v>
      </c>
      <c r="F57" s="151" t="s">
        <v>123</v>
      </c>
      <c r="G57" s="221">
        <v>545</v>
      </c>
      <c r="H57" s="221">
        <v>545</v>
      </c>
    </row>
    <row r="58" spans="1:10" ht="33.75" x14ac:dyDescent="0.2">
      <c r="A58" s="39" t="s">
        <v>432</v>
      </c>
      <c r="B58" s="343" t="s">
        <v>93</v>
      </c>
      <c r="C58" s="343" t="s">
        <v>95</v>
      </c>
      <c r="D58" s="343" t="s">
        <v>97</v>
      </c>
      <c r="E58" s="40" t="s">
        <v>433</v>
      </c>
      <c r="F58" s="151"/>
      <c r="G58" s="221">
        <f>G59</f>
        <v>194</v>
      </c>
      <c r="H58" s="221">
        <f>H59</f>
        <v>194</v>
      </c>
    </row>
    <row r="59" spans="1:10" ht="35.25" customHeight="1" x14ac:dyDescent="0.2">
      <c r="A59" s="219" t="s">
        <v>125</v>
      </c>
      <c r="B59" s="343" t="s">
        <v>93</v>
      </c>
      <c r="C59" s="343" t="s">
        <v>95</v>
      </c>
      <c r="D59" s="343" t="s">
        <v>97</v>
      </c>
      <c r="E59" s="343" t="s">
        <v>434</v>
      </c>
      <c r="F59" s="151"/>
      <c r="G59" s="221">
        <f t="shared" ref="G59:G61" si="18">G60</f>
        <v>194</v>
      </c>
      <c r="H59" s="221">
        <f t="shared" ref="H59:H61" si="19">H60</f>
        <v>194</v>
      </c>
    </row>
    <row r="60" spans="1:10" ht="12" customHeight="1" x14ac:dyDescent="0.2">
      <c r="A60" s="21" t="s">
        <v>101</v>
      </c>
      <c r="B60" s="343" t="s">
        <v>93</v>
      </c>
      <c r="C60" s="343" t="s">
        <v>95</v>
      </c>
      <c r="D60" s="343" t="s">
        <v>97</v>
      </c>
      <c r="E60" s="343" t="s">
        <v>434</v>
      </c>
      <c r="F60" s="151">
        <v>600</v>
      </c>
      <c r="G60" s="221">
        <f t="shared" si="18"/>
        <v>194</v>
      </c>
      <c r="H60" s="221">
        <f t="shared" si="19"/>
        <v>194</v>
      </c>
    </row>
    <row r="61" spans="1:10" ht="24.75" customHeight="1" x14ac:dyDescent="0.2">
      <c r="A61" s="21" t="s">
        <v>103</v>
      </c>
      <c r="B61" s="343" t="s">
        <v>93</v>
      </c>
      <c r="C61" s="343" t="s">
        <v>95</v>
      </c>
      <c r="D61" s="343" t="s">
        <v>97</v>
      </c>
      <c r="E61" s="343" t="s">
        <v>434</v>
      </c>
      <c r="F61" s="151">
        <v>610</v>
      </c>
      <c r="G61" s="221">
        <f t="shared" si="18"/>
        <v>194</v>
      </c>
      <c r="H61" s="221">
        <f t="shared" si="19"/>
        <v>194</v>
      </c>
    </row>
    <row r="62" spans="1:10" ht="24.75" customHeight="1" x14ac:dyDescent="0.2">
      <c r="A62" s="21" t="s">
        <v>105</v>
      </c>
      <c r="B62" s="343" t="s">
        <v>93</v>
      </c>
      <c r="C62" s="343" t="s">
        <v>95</v>
      </c>
      <c r="D62" s="343" t="s">
        <v>97</v>
      </c>
      <c r="E62" s="343" t="s">
        <v>434</v>
      </c>
      <c r="F62" s="151">
        <v>611</v>
      </c>
      <c r="G62" s="221">
        <v>194</v>
      </c>
      <c r="H62" s="221">
        <v>194</v>
      </c>
    </row>
    <row r="63" spans="1:10" x14ac:dyDescent="0.2">
      <c r="A63" s="256" t="s">
        <v>126</v>
      </c>
      <c r="B63" s="243" t="s">
        <v>93</v>
      </c>
      <c r="C63" s="242" t="s">
        <v>95</v>
      </c>
      <c r="D63" s="243" t="s">
        <v>127</v>
      </c>
      <c r="E63" s="243"/>
      <c r="F63" s="242"/>
      <c r="G63" s="257">
        <f>G64+G86</f>
        <v>26286.954399999999</v>
      </c>
      <c r="H63" s="257">
        <f>H64+H86</f>
        <v>26286.954399999999</v>
      </c>
    </row>
    <row r="64" spans="1:10" ht="36" customHeight="1" x14ac:dyDescent="0.2">
      <c r="A64" s="21" t="s">
        <v>115</v>
      </c>
      <c r="B64" s="343" t="s">
        <v>93</v>
      </c>
      <c r="C64" s="343" t="s">
        <v>95</v>
      </c>
      <c r="D64" s="343" t="s">
        <v>127</v>
      </c>
      <c r="E64" s="343" t="s">
        <v>116</v>
      </c>
      <c r="F64" s="151"/>
      <c r="G64" s="221">
        <f>G65+G70</f>
        <v>23847.060399999998</v>
      </c>
      <c r="H64" s="221">
        <f>H65+H70</f>
        <v>23847.060399999998</v>
      </c>
    </row>
    <row r="65" spans="1:11" ht="14.25" customHeight="1" x14ac:dyDescent="0.2">
      <c r="A65" s="21" t="s">
        <v>128</v>
      </c>
      <c r="B65" s="343" t="s">
        <v>93</v>
      </c>
      <c r="C65" s="151" t="s">
        <v>95</v>
      </c>
      <c r="D65" s="343" t="s">
        <v>127</v>
      </c>
      <c r="E65" s="343" t="s">
        <v>129</v>
      </c>
      <c r="F65" s="151"/>
      <c r="G65" s="221">
        <f t="shared" ref="G65:G66" si="20">G66</f>
        <v>958.3</v>
      </c>
      <c r="H65" s="221">
        <f t="shared" ref="H65:H66" si="21">H66</f>
        <v>958.3</v>
      </c>
      <c r="K65" s="233"/>
    </row>
    <row r="66" spans="1:11" ht="21" customHeight="1" x14ac:dyDescent="0.2">
      <c r="A66" s="21" t="s">
        <v>110</v>
      </c>
      <c r="B66" s="343" t="s">
        <v>93</v>
      </c>
      <c r="C66" s="151" t="s">
        <v>95</v>
      </c>
      <c r="D66" s="343" t="s">
        <v>127</v>
      </c>
      <c r="E66" s="343" t="s">
        <v>130</v>
      </c>
      <c r="F66" s="151">
        <v>100</v>
      </c>
      <c r="G66" s="221">
        <f t="shared" si="20"/>
        <v>958.3</v>
      </c>
      <c r="H66" s="221">
        <f t="shared" si="21"/>
        <v>958.3</v>
      </c>
    </row>
    <row r="67" spans="1:11" ht="33" customHeight="1" x14ac:dyDescent="0.2">
      <c r="A67" s="21" t="s">
        <v>131</v>
      </c>
      <c r="B67" s="343" t="s">
        <v>93</v>
      </c>
      <c r="C67" s="151" t="s">
        <v>95</v>
      </c>
      <c r="D67" s="343" t="s">
        <v>127</v>
      </c>
      <c r="E67" s="343" t="s">
        <v>130</v>
      </c>
      <c r="F67" s="151">
        <v>120</v>
      </c>
      <c r="G67" s="221">
        <f t="shared" ref="G67" si="22">G68+G69</f>
        <v>958.3</v>
      </c>
      <c r="H67" s="221">
        <f t="shared" ref="H67" si="23">H68+H69</f>
        <v>958.3</v>
      </c>
    </row>
    <row r="68" spans="1:11" ht="11.25" customHeight="1" x14ac:dyDescent="0.2">
      <c r="A68" s="39" t="s">
        <v>132</v>
      </c>
      <c r="B68" s="343" t="s">
        <v>93</v>
      </c>
      <c r="C68" s="151" t="s">
        <v>95</v>
      </c>
      <c r="D68" s="343" t="s">
        <v>127</v>
      </c>
      <c r="E68" s="343" t="s">
        <v>130</v>
      </c>
      <c r="F68" s="151">
        <v>121</v>
      </c>
      <c r="G68" s="221">
        <v>736</v>
      </c>
      <c r="H68" s="221">
        <v>736</v>
      </c>
    </row>
    <row r="69" spans="1:11" ht="11.25" customHeight="1" x14ac:dyDescent="0.2">
      <c r="A69" s="39" t="s">
        <v>133</v>
      </c>
      <c r="B69" s="343" t="s">
        <v>93</v>
      </c>
      <c r="C69" s="151" t="s">
        <v>95</v>
      </c>
      <c r="D69" s="343" t="s">
        <v>127</v>
      </c>
      <c r="E69" s="343" t="s">
        <v>130</v>
      </c>
      <c r="F69" s="151">
        <v>129</v>
      </c>
      <c r="G69" s="221">
        <v>222.3</v>
      </c>
      <c r="H69" s="221">
        <v>222.3</v>
      </c>
    </row>
    <row r="70" spans="1:11" ht="22.5" customHeight="1" x14ac:dyDescent="0.2">
      <c r="A70" s="21" t="s">
        <v>117</v>
      </c>
      <c r="B70" s="343" t="s">
        <v>93</v>
      </c>
      <c r="C70" s="151" t="s">
        <v>95</v>
      </c>
      <c r="D70" s="343" t="s">
        <v>127</v>
      </c>
      <c r="E70" s="343" t="s">
        <v>140</v>
      </c>
      <c r="F70" s="151"/>
      <c r="G70" s="221">
        <f t="shared" ref="G70" si="24">G71+G75+G81</f>
        <v>22888.760399999999</v>
      </c>
      <c r="H70" s="221">
        <f t="shared" ref="H70" si="25">H71+H75+H81</f>
        <v>22888.760399999999</v>
      </c>
      <c r="K70" s="233"/>
    </row>
    <row r="71" spans="1:11" ht="22.5" customHeight="1" x14ac:dyDescent="0.2">
      <c r="A71" s="21" t="s">
        <v>110</v>
      </c>
      <c r="B71" s="343" t="s">
        <v>93</v>
      </c>
      <c r="C71" s="151" t="s">
        <v>95</v>
      </c>
      <c r="D71" s="343" t="s">
        <v>127</v>
      </c>
      <c r="E71" s="343" t="s">
        <v>141</v>
      </c>
      <c r="F71" s="151">
        <v>100</v>
      </c>
      <c r="G71" s="221">
        <f t="shared" ref="G71" si="26">G72</f>
        <v>22202.2</v>
      </c>
      <c r="H71" s="221">
        <f t="shared" ref="H71" si="27">H72</f>
        <v>22202.2</v>
      </c>
    </row>
    <row r="72" spans="1:11" ht="33" customHeight="1" x14ac:dyDescent="0.2">
      <c r="A72" s="21" t="s">
        <v>112</v>
      </c>
      <c r="B72" s="343" t="s">
        <v>93</v>
      </c>
      <c r="C72" s="151" t="s">
        <v>95</v>
      </c>
      <c r="D72" s="343" t="s">
        <v>127</v>
      </c>
      <c r="E72" s="343" t="s">
        <v>141</v>
      </c>
      <c r="F72" s="151">
        <v>110</v>
      </c>
      <c r="G72" s="221">
        <f t="shared" ref="G72" si="28">G73+G74</f>
        <v>22202.2</v>
      </c>
      <c r="H72" s="221">
        <f t="shared" ref="H72" si="29">H73+H74</f>
        <v>22202.2</v>
      </c>
    </row>
    <row r="73" spans="1:11" ht="16.5" customHeight="1" x14ac:dyDescent="0.2">
      <c r="A73" s="21" t="s">
        <v>113</v>
      </c>
      <c r="B73" s="343" t="s">
        <v>93</v>
      </c>
      <c r="C73" s="151" t="s">
        <v>95</v>
      </c>
      <c r="D73" s="343" t="s">
        <v>127</v>
      </c>
      <c r="E73" s="343" t="s">
        <v>141</v>
      </c>
      <c r="F73" s="151">
        <v>111</v>
      </c>
      <c r="G73" s="221">
        <v>17052.400000000001</v>
      </c>
      <c r="H73" s="221">
        <v>17052.400000000001</v>
      </c>
    </row>
    <row r="74" spans="1:11" ht="33.75" x14ac:dyDescent="0.2">
      <c r="A74" s="39" t="s">
        <v>114</v>
      </c>
      <c r="B74" s="343" t="s">
        <v>93</v>
      </c>
      <c r="C74" s="151" t="s">
        <v>95</v>
      </c>
      <c r="D74" s="343" t="s">
        <v>127</v>
      </c>
      <c r="E74" s="343" t="s">
        <v>141</v>
      </c>
      <c r="F74" s="151">
        <v>119</v>
      </c>
      <c r="G74" s="221">
        <v>5149.8</v>
      </c>
      <c r="H74" s="221">
        <v>5149.8</v>
      </c>
    </row>
    <row r="75" spans="1:11" ht="24" customHeight="1" x14ac:dyDescent="0.2">
      <c r="A75" s="21" t="s">
        <v>404</v>
      </c>
      <c r="B75" s="343" t="s">
        <v>93</v>
      </c>
      <c r="C75" s="151" t="s">
        <v>95</v>
      </c>
      <c r="D75" s="343" t="s">
        <v>127</v>
      </c>
      <c r="E75" s="343" t="s">
        <v>142</v>
      </c>
      <c r="F75" s="151" t="s">
        <v>119</v>
      </c>
      <c r="G75" s="221">
        <f t="shared" ref="G75" si="30">SUM(G76)</f>
        <v>636.22939999999994</v>
      </c>
      <c r="H75" s="221">
        <f t="shared" ref="H75" si="31">SUM(H76)</f>
        <v>636.22939999999994</v>
      </c>
    </row>
    <row r="76" spans="1:11" ht="13.5" customHeight="1" x14ac:dyDescent="0.2">
      <c r="A76" s="21" t="s">
        <v>120</v>
      </c>
      <c r="B76" s="343" t="s">
        <v>93</v>
      </c>
      <c r="C76" s="151" t="s">
        <v>95</v>
      </c>
      <c r="D76" s="343" t="s">
        <v>127</v>
      </c>
      <c r="E76" s="343" t="s">
        <v>142</v>
      </c>
      <c r="F76" s="151" t="s">
        <v>121</v>
      </c>
      <c r="G76" s="221">
        <f>G79+G77+G78+G80</f>
        <v>636.22939999999994</v>
      </c>
      <c r="H76" s="221">
        <f>H79+H77+H78+H80</f>
        <v>636.22939999999994</v>
      </c>
    </row>
    <row r="77" spans="1:11" ht="21.75" customHeight="1" x14ac:dyDescent="0.2">
      <c r="A77" s="219" t="s">
        <v>134</v>
      </c>
      <c r="B77" s="343" t="s">
        <v>93</v>
      </c>
      <c r="C77" s="151" t="s">
        <v>95</v>
      </c>
      <c r="D77" s="343" t="s">
        <v>127</v>
      </c>
      <c r="E77" s="343" t="s">
        <v>142</v>
      </c>
      <c r="F77" s="151">
        <v>242</v>
      </c>
      <c r="G77" s="221">
        <v>215</v>
      </c>
      <c r="H77" s="221">
        <v>215</v>
      </c>
    </row>
    <row r="78" spans="1:11" ht="14.25" customHeight="1" x14ac:dyDescent="0.2">
      <c r="A78" s="219" t="s">
        <v>672</v>
      </c>
      <c r="B78" s="343" t="s">
        <v>93</v>
      </c>
      <c r="C78" s="151" t="s">
        <v>95</v>
      </c>
      <c r="D78" s="343" t="s">
        <v>127</v>
      </c>
      <c r="E78" s="343" t="s">
        <v>142</v>
      </c>
      <c r="F78" s="151">
        <v>243</v>
      </c>
      <c r="G78" s="221"/>
      <c r="H78" s="221"/>
    </row>
    <row r="79" spans="1:11" ht="27.75" customHeight="1" x14ac:dyDescent="0.2">
      <c r="A79" s="219" t="s">
        <v>422</v>
      </c>
      <c r="B79" s="343" t="s">
        <v>93</v>
      </c>
      <c r="C79" s="151" t="s">
        <v>95</v>
      </c>
      <c r="D79" s="343" t="s">
        <v>127</v>
      </c>
      <c r="E79" s="343" t="s">
        <v>142</v>
      </c>
      <c r="F79" s="151" t="s">
        <v>123</v>
      </c>
      <c r="G79" s="221">
        <v>387.30939999999998</v>
      </c>
      <c r="H79" s="221">
        <v>387.30939999999998</v>
      </c>
    </row>
    <row r="80" spans="1:11" x14ac:dyDescent="0.2">
      <c r="A80" s="219" t="s">
        <v>759</v>
      </c>
      <c r="B80" s="343" t="s">
        <v>93</v>
      </c>
      <c r="C80" s="151" t="s">
        <v>95</v>
      </c>
      <c r="D80" s="343" t="s">
        <v>127</v>
      </c>
      <c r="E80" s="343" t="s">
        <v>142</v>
      </c>
      <c r="F80" s="151">
        <v>247</v>
      </c>
      <c r="G80" s="221">
        <v>33.92</v>
      </c>
      <c r="H80" s="221">
        <v>33.92</v>
      </c>
    </row>
    <row r="81" spans="1:8" x14ac:dyDescent="0.2">
      <c r="A81" s="219" t="s">
        <v>135</v>
      </c>
      <c r="B81" s="343" t="s">
        <v>93</v>
      </c>
      <c r="C81" s="151" t="s">
        <v>95</v>
      </c>
      <c r="D81" s="343" t="s">
        <v>127</v>
      </c>
      <c r="E81" s="343" t="s">
        <v>142</v>
      </c>
      <c r="F81" s="151" t="s">
        <v>195</v>
      </c>
      <c r="G81" s="221">
        <f t="shared" ref="G81" si="32">G82</f>
        <v>50.331000000000003</v>
      </c>
      <c r="H81" s="221">
        <f t="shared" ref="H81" si="33">H82</f>
        <v>50.331000000000003</v>
      </c>
    </row>
    <row r="82" spans="1:8" x14ac:dyDescent="0.2">
      <c r="A82" s="219" t="s">
        <v>136</v>
      </c>
      <c r="B82" s="343" t="s">
        <v>93</v>
      </c>
      <c r="C82" s="151" t="s">
        <v>95</v>
      </c>
      <c r="D82" s="343" t="s">
        <v>127</v>
      </c>
      <c r="E82" s="343" t="s">
        <v>142</v>
      </c>
      <c r="F82" s="151" t="s">
        <v>137</v>
      </c>
      <c r="G82" s="221">
        <f t="shared" ref="G82" si="34">G83+G85+G84</f>
        <v>50.331000000000003</v>
      </c>
      <c r="H82" s="221">
        <f t="shared" ref="H82" si="35">H83+H85+H84</f>
        <v>50.331000000000003</v>
      </c>
    </row>
    <row r="83" spans="1:8" ht="15.75" customHeight="1" x14ac:dyDescent="0.2">
      <c r="A83" s="246" t="s">
        <v>138</v>
      </c>
      <c r="B83" s="343" t="s">
        <v>93</v>
      </c>
      <c r="C83" s="151" t="s">
        <v>95</v>
      </c>
      <c r="D83" s="343" t="s">
        <v>127</v>
      </c>
      <c r="E83" s="343" t="s">
        <v>142</v>
      </c>
      <c r="F83" s="151" t="s">
        <v>139</v>
      </c>
      <c r="G83" s="221"/>
      <c r="H83" s="221"/>
    </row>
    <row r="84" spans="1:8" x14ac:dyDescent="0.2">
      <c r="A84" s="219" t="s">
        <v>196</v>
      </c>
      <c r="B84" s="343" t="s">
        <v>93</v>
      </c>
      <c r="C84" s="151" t="s">
        <v>95</v>
      </c>
      <c r="D84" s="343" t="s">
        <v>127</v>
      </c>
      <c r="E84" s="343" t="s">
        <v>142</v>
      </c>
      <c r="F84" s="151">
        <v>852</v>
      </c>
      <c r="G84" s="221"/>
      <c r="H84" s="221"/>
    </row>
    <row r="85" spans="1:8" ht="12.75" customHeight="1" x14ac:dyDescent="0.2">
      <c r="A85" s="219" t="s">
        <v>396</v>
      </c>
      <c r="B85" s="343" t="s">
        <v>93</v>
      </c>
      <c r="C85" s="151" t="s">
        <v>95</v>
      </c>
      <c r="D85" s="343" t="s">
        <v>127</v>
      </c>
      <c r="E85" s="343" t="s">
        <v>142</v>
      </c>
      <c r="F85" s="151">
        <v>853</v>
      </c>
      <c r="G85" s="221">
        <v>50.331000000000003</v>
      </c>
      <c r="H85" s="221">
        <v>50.331000000000003</v>
      </c>
    </row>
    <row r="86" spans="1:8" ht="12.75" customHeight="1" x14ac:dyDescent="0.2">
      <c r="A86" s="21" t="s">
        <v>680</v>
      </c>
      <c r="B86" s="343" t="s">
        <v>93</v>
      </c>
      <c r="C86" s="151" t="s">
        <v>95</v>
      </c>
      <c r="D86" s="343" t="s">
        <v>127</v>
      </c>
      <c r="E86" s="343" t="s">
        <v>779</v>
      </c>
      <c r="F86" s="151"/>
      <c r="G86" s="221">
        <f>G87</f>
        <v>2439.8939999999998</v>
      </c>
      <c r="H86" s="221">
        <f>H87</f>
        <v>2439.8939999999998</v>
      </c>
    </row>
    <row r="87" spans="1:8" ht="12" customHeight="1" x14ac:dyDescent="0.2">
      <c r="A87" s="21" t="s">
        <v>101</v>
      </c>
      <c r="B87" s="343" t="s">
        <v>93</v>
      </c>
      <c r="C87" s="151" t="s">
        <v>95</v>
      </c>
      <c r="D87" s="343" t="s">
        <v>127</v>
      </c>
      <c r="E87" s="343" t="s">
        <v>779</v>
      </c>
      <c r="F87" s="151">
        <v>600</v>
      </c>
      <c r="G87" s="221">
        <f t="shared" ref="G87:G88" si="36">G88</f>
        <v>2439.8939999999998</v>
      </c>
      <c r="H87" s="221">
        <f t="shared" ref="H87:H88" si="37">H88</f>
        <v>2439.8939999999998</v>
      </c>
    </row>
    <row r="88" spans="1:8" ht="12" customHeight="1" x14ac:dyDescent="0.2">
      <c r="A88" s="21" t="s">
        <v>103</v>
      </c>
      <c r="B88" s="343" t="s">
        <v>93</v>
      </c>
      <c r="C88" s="151" t="s">
        <v>95</v>
      </c>
      <c r="D88" s="343" t="s">
        <v>127</v>
      </c>
      <c r="E88" s="343" t="s">
        <v>779</v>
      </c>
      <c r="F88" s="151">
        <v>610</v>
      </c>
      <c r="G88" s="221">
        <f t="shared" si="36"/>
        <v>2439.8939999999998</v>
      </c>
      <c r="H88" s="221">
        <f t="shared" si="37"/>
        <v>2439.8939999999998</v>
      </c>
    </row>
    <row r="89" spans="1:8" ht="12" customHeight="1" x14ac:dyDescent="0.2">
      <c r="A89" s="21" t="s">
        <v>105</v>
      </c>
      <c r="B89" s="343" t="s">
        <v>93</v>
      </c>
      <c r="C89" s="151" t="s">
        <v>95</v>
      </c>
      <c r="D89" s="343" t="s">
        <v>127</v>
      </c>
      <c r="E89" s="343" t="s">
        <v>779</v>
      </c>
      <c r="F89" s="151">
        <v>611</v>
      </c>
      <c r="G89" s="221">
        <v>2439.8939999999998</v>
      </c>
      <c r="H89" s="221">
        <v>2439.8939999999998</v>
      </c>
    </row>
    <row r="90" spans="1:8" ht="12" customHeight="1" x14ac:dyDescent="0.2">
      <c r="A90" s="32" t="s">
        <v>351</v>
      </c>
      <c r="B90" s="33" t="s">
        <v>93</v>
      </c>
      <c r="C90" s="31">
        <v>12</v>
      </c>
      <c r="D90" s="33"/>
      <c r="E90" s="33"/>
      <c r="F90" s="31"/>
      <c r="G90" s="173">
        <f t="shared" ref="G90:G94" si="38">G91</f>
        <v>62</v>
      </c>
      <c r="H90" s="173">
        <f t="shared" ref="H90:H94" si="39">H91</f>
        <v>62</v>
      </c>
    </row>
    <row r="91" spans="1:8" ht="20.25" customHeight="1" x14ac:dyDescent="0.2">
      <c r="A91" s="256" t="s">
        <v>352</v>
      </c>
      <c r="B91" s="243" t="s">
        <v>93</v>
      </c>
      <c r="C91" s="242">
        <v>12</v>
      </c>
      <c r="D91" s="243" t="s">
        <v>213</v>
      </c>
      <c r="E91" s="243"/>
      <c r="F91" s="242"/>
      <c r="G91" s="257">
        <f t="shared" si="38"/>
        <v>62</v>
      </c>
      <c r="H91" s="257">
        <f t="shared" si="39"/>
        <v>62</v>
      </c>
    </row>
    <row r="92" spans="1:8" x14ac:dyDescent="0.2">
      <c r="A92" s="21" t="s">
        <v>435</v>
      </c>
      <c r="B92" s="343" t="s">
        <v>93</v>
      </c>
      <c r="C92" s="151">
        <v>12</v>
      </c>
      <c r="D92" s="343" t="s">
        <v>213</v>
      </c>
      <c r="E92" s="343" t="s">
        <v>439</v>
      </c>
      <c r="F92" s="151"/>
      <c r="G92" s="221">
        <f>G93</f>
        <v>62</v>
      </c>
      <c r="H92" s="221">
        <f>H93</f>
        <v>62</v>
      </c>
    </row>
    <row r="93" spans="1:8" ht="12.75" customHeight="1" x14ac:dyDescent="0.2">
      <c r="A93" s="21" t="s">
        <v>627</v>
      </c>
      <c r="B93" s="343" t="s">
        <v>93</v>
      </c>
      <c r="C93" s="151">
        <v>12</v>
      </c>
      <c r="D93" s="343" t="s">
        <v>213</v>
      </c>
      <c r="E93" s="343" t="s">
        <v>439</v>
      </c>
      <c r="F93" s="151"/>
      <c r="G93" s="221">
        <f>G94</f>
        <v>62</v>
      </c>
      <c r="H93" s="221">
        <f>H94</f>
        <v>62</v>
      </c>
    </row>
    <row r="94" spans="1:8" ht="12.75" customHeight="1" x14ac:dyDescent="0.2">
      <c r="A94" s="21" t="s">
        <v>404</v>
      </c>
      <c r="B94" s="343" t="s">
        <v>93</v>
      </c>
      <c r="C94" s="151">
        <v>12</v>
      </c>
      <c r="D94" s="343" t="s">
        <v>213</v>
      </c>
      <c r="E94" s="343" t="s">
        <v>439</v>
      </c>
      <c r="F94" s="151">
        <v>200</v>
      </c>
      <c r="G94" s="221">
        <f t="shared" si="38"/>
        <v>62</v>
      </c>
      <c r="H94" s="221">
        <f t="shared" si="39"/>
        <v>62</v>
      </c>
    </row>
    <row r="95" spans="1:8" ht="20.25" customHeight="1" x14ac:dyDescent="0.2">
      <c r="A95" s="21" t="s">
        <v>120</v>
      </c>
      <c r="B95" s="343" t="s">
        <v>93</v>
      </c>
      <c r="C95" s="151">
        <v>12</v>
      </c>
      <c r="D95" s="343" t="s">
        <v>213</v>
      </c>
      <c r="E95" s="343" t="s">
        <v>439</v>
      </c>
      <c r="F95" s="151">
        <v>240</v>
      </c>
      <c r="G95" s="221">
        <f>G97+G96</f>
        <v>62</v>
      </c>
      <c r="H95" s="221">
        <f>H97+H96</f>
        <v>62</v>
      </c>
    </row>
    <row r="96" spans="1:8" ht="16.5" customHeight="1" x14ac:dyDescent="0.2">
      <c r="A96" s="219" t="s">
        <v>134</v>
      </c>
      <c r="B96" s="343" t="s">
        <v>93</v>
      </c>
      <c r="C96" s="151">
        <v>12</v>
      </c>
      <c r="D96" s="343" t="s">
        <v>213</v>
      </c>
      <c r="E96" s="343" t="s">
        <v>439</v>
      </c>
      <c r="F96" s="151">
        <v>242</v>
      </c>
      <c r="G96" s="221">
        <v>6</v>
      </c>
      <c r="H96" s="221">
        <v>6</v>
      </c>
    </row>
    <row r="97" spans="1:10" x14ac:dyDescent="0.2">
      <c r="A97" s="219" t="s">
        <v>422</v>
      </c>
      <c r="B97" s="343" t="s">
        <v>93</v>
      </c>
      <c r="C97" s="151">
        <v>12</v>
      </c>
      <c r="D97" s="343" t="s">
        <v>213</v>
      </c>
      <c r="E97" s="343" t="s">
        <v>439</v>
      </c>
      <c r="F97" s="151">
        <v>244</v>
      </c>
      <c r="G97" s="221">
        <v>56</v>
      </c>
      <c r="H97" s="221">
        <v>56</v>
      </c>
    </row>
    <row r="98" spans="1:10" ht="22.5" customHeight="1" x14ac:dyDescent="0.2">
      <c r="A98" s="251" t="s">
        <v>825</v>
      </c>
      <c r="B98" s="252" t="s">
        <v>144</v>
      </c>
      <c r="C98" s="255" t="s">
        <v>145</v>
      </c>
      <c r="D98" s="252" t="s">
        <v>145</v>
      </c>
      <c r="E98" s="252" t="s">
        <v>146</v>
      </c>
      <c r="F98" s="255" t="s">
        <v>147</v>
      </c>
      <c r="G98" s="253">
        <f>G108+G99</f>
        <v>41910.254000000001</v>
      </c>
      <c r="H98" s="253">
        <f>H108+H99</f>
        <v>41152.981</v>
      </c>
      <c r="I98" s="230">
        <f>17374.454+1002.33+23533.47</f>
        <v>41910.254000000001</v>
      </c>
      <c r="J98" s="233">
        <f>17029.281+985.495+23138.205</f>
        <v>41152.981</v>
      </c>
    </row>
    <row r="99" spans="1:10" ht="9.75" customHeight="1" x14ac:dyDescent="0.2">
      <c r="A99" s="256" t="s">
        <v>217</v>
      </c>
      <c r="B99" s="243" t="s">
        <v>144</v>
      </c>
      <c r="C99" s="242" t="s">
        <v>202</v>
      </c>
      <c r="D99" s="243" t="s">
        <v>218</v>
      </c>
      <c r="E99" s="243"/>
      <c r="F99" s="242"/>
      <c r="G99" s="257">
        <f>G100</f>
        <v>1002.33</v>
      </c>
      <c r="H99" s="257">
        <f>H100</f>
        <v>985.495</v>
      </c>
      <c r="I99" s="233">
        <f>G98-I98</f>
        <v>0</v>
      </c>
      <c r="J99" s="233">
        <f>H98-J98</f>
        <v>0</v>
      </c>
    </row>
    <row r="100" spans="1:10" ht="15.75" customHeight="1" x14ac:dyDescent="0.2">
      <c r="A100" s="219" t="s">
        <v>900</v>
      </c>
      <c r="B100" s="343" t="s">
        <v>144</v>
      </c>
      <c r="C100" s="151" t="s">
        <v>202</v>
      </c>
      <c r="D100" s="343" t="s">
        <v>218</v>
      </c>
      <c r="E100" s="343" t="s">
        <v>882</v>
      </c>
      <c r="F100" s="151"/>
      <c r="G100" s="221">
        <f>G101+G105</f>
        <v>1002.33</v>
      </c>
      <c r="H100" s="221">
        <f>H101+H105</f>
        <v>985.495</v>
      </c>
    </row>
    <row r="101" spans="1:10" ht="20.25" customHeight="1" x14ac:dyDescent="0.2">
      <c r="A101" s="21" t="s">
        <v>110</v>
      </c>
      <c r="B101" s="343" t="s">
        <v>144</v>
      </c>
      <c r="C101" s="151" t="s">
        <v>202</v>
      </c>
      <c r="D101" s="343" t="s">
        <v>218</v>
      </c>
      <c r="E101" s="343" t="s">
        <v>882</v>
      </c>
      <c r="F101" s="151">
        <v>100</v>
      </c>
      <c r="G101" s="221">
        <f>G102</f>
        <v>980.69</v>
      </c>
      <c r="H101" s="221">
        <f>H102</f>
        <v>985.495</v>
      </c>
    </row>
    <row r="102" spans="1:10" ht="21.75" customHeight="1" x14ac:dyDescent="0.2">
      <c r="A102" s="21" t="s">
        <v>112</v>
      </c>
      <c r="B102" s="343" t="s">
        <v>144</v>
      </c>
      <c r="C102" s="151" t="s">
        <v>202</v>
      </c>
      <c r="D102" s="343" t="s">
        <v>218</v>
      </c>
      <c r="E102" s="343" t="s">
        <v>882</v>
      </c>
      <c r="F102" s="151">
        <v>110</v>
      </c>
      <c r="G102" s="221">
        <f>G103+G104</f>
        <v>980.69</v>
      </c>
      <c r="H102" s="221">
        <f>H103+H104</f>
        <v>985.495</v>
      </c>
    </row>
    <row r="103" spans="1:10" ht="27" customHeight="1" x14ac:dyDescent="0.2">
      <c r="A103" s="21" t="s">
        <v>113</v>
      </c>
      <c r="B103" s="343" t="s">
        <v>144</v>
      </c>
      <c r="C103" s="151" t="s">
        <v>202</v>
      </c>
      <c r="D103" s="343" t="s">
        <v>218</v>
      </c>
      <c r="E103" s="343" t="s">
        <v>882</v>
      </c>
      <c r="F103" s="151">
        <v>111</v>
      </c>
      <c r="G103" s="221">
        <v>753.2</v>
      </c>
      <c r="H103" s="221">
        <v>756.9</v>
      </c>
    </row>
    <row r="104" spans="1:10" ht="33.75" x14ac:dyDescent="0.2">
      <c r="A104" s="39" t="s">
        <v>114</v>
      </c>
      <c r="B104" s="343" t="s">
        <v>144</v>
      </c>
      <c r="C104" s="151" t="s">
        <v>202</v>
      </c>
      <c r="D104" s="343" t="s">
        <v>218</v>
      </c>
      <c r="E104" s="343" t="s">
        <v>882</v>
      </c>
      <c r="F104" s="151">
        <v>119</v>
      </c>
      <c r="G104" s="221">
        <v>227.49</v>
      </c>
      <c r="H104" s="221">
        <v>228.595</v>
      </c>
    </row>
    <row r="105" spans="1:10" ht="11.25" customHeight="1" x14ac:dyDescent="0.2">
      <c r="A105" s="21" t="s">
        <v>404</v>
      </c>
      <c r="B105" s="343" t="s">
        <v>144</v>
      </c>
      <c r="C105" s="151" t="s">
        <v>202</v>
      </c>
      <c r="D105" s="343" t="s">
        <v>218</v>
      </c>
      <c r="E105" s="343" t="s">
        <v>882</v>
      </c>
      <c r="F105" s="151">
        <v>200</v>
      </c>
      <c r="G105" s="221">
        <f>G106</f>
        <v>21.64</v>
      </c>
      <c r="H105" s="221">
        <f>H106</f>
        <v>0</v>
      </c>
    </row>
    <row r="106" spans="1:10" ht="11.25" customHeight="1" x14ac:dyDescent="0.2">
      <c r="A106" s="21" t="s">
        <v>120</v>
      </c>
      <c r="B106" s="343" t="s">
        <v>144</v>
      </c>
      <c r="C106" s="151" t="s">
        <v>202</v>
      </c>
      <c r="D106" s="343" t="s">
        <v>218</v>
      </c>
      <c r="E106" s="343" t="s">
        <v>882</v>
      </c>
      <c r="F106" s="151">
        <v>240</v>
      </c>
      <c r="G106" s="221">
        <f>G107</f>
        <v>21.64</v>
      </c>
      <c r="H106" s="221">
        <f>H107</f>
        <v>0</v>
      </c>
    </row>
    <row r="107" spans="1:10" ht="30.75" customHeight="1" x14ac:dyDescent="0.2">
      <c r="A107" s="219" t="s">
        <v>422</v>
      </c>
      <c r="B107" s="343" t="s">
        <v>144</v>
      </c>
      <c r="C107" s="151" t="s">
        <v>202</v>
      </c>
      <c r="D107" s="343" t="s">
        <v>218</v>
      </c>
      <c r="E107" s="343" t="s">
        <v>882</v>
      </c>
      <c r="F107" s="151">
        <v>244</v>
      </c>
      <c r="G107" s="221">
        <v>21.64</v>
      </c>
      <c r="H107" s="221"/>
    </row>
    <row r="108" spans="1:10" ht="24.75" customHeight="1" x14ac:dyDescent="0.2">
      <c r="A108" s="32" t="s">
        <v>148</v>
      </c>
      <c r="B108" s="33" t="s">
        <v>144</v>
      </c>
      <c r="C108" s="31" t="s">
        <v>149</v>
      </c>
      <c r="D108" s="33" t="s">
        <v>145</v>
      </c>
      <c r="E108" s="33" t="s">
        <v>146</v>
      </c>
      <c r="F108" s="31" t="s">
        <v>147</v>
      </c>
      <c r="G108" s="173">
        <f>G109+G154+G159</f>
        <v>40907.923999999999</v>
      </c>
      <c r="H108" s="173">
        <f>H109+H154+H159</f>
        <v>40167.485999999997</v>
      </c>
      <c r="I108" s="233">
        <f>G108-G153</f>
        <v>17374.453999999998</v>
      </c>
    </row>
    <row r="109" spans="1:10" ht="24.75" customHeight="1" x14ac:dyDescent="0.2">
      <c r="A109" s="256" t="s">
        <v>150</v>
      </c>
      <c r="B109" s="243" t="s">
        <v>144</v>
      </c>
      <c r="C109" s="242" t="s">
        <v>149</v>
      </c>
      <c r="D109" s="243" t="s">
        <v>151</v>
      </c>
      <c r="E109" s="243"/>
      <c r="F109" s="242"/>
      <c r="G109" s="257">
        <f>G110+G150</f>
        <v>36059.724000000002</v>
      </c>
      <c r="H109" s="257">
        <f>H110+H150</f>
        <v>35336.385999999999</v>
      </c>
    </row>
    <row r="110" spans="1:10" ht="21" customHeight="1" x14ac:dyDescent="0.2">
      <c r="A110" s="21" t="s">
        <v>899</v>
      </c>
      <c r="B110" s="343" t="s">
        <v>144</v>
      </c>
      <c r="C110" s="151">
        <v>10</v>
      </c>
      <c r="D110" s="343" t="s">
        <v>151</v>
      </c>
      <c r="E110" s="343" t="s">
        <v>152</v>
      </c>
      <c r="F110" s="151"/>
      <c r="G110" s="221">
        <f>G111+G128</f>
        <v>12526.253999999999</v>
      </c>
      <c r="H110" s="221">
        <f>H111+H128</f>
        <v>12198.181</v>
      </c>
    </row>
    <row r="111" spans="1:10" ht="32.25" customHeight="1" x14ac:dyDescent="0.2">
      <c r="A111" s="21" t="s">
        <v>153</v>
      </c>
      <c r="B111" s="40" t="s">
        <v>144</v>
      </c>
      <c r="C111" s="40" t="s">
        <v>149</v>
      </c>
      <c r="D111" s="40" t="s">
        <v>151</v>
      </c>
      <c r="E111" s="40" t="s">
        <v>154</v>
      </c>
      <c r="F111" s="227"/>
      <c r="G111" s="250">
        <f>G112+G117+G123</f>
        <v>3539.5339999999997</v>
      </c>
      <c r="H111" s="250">
        <f>H112+H117+H123</f>
        <v>3480.1009999999997</v>
      </c>
    </row>
    <row r="112" spans="1:10" s="234" customFormat="1" ht="22.5" x14ac:dyDescent="0.2">
      <c r="A112" s="21" t="s">
        <v>155</v>
      </c>
      <c r="B112" s="40" t="s">
        <v>144</v>
      </c>
      <c r="C112" s="40" t="s">
        <v>149</v>
      </c>
      <c r="D112" s="40" t="s">
        <v>151</v>
      </c>
      <c r="E112" s="40" t="s">
        <v>156</v>
      </c>
      <c r="F112" s="227"/>
      <c r="G112" s="250">
        <f t="shared" ref="G112:G115" si="40">G113</f>
        <v>110.682</v>
      </c>
      <c r="H112" s="250">
        <f t="shared" ref="H112:H115" si="41">H113</f>
        <v>108.82299999999999</v>
      </c>
    </row>
    <row r="113" spans="1:8" s="234" customFormat="1" ht="12.75" customHeight="1" x14ac:dyDescent="0.2">
      <c r="A113" s="246" t="s">
        <v>157</v>
      </c>
      <c r="B113" s="40" t="s">
        <v>144</v>
      </c>
      <c r="C113" s="40" t="s">
        <v>149</v>
      </c>
      <c r="D113" s="40" t="s">
        <v>151</v>
      </c>
      <c r="E113" s="40" t="s">
        <v>158</v>
      </c>
      <c r="F113" s="227"/>
      <c r="G113" s="250">
        <f t="shared" si="40"/>
        <v>110.682</v>
      </c>
      <c r="H113" s="250">
        <f t="shared" si="41"/>
        <v>108.82299999999999</v>
      </c>
    </row>
    <row r="114" spans="1:8" s="234" customFormat="1" ht="12.75" customHeight="1" x14ac:dyDescent="0.2">
      <c r="A114" s="246" t="s">
        <v>159</v>
      </c>
      <c r="B114" s="40" t="s">
        <v>144</v>
      </c>
      <c r="C114" s="40" t="s">
        <v>149</v>
      </c>
      <c r="D114" s="40" t="s">
        <v>151</v>
      </c>
      <c r="E114" s="40" t="s">
        <v>158</v>
      </c>
      <c r="F114" s="40" t="s">
        <v>160</v>
      </c>
      <c r="G114" s="250">
        <f t="shared" si="40"/>
        <v>110.682</v>
      </c>
      <c r="H114" s="250">
        <f t="shared" si="41"/>
        <v>108.82299999999999</v>
      </c>
    </row>
    <row r="115" spans="1:8" s="234" customFormat="1" ht="25.5" customHeight="1" x14ac:dyDescent="0.2">
      <c r="A115" s="246" t="s">
        <v>161</v>
      </c>
      <c r="B115" s="40" t="s">
        <v>144</v>
      </c>
      <c r="C115" s="40" t="s">
        <v>149</v>
      </c>
      <c r="D115" s="40" t="s">
        <v>151</v>
      </c>
      <c r="E115" s="40" t="s">
        <v>158</v>
      </c>
      <c r="F115" s="227">
        <v>310</v>
      </c>
      <c r="G115" s="250">
        <f t="shared" si="40"/>
        <v>110.682</v>
      </c>
      <c r="H115" s="250">
        <f t="shared" si="41"/>
        <v>108.82299999999999</v>
      </c>
    </row>
    <row r="116" spans="1:8" s="234" customFormat="1" ht="25.5" customHeight="1" x14ac:dyDescent="0.2">
      <c r="A116" s="219" t="s">
        <v>401</v>
      </c>
      <c r="B116" s="40" t="s">
        <v>144</v>
      </c>
      <c r="C116" s="40" t="s">
        <v>149</v>
      </c>
      <c r="D116" s="40" t="s">
        <v>151</v>
      </c>
      <c r="E116" s="40" t="s">
        <v>158</v>
      </c>
      <c r="F116" s="227">
        <v>313</v>
      </c>
      <c r="G116" s="250">
        <v>110.682</v>
      </c>
      <c r="H116" s="250">
        <v>108.82299999999999</v>
      </c>
    </row>
    <row r="117" spans="1:8" s="234" customFormat="1" ht="25.5" customHeight="1" x14ac:dyDescent="0.2">
      <c r="A117" s="21" t="s">
        <v>164</v>
      </c>
      <c r="B117" s="343" t="s">
        <v>144</v>
      </c>
      <c r="C117" s="151">
        <v>10</v>
      </c>
      <c r="D117" s="343" t="s">
        <v>151</v>
      </c>
      <c r="E117" s="343" t="s">
        <v>165</v>
      </c>
      <c r="F117" s="151" t="s">
        <v>147</v>
      </c>
      <c r="G117" s="221">
        <f t="shared" ref="G117" si="42">G118</f>
        <v>3275.6</v>
      </c>
      <c r="H117" s="221">
        <f t="shared" ref="H117" si="43">H118</f>
        <v>3220.6</v>
      </c>
    </row>
    <row r="118" spans="1:8" s="234" customFormat="1" ht="12.75" customHeight="1" x14ac:dyDescent="0.2">
      <c r="A118" s="21" t="s">
        <v>66</v>
      </c>
      <c r="B118" s="343" t="s">
        <v>144</v>
      </c>
      <c r="C118" s="151" t="s">
        <v>149</v>
      </c>
      <c r="D118" s="343" t="s">
        <v>151</v>
      </c>
      <c r="E118" s="343" t="s">
        <v>166</v>
      </c>
      <c r="F118" s="151"/>
      <c r="G118" s="221">
        <f>G119</f>
        <v>3275.6</v>
      </c>
      <c r="H118" s="221">
        <f>H119</f>
        <v>3220.6</v>
      </c>
    </row>
    <row r="119" spans="1:8" s="234" customFormat="1" ht="12.75" customHeight="1" x14ac:dyDescent="0.2">
      <c r="A119" s="246" t="s">
        <v>159</v>
      </c>
      <c r="B119" s="343" t="s">
        <v>144</v>
      </c>
      <c r="C119" s="151" t="s">
        <v>149</v>
      </c>
      <c r="D119" s="343" t="s">
        <v>151</v>
      </c>
      <c r="E119" s="343" t="s">
        <v>166</v>
      </c>
      <c r="F119" s="151">
        <v>300</v>
      </c>
      <c r="G119" s="221">
        <f>G120</f>
        <v>3275.6</v>
      </c>
      <c r="H119" s="221">
        <f>H120</f>
        <v>3220.6</v>
      </c>
    </row>
    <row r="120" spans="1:8" s="234" customFormat="1" ht="24" customHeight="1" x14ac:dyDescent="0.2">
      <c r="A120" s="21" t="s">
        <v>401</v>
      </c>
      <c r="B120" s="343" t="s">
        <v>144</v>
      </c>
      <c r="C120" s="151" t="s">
        <v>149</v>
      </c>
      <c r="D120" s="343" t="s">
        <v>151</v>
      </c>
      <c r="E120" s="343" t="s">
        <v>166</v>
      </c>
      <c r="F120" s="151">
        <v>320</v>
      </c>
      <c r="G120" s="221">
        <f>G121+G122</f>
        <v>3275.6</v>
      </c>
      <c r="H120" s="221">
        <f>H121+H122</f>
        <v>3220.6</v>
      </c>
    </row>
    <row r="121" spans="1:8" s="234" customFormat="1" ht="24" customHeight="1" x14ac:dyDescent="0.2">
      <c r="A121" s="219" t="s">
        <v>480</v>
      </c>
      <c r="B121" s="343" t="s">
        <v>144</v>
      </c>
      <c r="C121" s="151" t="s">
        <v>149</v>
      </c>
      <c r="D121" s="343" t="s">
        <v>151</v>
      </c>
      <c r="E121" s="343" t="s">
        <v>166</v>
      </c>
      <c r="F121" s="151">
        <v>321</v>
      </c>
      <c r="G121" s="221">
        <v>2806.6</v>
      </c>
      <c r="H121" s="221">
        <v>2751.6</v>
      </c>
    </row>
    <row r="122" spans="1:8" s="234" customFormat="1" ht="24" customHeight="1" x14ac:dyDescent="0.2">
      <c r="A122" s="21" t="s">
        <v>885</v>
      </c>
      <c r="B122" s="343" t="s">
        <v>144</v>
      </c>
      <c r="C122" s="151" t="s">
        <v>149</v>
      </c>
      <c r="D122" s="343" t="s">
        <v>151</v>
      </c>
      <c r="E122" s="343" t="s">
        <v>166</v>
      </c>
      <c r="F122" s="151">
        <v>323</v>
      </c>
      <c r="G122" s="221">
        <v>469</v>
      </c>
      <c r="H122" s="221">
        <v>469</v>
      </c>
    </row>
    <row r="123" spans="1:8" ht="13.5" customHeight="1" x14ac:dyDescent="0.2">
      <c r="A123" s="246" t="s">
        <v>167</v>
      </c>
      <c r="B123" s="40" t="s">
        <v>144</v>
      </c>
      <c r="C123" s="40" t="s">
        <v>149</v>
      </c>
      <c r="D123" s="40" t="s">
        <v>151</v>
      </c>
      <c r="E123" s="40" t="s">
        <v>168</v>
      </c>
      <c r="F123" s="40"/>
      <c r="G123" s="250">
        <f t="shared" ref="G123" si="44">G125</f>
        <v>153.25200000000001</v>
      </c>
      <c r="H123" s="250">
        <f t="shared" ref="H123" si="45">H125</f>
        <v>150.678</v>
      </c>
    </row>
    <row r="124" spans="1:8" ht="13.5" customHeight="1" x14ac:dyDescent="0.2">
      <c r="A124" s="246" t="s">
        <v>902</v>
      </c>
      <c r="B124" s="40" t="s">
        <v>144</v>
      </c>
      <c r="C124" s="40" t="s">
        <v>149</v>
      </c>
      <c r="D124" s="40" t="s">
        <v>151</v>
      </c>
      <c r="E124" s="40" t="s">
        <v>169</v>
      </c>
      <c r="F124" s="40"/>
      <c r="G124" s="250">
        <f t="shared" ref="G124:G126" si="46">G125</f>
        <v>153.25200000000001</v>
      </c>
      <c r="H124" s="250">
        <f t="shared" ref="H124:H126" si="47">H125</f>
        <v>150.678</v>
      </c>
    </row>
    <row r="125" spans="1:8" ht="20.25" customHeight="1" x14ac:dyDescent="0.2">
      <c r="A125" s="246" t="s">
        <v>159</v>
      </c>
      <c r="B125" s="40" t="s">
        <v>144</v>
      </c>
      <c r="C125" s="40" t="s">
        <v>149</v>
      </c>
      <c r="D125" s="40" t="s">
        <v>151</v>
      </c>
      <c r="E125" s="40" t="s">
        <v>169</v>
      </c>
      <c r="F125" s="40" t="s">
        <v>160</v>
      </c>
      <c r="G125" s="250">
        <f t="shared" si="46"/>
        <v>153.25200000000001</v>
      </c>
      <c r="H125" s="250">
        <f t="shared" si="47"/>
        <v>150.678</v>
      </c>
    </row>
    <row r="126" spans="1:8" ht="20.25" customHeight="1" x14ac:dyDescent="0.2">
      <c r="A126" s="246" t="s">
        <v>161</v>
      </c>
      <c r="B126" s="40" t="s">
        <v>144</v>
      </c>
      <c r="C126" s="40" t="s">
        <v>149</v>
      </c>
      <c r="D126" s="40" t="s">
        <v>151</v>
      </c>
      <c r="E126" s="40" t="s">
        <v>169</v>
      </c>
      <c r="F126" s="227">
        <v>310</v>
      </c>
      <c r="G126" s="250">
        <f t="shared" si="46"/>
        <v>153.25200000000001</v>
      </c>
      <c r="H126" s="250">
        <f t="shared" si="47"/>
        <v>150.678</v>
      </c>
    </row>
    <row r="127" spans="1:8" ht="20.25" customHeight="1" x14ac:dyDescent="0.2">
      <c r="A127" s="219" t="s">
        <v>162</v>
      </c>
      <c r="B127" s="40" t="s">
        <v>144</v>
      </c>
      <c r="C127" s="40" t="s">
        <v>149</v>
      </c>
      <c r="D127" s="40" t="s">
        <v>151</v>
      </c>
      <c r="E127" s="40" t="s">
        <v>169</v>
      </c>
      <c r="F127" s="227">
        <v>313</v>
      </c>
      <c r="G127" s="250">
        <v>153.25200000000001</v>
      </c>
      <c r="H127" s="250">
        <v>150.678</v>
      </c>
    </row>
    <row r="128" spans="1:8" ht="20.25" customHeight="1" x14ac:dyDescent="0.2">
      <c r="A128" s="21" t="s">
        <v>170</v>
      </c>
      <c r="B128" s="343" t="s">
        <v>144</v>
      </c>
      <c r="C128" s="151">
        <v>10</v>
      </c>
      <c r="D128" s="343" t="s">
        <v>151</v>
      </c>
      <c r="E128" s="343" t="s">
        <v>171</v>
      </c>
      <c r="F128" s="151"/>
      <c r="G128" s="221">
        <f t="shared" ref="G128" si="48">G129+G137+G142</f>
        <v>8986.7199999999993</v>
      </c>
      <c r="H128" s="221">
        <f t="shared" ref="H128" si="49">H129+H137+H142</f>
        <v>8718.08</v>
      </c>
    </row>
    <row r="129" spans="1:8" s="234" customFormat="1" ht="12.75" customHeight="1" x14ac:dyDescent="0.2">
      <c r="A129" s="246" t="s">
        <v>172</v>
      </c>
      <c r="B129" s="40" t="s">
        <v>144</v>
      </c>
      <c r="C129" s="40" t="s">
        <v>149</v>
      </c>
      <c r="D129" s="40" t="s">
        <v>151</v>
      </c>
      <c r="E129" s="40" t="s">
        <v>173</v>
      </c>
      <c r="F129" s="40"/>
      <c r="G129" s="250">
        <f t="shared" ref="G129" si="50">G130</f>
        <v>4065.0479999999998</v>
      </c>
      <c r="H129" s="250">
        <f t="shared" ref="H129" si="51">H130</f>
        <v>3996.7719999999999</v>
      </c>
    </row>
    <row r="130" spans="1:8" s="234" customFormat="1" ht="21.75" customHeight="1" x14ac:dyDescent="0.2">
      <c r="A130" s="246" t="s">
        <v>71</v>
      </c>
      <c r="B130" s="40" t="s">
        <v>144</v>
      </c>
      <c r="C130" s="40" t="s">
        <v>149</v>
      </c>
      <c r="D130" s="40" t="s">
        <v>151</v>
      </c>
      <c r="E130" s="40" t="s">
        <v>174</v>
      </c>
      <c r="F130" s="40"/>
      <c r="G130" s="250">
        <f t="shared" ref="G130" si="52">G131+G134</f>
        <v>4065.0479999999998</v>
      </c>
      <c r="H130" s="250">
        <f t="shared" ref="H130" si="53">H131+H134</f>
        <v>3996.7719999999999</v>
      </c>
    </row>
    <row r="131" spans="1:8" s="234" customFormat="1" ht="22.5" x14ac:dyDescent="0.2">
      <c r="A131" s="21" t="s">
        <v>404</v>
      </c>
      <c r="B131" s="343" t="s">
        <v>144</v>
      </c>
      <c r="C131" s="151" t="s">
        <v>149</v>
      </c>
      <c r="D131" s="343" t="s">
        <v>151</v>
      </c>
      <c r="E131" s="40" t="s">
        <v>174</v>
      </c>
      <c r="F131" s="151" t="s">
        <v>119</v>
      </c>
      <c r="G131" s="221">
        <f t="shared" ref="G131" si="54">SUM(G132)</f>
        <v>65</v>
      </c>
      <c r="H131" s="221">
        <f t="shared" ref="H131" si="55">SUM(H132)</f>
        <v>65</v>
      </c>
    </row>
    <row r="132" spans="1:8" s="234" customFormat="1" ht="12.75" customHeight="1" x14ac:dyDescent="0.2">
      <c r="A132" s="21" t="s">
        <v>120</v>
      </c>
      <c r="B132" s="343" t="s">
        <v>144</v>
      </c>
      <c r="C132" s="151" t="s">
        <v>149</v>
      </c>
      <c r="D132" s="343" t="s">
        <v>151</v>
      </c>
      <c r="E132" s="40" t="s">
        <v>174</v>
      </c>
      <c r="F132" s="151" t="s">
        <v>121</v>
      </c>
      <c r="G132" s="221">
        <f t="shared" ref="G132" si="56">G133</f>
        <v>65</v>
      </c>
      <c r="H132" s="221">
        <f t="shared" ref="H132" si="57">H133</f>
        <v>65</v>
      </c>
    </row>
    <row r="133" spans="1:8" s="234" customFormat="1" ht="12.75" customHeight="1" x14ac:dyDescent="0.2">
      <c r="A133" s="219" t="s">
        <v>422</v>
      </c>
      <c r="B133" s="343" t="s">
        <v>144</v>
      </c>
      <c r="C133" s="151" t="s">
        <v>149</v>
      </c>
      <c r="D133" s="343" t="s">
        <v>151</v>
      </c>
      <c r="E133" s="40" t="s">
        <v>174</v>
      </c>
      <c r="F133" s="151" t="s">
        <v>123</v>
      </c>
      <c r="G133" s="221">
        <v>65</v>
      </c>
      <c r="H133" s="221">
        <v>65</v>
      </c>
    </row>
    <row r="134" spans="1:8" ht="24.75" customHeight="1" x14ac:dyDescent="0.2">
      <c r="A134" s="246" t="s">
        <v>159</v>
      </c>
      <c r="B134" s="40" t="s">
        <v>144</v>
      </c>
      <c r="C134" s="40" t="s">
        <v>149</v>
      </c>
      <c r="D134" s="40" t="s">
        <v>151</v>
      </c>
      <c r="E134" s="40" t="s">
        <v>174</v>
      </c>
      <c r="F134" s="40" t="s">
        <v>160</v>
      </c>
      <c r="G134" s="250">
        <f t="shared" ref="G134:G135" si="58">G135</f>
        <v>4000.0479999999998</v>
      </c>
      <c r="H134" s="250">
        <f t="shared" ref="H134:H135" si="59">H135</f>
        <v>3931.7719999999999</v>
      </c>
    </row>
    <row r="135" spans="1:8" s="234" customFormat="1" ht="24.75" customHeight="1" x14ac:dyDescent="0.2">
      <c r="A135" s="246" t="s">
        <v>161</v>
      </c>
      <c r="B135" s="40" t="s">
        <v>144</v>
      </c>
      <c r="C135" s="40" t="s">
        <v>149</v>
      </c>
      <c r="D135" s="40" t="s">
        <v>151</v>
      </c>
      <c r="E135" s="40" t="s">
        <v>174</v>
      </c>
      <c r="F135" s="227">
        <v>310</v>
      </c>
      <c r="G135" s="250">
        <f t="shared" si="58"/>
        <v>4000.0479999999998</v>
      </c>
      <c r="H135" s="250">
        <f t="shared" si="59"/>
        <v>3931.7719999999999</v>
      </c>
    </row>
    <row r="136" spans="1:8" s="234" customFormat="1" ht="24.75" customHeight="1" x14ac:dyDescent="0.2">
      <c r="A136" s="219" t="s">
        <v>162</v>
      </c>
      <c r="B136" s="40" t="s">
        <v>144</v>
      </c>
      <c r="C136" s="40" t="s">
        <v>149</v>
      </c>
      <c r="D136" s="40" t="s">
        <v>151</v>
      </c>
      <c r="E136" s="40" t="s">
        <v>174</v>
      </c>
      <c r="F136" s="227">
        <v>313</v>
      </c>
      <c r="G136" s="250">
        <v>4000.0479999999998</v>
      </c>
      <c r="H136" s="250">
        <v>3931.7719999999999</v>
      </c>
    </row>
    <row r="137" spans="1:8" ht="12.75" customHeight="1" x14ac:dyDescent="0.2">
      <c r="A137" s="246" t="s">
        <v>175</v>
      </c>
      <c r="B137" s="40" t="s">
        <v>144</v>
      </c>
      <c r="C137" s="40" t="s">
        <v>149</v>
      </c>
      <c r="D137" s="40" t="s">
        <v>151</v>
      </c>
      <c r="E137" s="40" t="s">
        <v>176</v>
      </c>
      <c r="F137" s="40"/>
      <c r="G137" s="250">
        <f t="shared" ref="G137:G140" si="60">G138</f>
        <v>21.672000000000001</v>
      </c>
      <c r="H137" s="250">
        <f t="shared" ref="H137:H140" si="61">H138</f>
        <v>21.308</v>
      </c>
    </row>
    <row r="138" spans="1:8" ht="12.75" customHeight="1" x14ac:dyDescent="0.2">
      <c r="A138" s="246" t="s">
        <v>64</v>
      </c>
      <c r="B138" s="40" t="s">
        <v>144</v>
      </c>
      <c r="C138" s="40" t="s">
        <v>149</v>
      </c>
      <c r="D138" s="40" t="s">
        <v>151</v>
      </c>
      <c r="E138" s="40" t="s">
        <v>177</v>
      </c>
      <c r="F138" s="40"/>
      <c r="G138" s="250">
        <f t="shared" si="60"/>
        <v>21.672000000000001</v>
      </c>
      <c r="H138" s="250">
        <f t="shared" si="61"/>
        <v>21.308</v>
      </c>
    </row>
    <row r="139" spans="1:8" ht="21.75" customHeight="1" x14ac:dyDescent="0.2">
      <c r="A139" s="246" t="s">
        <v>159</v>
      </c>
      <c r="B139" s="40" t="s">
        <v>144</v>
      </c>
      <c r="C139" s="40" t="s">
        <v>149</v>
      </c>
      <c r="D139" s="40" t="s">
        <v>151</v>
      </c>
      <c r="E139" s="40" t="s">
        <v>177</v>
      </c>
      <c r="F139" s="40" t="s">
        <v>160</v>
      </c>
      <c r="G139" s="250">
        <f t="shared" si="60"/>
        <v>21.672000000000001</v>
      </c>
      <c r="H139" s="250">
        <f t="shared" si="61"/>
        <v>21.308</v>
      </c>
    </row>
    <row r="140" spans="1:8" s="234" customFormat="1" ht="21" customHeight="1" x14ac:dyDescent="0.2">
      <c r="A140" s="246" t="s">
        <v>161</v>
      </c>
      <c r="B140" s="40" t="s">
        <v>144</v>
      </c>
      <c r="C140" s="40" t="s">
        <v>149</v>
      </c>
      <c r="D140" s="40" t="s">
        <v>151</v>
      </c>
      <c r="E140" s="40" t="s">
        <v>177</v>
      </c>
      <c r="F140" s="227">
        <v>310</v>
      </c>
      <c r="G140" s="250">
        <f t="shared" si="60"/>
        <v>21.672000000000001</v>
      </c>
      <c r="H140" s="250">
        <f t="shared" si="61"/>
        <v>21.308</v>
      </c>
    </row>
    <row r="141" spans="1:8" s="234" customFormat="1" ht="12.75" customHeight="1" x14ac:dyDescent="0.2">
      <c r="A141" s="219" t="s">
        <v>162</v>
      </c>
      <c r="B141" s="40" t="s">
        <v>144</v>
      </c>
      <c r="C141" s="40" t="s">
        <v>149</v>
      </c>
      <c r="D141" s="40" t="s">
        <v>151</v>
      </c>
      <c r="E141" s="40" t="s">
        <v>177</v>
      </c>
      <c r="F141" s="227">
        <v>313</v>
      </c>
      <c r="G141" s="250">
        <v>21.672000000000001</v>
      </c>
      <c r="H141" s="250">
        <v>21.308</v>
      </c>
    </row>
    <row r="142" spans="1:8" s="234" customFormat="1" ht="12.75" customHeight="1" x14ac:dyDescent="0.2">
      <c r="A142" s="21" t="s">
        <v>178</v>
      </c>
      <c r="B142" s="40" t="s">
        <v>144</v>
      </c>
      <c r="C142" s="40" t="s">
        <v>149</v>
      </c>
      <c r="D142" s="40" t="s">
        <v>151</v>
      </c>
      <c r="E142" s="40" t="s">
        <v>179</v>
      </c>
      <c r="F142" s="227"/>
      <c r="G142" s="250">
        <f t="shared" ref="G142" si="62">G143</f>
        <v>4900</v>
      </c>
      <c r="H142" s="250">
        <f t="shared" ref="H142" si="63">H143</f>
        <v>4700</v>
      </c>
    </row>
    <row r="143" spans="1:8" s="234" customFormat="1" ht="24.75" customHeight="1" x14ac:dyDescent="0.2">
      <c r="A143" s="39" t="s">
        <v>63</v>
      </c>
      <c r="B143" s="40" t="s">
        <v>144</v>
      </c>
      <c r="C143" s="40" t="s">
        <v>149</v>
      </c>
      <c r="D143" s="40" t="s">
        <v>151</v>
      </c>
      <c r="E143" s="343" t="s">
        <v>180</v>
      </c>
      <c r="F143" s="151"/>
      <c r="G143" s="221">
        <f t="shared" ref="G143" si="64">G147+G144</f>
        <v>4900</v>
      </c>
      <c r="H143" s="221">
        <f t="shared" ref="H143" si="65">H147+H144</f>
        <v>4700</v>
      </c>
    </row>
    <row r="144" spans="1:8" s="234" customFormat="1" ht="22.5" x14ac:dyDescent="0.2">
      <c r="A144" s="21" t="s">
        <v>404</v>
      </c>
      <c r="B144" s="343" t="s">
        <v>144</v>
      </c>
      <c r="C144" s="151" t="s">
        <v>149</v>
      </c>
      <c r="D144" s="343" t="s">
        <v>151</v>
      </c>
      <c r="E144" s="343" t="s">
        <v>180</v>
      </c>
      <c r="F144" s="151" t="s">
        <v>119</v>
      </c>
      <c r="G144" s="221">
        <f t="shared" ref="G144" si="66">SUM(G145)</f>
        <v>63</v>
      </c>
      <c r="H144" s="221">
        <f t="shared" ref="H144" si="67">SUM(H145)</f>
        <v>63</v>
      </c>
    </row>
    <row r="145" spans="1:8" s="234" customFormat="1" ht="11.25" customHeight="1" x14ac:dyDescent="0.2">
      <c r="A145" s="21" t="s">
        <v>120</v>
      </c>
      <c r="B145" s="343" t="s">
        <v>144</v>
      </c>
      <c r="C145" s="151" t="s">
        <v>149</v>
      </c>
      <c r="D145" s="343" t="s">
        <v>151</v>
      </c>
      <c r="E145" s="343" t="s">
        <v>180</v>
      </c>
      <c r="F145" s="151" t="s">
        <v>121</v>
      </c>
      <c r="G145" s="221">
        <f t="shared" ref="G145" si="68">G146</f>
        <v>63</v>
      </c>
      <c r="H145" s="221">
        <f t="shared" ref="H145" si="69">H146</f>
        <v>63</v>
      </c>
    </row>
    <row r="146" spans="1:8" s="234" customFormat="1" ht="27.75" customHeight="1" x14ac:dyDescent="0.2">
      <c r="A146" s="219" t="s">
        <v>422</v>
      </c>
      <c r="B146" s="343" t="s">
        <v>144</v>
      </c>
      <c r="C146" s="151" t="s">
        <v>149</v>
      </c>
      <c r="D146" s="343" t="s">
        <v>151</v>
      </c>
      <c r="E146" s="343" t="s">
        <v>180</v>
      </c>
      <c r="F146" s="151" t="s">
        <v>123</v>
      </c>
      <c r="G146" s="221">
        <v>63</v>
      </c>
      <c r="H146" s="221">
        <v>63</v>
      </c>
    </row>
    <row r="147" spans="1:8" s="234" customFormat="1" ht="25.5" customHeight="1" x14ac:dyDescent="0.2">
      <c r="A147" s="246" t="s">
        <v>159</v>
      </c>
      <c r="B147" s="40" t="s">
        <v>144</v>
      </c>
      <c r="C147" s="40" t="s">
        <v>149</v>
      </c>
      <c r="D147" s="40" t="s">
        <v>151</v>
      </c>
      <c r="E147" s="343" t="s">
        <v>180</v>
      </c>
      <c r="F147" s="40" t="s">
        <v>160</v>
      </c>
      <c r="G147" s="250">
        <f t="shared" ref="G147:G148" si="70">G148</f>
        <v>4837</v>
      </c>
      <c r="H147" s="250">
        <f t="shared" ref="H147:H148" si="71">H148</f>
        <v>4637</v>
      </c>
    </row>
    <row r="148" spans="1:8" s="234" customFormat="1" ht="45" x14ac:dyDescent="0.2">
      <c r="A148" s="21" t="s">
        <v>401</v>
      </c>
      <c r="B148" s="40" t="s">
        <v>144</v>
      </c>
      <c r="C148" s="40" t="s">
        <v>149</v>
      </c>
      <c r="D148" s="40" t="s">
        <v>151</v>
      </c>
      <c r="E148" s="343" t="s">
        <v>180</v>
      </c>
      <c r="F148" s="227">
        <v>320</v>
      </c>
      <c r="G148" s="250">
        <f t="shared" si="70"/>
        <v>4837</v>
      </c>
      <c r="H148" s="250">
        <f t="shared" si="71"/>
        <v>4637</v>
      </c>
    </row>
    <row r="149" spans="1:8" s="234" customFormat="1" ht="22.5" customHeight="1" x14ac:dyDescent="0.2">
      <c r="A149" s="219" t="s">
        <v>480</v>
      </c>
      <c r="B149" s="40" t="s">
        <v>144</v>
      </c>
      <c r="C149" s="40" t="s">
        <v>149</v>
      </c>
      <c r="D149" s="40" t="s">
        <v>151</v>
      </c>
      <c r="E149" s="343" t="s">
        <v>180</v>
      </c>
      <c r="F149" s="227">
        <v>321</v>
      </c>
      <c r="G149" s="250">
        <v>4837</v>
      </c>
      <c r="H149" s="250">
        <v>4637</v>
      </c>
    </row>
    <row r="150" spans="1:8" ht="11.25" customHeight="1" x14ac:dyDescent="0.2">
      <c r="A150" s="219" t="s">
        <v>884</v>
      </c>
      <c r="B150" s="343" t="s">
        <v>144</v>
      </c>
      <c r="C150" s="151">
        <v>10</v>
      </c>
      <c r="D150" s="343" t="s">
        <v>151</v>
      </c>
      <c r="E150" s="343" t="s">
        <v>883</v>
      </c>
      <c r="F150" s="151"/>
      <c r="G150" s="221">
        <f t="shared" ref="G150:H152" si="72">G151</f>
        <v>23533.47</v>
      </c>
      <c r="H150" s="221">
        <f t="shared" si="72"/>
        <v>23138.205000000002</v>
      </c>
    </row>
    <row r="151" spans="1:8" ht="11.25" customHeight="1" x14ac:dyDescent="0.2">
      <c r="A151" s="246" t="s">
        <v>159</v>
      </c>
      <c r="B151" s="343" t="s">
        <v>144</v>
      </c>
      <c r="C151" s="151">
        <v>10</v>
      </c>
      <c r="D151" s="343" t="s">
        <v>151</v>
      </c>
      <c r="E151" s="343" t="s">
        <v>883</v>
      </c>
      <c r="F151" s="151">
        <v>300</v>
      </c>
      <c r="G151" s="221">
        <f t="shared" si="72"/>
        <v>23533.47</v>
      </c>
      <c r="H151" s="221">
        <f t="shared" si="72"/>
        <v>23138.205000000002</v>
      </c>
    </row>
    <row r="152" spans="1:8" ht="24" customHeight="1" x14ac:dyDescent="0.2">
      <c r="A152" s="246" t="s">
        <v>161</v>
      </c>
      <c r="B152" s="343" t="s">
        <v>144</v>
      </c>
      <c r="C152" s="151">
        <v>10</v>
      </c>
      <c r="D152" s="343" t="s">
        <v>151</v>
      </c>
      <c r="E152" s="343" t="s">
        <v>883</v>
      </c>
      <c r="F152" s="151">
        <v>310</v>
      </c>
      <c r="G152" s="221">
        <f t="shared" si="72"/>
        <v>23533.47</v>
      </c>
      <c r="H152" s="221">
        <f t="shared" si="72"/>
        <v>23138.205000000002</v>
      </c>
    </row>
    <row r="153" spans="1:8" ht="24" customHeight="1" x14ac:dyDescent="0.2">
      <c r="A153" s="219" t="s">
        <v>162</v>
      </c>
      <c r="B153" s="343" t="s">
        <v>144</v>
      </c>
      <c r="C153" s="151">
        <v>10</v>
      </c>
      <c r="D153" s="343" t="s">
        <v>151</v>
      </c>
      <c r="E153" s="343" t="s">
        <v>883</v>
      </c>
      <c r="F153" s="151">
        <v>313</v>
      </c>
      <c r="G153" s="221">
        <v>23533.47</v>
      </c>
      <c r="H153" s="221">
        <v>23138.205000000002</v>
      </c>
    </row>
    <row r="154" spans="1:8" s="234" customFormat="1" ht="15" customHeight="1" x14ac:dyDescent="0.2">
      <c r="A154" s="266" t="s">
        <v>229</v>
      </c>
      <c r="B154" s="262" t="s">
        <v>144</v>
      </c>
      <c r="C154" s="262" t="s">
        <v>149</v>
      </c>
      <c r="D154" s="262" t="s">
        <v>127</v>
      </c>
      <c r="E154" s="243"/>
      <c r="F154" s="267"/>
      <c r="G154" s="263">
        <f>G155</f>
        <v>0</v>
      </c>
      <c r="H154" s="263">
        <f>H155</f>
        <v>0</v>
      </c>
    </row>
    <row r="155" spans="1:8" s="234" customFormat="1" ht="15" customHeight="1" x14ac:dyDescent="0.2">
      <c r="A155" s="219" t="s">
        <v>645</v>
      </c>
      <c r="B155" s="40" t="s">
        <v>144</v>
      </c>
      <c r="C155" s="40" t="s">
        <v>149</v>
      </c>
      <c r="D155" s="40" t="s">
        <v>127</v>
      </c>
      <c r="E155" s="40" t="s">
        <v>661</v>
      </c>
      <c r="F155" s="227"/>
      <c r="G155" s="250">
        <f t="shared" ref="G155" si="73">G156</f>
        <v>0</v>
      </c>
      <c r="H155" s="250">
        <f t="shared" ref="H155" si="74">H156</f>
        <v>0</v>
      </c>
    </row>
    <row r="156" spans="1:8" s="234" customFormat="1" ht="22.5" customHeight="1" x14ac:dyDescent="0.2">
      <c r="A156" s="246" t="s">
        <v>159</v>
      </c>
      <c r="B156" s="40" t="s">
        <v>144</v>
      </c>
      <c r="C156" s="40" t="s">
        <v>149</v>
      </c>
      <c r="D156" s="40" t="s">
        <v>127</v>
      </c>
      <c r="E156" s="40" t="s">
        <v>661</v>
      </c>
      <c r="F156" s="40" t="s">
        <v>160</v>
      </c>
      <c r="G156" s="250">
        <f t="shared" ref="G156" si="75">G158</f>
        <v>0</v>
      </c>
      <c r="H156" s="250">
        <f t="shared" ref="H156" si="76">H158</f>
        <v>0</v>
      </c>
    </row>
    <row r="157" spans="1:8" s="234" customFormat="1" ht="34.5" customHeight="1" x14ac:dyDescent="0.2">
      <c r="A157" s="246" t="s">
        <v>161</v>
      </c>
      <c r="B157" s="40" t="s">
        <v>144</v>
      </c>
      <c r="C157" s="40" t="s">
        <v>149</v>
      </c>
      <c r="D157" s="40" t="s">
        <v>127</v>
      </c>
      <c r="E157" s="40" t="s">
        <v>661</v>
      </c>
      <c r="F157" s="227">
        <v>310</v>
      </c>
      <c r="G157" s="250">
        <f t="shared" ref="G157" si="77">G158</f>
        <v>0</v>
      </c>
      <c r="H157" s="250">
        <f t="shared" ref="H157" si="78">H158</f>
        <v>0</v>
      </c>
    </row>
    <row r="158" spans="1:8" s="234" customFormat="1" ht="12.75" customHeight="1" x14ac:dyDescent="0.2">
      <c r="A158" s="219" t="s">
        <v>162</v>
      </c>
      <c r="B158" s="40" t="s">
        <v>144</v>
      </c>
      <c r="C158" s="40" t="s">
        <v>149</v>
      </c>
      <c r="D158" s="40" t="s">
        <v>127</v>
      </c>
      <c r="E158" s="40" t="s">
        <v>661</v>
      </c>
      <c r="F158" s="227">
        <v>313</v>
      </c>
      <c r="G158" s="250"/>
      <c r="H158" s="250"/>
    </row>
    <row r="159" spans="1:8" s="234" customFormat="1" ht="12.75" customHeight="1" x14ac:dyDescent="0.2">
      <c r="A159" s="256" t="s">
        <v>181</v>
      </c>
      <c r="B159" s="243" t="s">
        <v>144</v>
      </c>
      <c r="C159" s="242" t="s">
        <v>149</v>
      </c>
      <c r="D159" s="243" t="s">
        <v>182</v>
      </c>
      <c r="E159" s="243" t="s">
        <v>146</v>
      </c>
      <c r="F159" s="242" t="s">
        <v>147</v>
      </c>
      <c r="G159" s="257">
        <f t="shared" ref="G159" si="79">G160+G168</f>
        <v>4848.2</v>
      </c>
      <c r="H159" s="257">
        <f t="shared" ref="H159" si="80">H160+H168</f>
        <v>4831.1000000000004</v>
      </c>
    </row>
    <row r="160" spans="1:8" s="234" customFormat="1" ht="19.5" customHeight="1" x14ac:dyDescent="0.2">
      <c r="A160" s="21" t="s">
        <v>784</v>
      </c>
      <c r="B160" s="343" t="s">
        <v>144</v>
      </c>
      <c r="C160" s="151">
        <v>10</v>
      </c>
      <c r="D160" s="343" t="s">
        <v>182</v>
      </c>
      <c r="E160" s="343" t="s">
        <v>152</v>
      </c>
      <c r="F160" s="151"/>
      <c r="G160" s="221">
        <f t="shared" ref="G160:G164" si="81">G161</f>
        <v>1017.8</v>
      </c>
      <c r="H160" s="221">
        <f t="shared" ref="H160:H164" si="82">H161</f>
        <v>1000.7</v>
      </c>
    </row>
    <row r="161" spans="1:8" s="234" customFormat="1" ht="12.75" customHeight="1" x14ac:dyDescent="0.2">
      <c r="A161" s="21" t="s">
        <v>153</v>
      </c>
      <c r="B161" s="343" t="s">
        <v>144</v>
      </c>
      <c r="C161" s="151" t="s">
        <v>149</v>
      </c>
      <c r="D161" s="343" t="s">
        <v>182</v>
      </c>
      <c r="E161" s="343" t="s">
        <v>154</v>
      </c>
      <c r="F161" s="151"/>
      <c r="G161" s="221">
        <f t="shared" si="81"/>
        <v>1017.8</v>
      </c>
      <c r="H161" s="221">
        <f t="shared" si="82"/>
        <v>1000.7</v>
      </c>
    </row>
    <row r="162" spans="1:8" s="234" customFormat="1" ht="25.5" customHeight="1" x14ac:dyDescent="0.2">
      <c r="A162" s="21" t="s">
        <v>183</v>
      </c>
      <c r="B162" s="343" t="s">
        <v>144</v>
      </c>
      <c r="C162" s="151" t="s">
        <v>149</v>
      </c>
      <c r="D162" s="343" t="s">
        <v>182</v>
      </c>
      <c r="E162" s="343" t="s">
        <v>184</v>
      </c>
      <c r="F162" s="151" t="s">
        <v>147</v>
      </c>
      <c r="G162" s="221">
        <f t="shared" si="81"/>
        <v>1017.8</v>
      </c>
      <c r="H162" s="221">
        <f t="shared" si="82"/>
        <v>1000.7</v>
      </c>
    </row>
    <row r="163" spans="1:8" s="234" customFormat="1" ht="25.5" customHeight="1" x14ac:dyDescent="0.2">
      <c r="A163" s="21" t="s">
        <v>409</v>
      </c>
      <c r="B163" s="343" t="s">
        <v>144</v>
      </c>
      <c r="C163" s="151" t="s">
        <v>149</v>
      </c>
      <c r="D163" s="343" t="s">
        <v>182</v>
      </c>
      <c r="E163" s="343" t="s">
        <v>185</v>
      </c>
      <c r="F163" s="151" t="s">
        <v>147</v>
      </c>
      <c r="G163" s="221">
        <f t="shared" si="81"/>
        <v>1017.8</v>
      </c>
      <c r="H163" s="221">
        <f t="shared" si="82"/>
        <v>1000.7</v>
      </c>
    </row>
    <row r="164" spans="1:8" s="234" customFormat="1" ht="30" customHeight="1" x14ac:dyDescent="0.2">
      <c r="A164" s="21" t="s">
        <v>404</v>
      </c>
      <c r="B164" s="343" t="s">
        <v>144</v>
      </c>
      <c r="C164" s="151" t="s">
        <v>149</v>
      </c>
      <c r="D164" s="343" t="s">
        <v>182</v>
      </c>
      <c r="E164" s="343" t="s">
        <v>185</v>
      </c>
      <c r="F164" s="151" t="s">
        <v>119</v>
      </c>
      <c r="G164" s="221">
        <f t="shared" si="81"/>
        <v>1017.8</v>
      </c>
      <c r="H164" s="221">
        <f t="shared" si="82"/>
        <v>1000.7</v>
      </c>
    </row>
    <row r="165" spans="1:8" ht="23.25" customHeight="1" x14ac:dyDescent="0.2">
      <c r="A165" s="21" t="s">
        <v>120</v>
      </c>
      <c r="B165" s="343" t="s">
        <v>144</v>
      </c>
      <c r="C165" s="151" t="s">
        <v>149</v>
      </c>
      <c r="D165" s="343" t="s">
        <v>182</v>
      </c>
      <c r="E165" s="343" t="s">
        <v>185</v>
      </c>
      <c r="F165" s="151" t="s">
        <v>121</v>
      </c>
      <c r="G165" s="221">
        <f t="shared" ref="G165" si="83">G167+G166</f>
        <v>1017.8</v>
      </c>
      <c r="H165" s="221">
        <f t="shared" ref="H165" si="84">H167+H166</f>
        <v>1000.7</v>
      </c>
    </row>
    <row r="166" spans="1:8" ht="15.75" customHeight="1" x14ac:dyDescent="0.2">
      <c r="A166" s="219" t="s">
        <v>134</v>
      </c>
      <c r="B166" s="343" t="s">
        <v>144</v>
      </c>
      <c r="C166" s="151" t="s">
        <v>149</v>
      </c>
      <c r="D166" s="343" t="s">
        <v>182</v>
      </c>
      <c r="E166" s="343" t="s">
        <v>185</v>
      </c>
      <c r="F166" s="151">
        <v>242</v>
      </c>
      <c r="G166" s="221">
        <v>60</v>
      </c>
      <c r="H166" s="221">
        <v>60</v>
      </c>
    </row>
    <row r="167" spans="1:8" ht="21.75" customHeight="1" x14ac:dyDescent="0.2">
      <c r="A167" s="219" t="s">
        <v>422</v>
      </c>
      <c r="B167" s="343" t="s">
        <v>144</v>
      </c>
      <c r="C167" s="151" t="s">
        <v>149</v>
      </c>
      <c r="D167" s="343" t="s">
        <v>182</v>
      </c>
      <c r="E167" s="343" t="s">
        <v>185</v>
      </c>
      <c r="F167" s="151" t="s">
        <v>123</v>
      </c>
      <c r="G167" s="221">
        <v>957.8</v>
      </c>
      <c r="H167" s="221">
        <f>1000.7-60</f>
        <v>940.7</v>
      </c>
    </row>
    <row r="168" spans="1:8" ht="18.75" customHeight="1" x14ac:dyDescent="0.2">
      <c r="A168" s="21" t="s">
        <v>186</v>
      </c>
      <c r="B168" s="343" t="s">
        <v>144</v>
      </c>
      <c r="C168" s="151" t="s">
        <v>149</v>
      </c>
      <c r="D168" s="343" t="s">
        <v>182</v>
      </c>
      <c r="E168" s="343" t="s">
        <v>187</v>
      </c>
      <c r="F168" s="151"/>
      <c r="G168" s="221">
        <f>G169+G185</f>
        <v>3830.4</v>
      </c>
      <c r="H168" s="221">
        <f>H169+H185</f>
        <v>3830.4</v>
      </c>
    </row>
    <row r="169" spans="1:8" ht="22.5" x14ac:dyDescent="0.2">
      <c r="A169" s="21" t="s">
        <v>188</v>
      </c>
      <c r="B169" s="343" t="s">
        <v>144</v>
      </c>
      <c r="C169" s="151" t="s">
        <v>149</v>
      </c>
      <c r="D169" s="343" t="s">
        <v>182</v>
      </c>
      <c r="E169" s="343" t="s">
        <v>189</v>
      </c>
      <c r="F169" s="151" t="s">
        <v>147</v>
      </c>
      <c r="G169" s="221">
        <f>G170+G175+G179</f>
        <v>3760.4</v>
      </c>
      <c r="H169" s="221">
        <f>H170+H175+H179</f>
        <v>3760.4</v>
      </c>
    </row>
    <row r="170" spans="1:8" ht="15.75" customHeight="1" x14ac:dyDescent="0.2">
      <c r="A170" s="39" t="s">
        <v>190</v>
      </c>
      <c r="B170" s="343" t="s">
        <v>144</v>
      </c>
      <c r="C170" s="151">
        <v>10</v>
      </c>
      <c r="D170" s="343" t="s">
        <v>182</v>
      </c>
      <c r="E170" s="343" t="s">
        <v>191</v>
      </c>
      <c r="F170" s="151" t="s">
        <v>147</v>
      </c>
      <c r="G170" s="221">
        <f t="shared" ref="G170:G171" si="85">G171</f>
        <v>3298.5</v>
      </c>
      <c r="H170" s="221">
        <f t="shared" ref="H170:H171" si="86">H171</f>
        <v>3298.5</v>
      </c>
    </row>
    <row r="171" spans="1:8" ht="24.75" customHeight="1" x14ac:dyDescent="0.2">
      <c r="A171" s="21" t="s">
        <v>110</v>
      </c>
      <c r="B171" s="343" t="s">
        <v>144</v>
      </c>
      <c r="C171" s="151">
        <v>10</v>
      </c>
      <c r="D171" s="343" t="s">
        <v>182</v>
      </c>
      <c r="E171" s="343" t="s">
        <v>191</v>
      </c>
      <c r="F171" s="151" t="s">
        <v>111</v>
      </c>
      <c r="G171" s="221">
        <f t="shared" si="85"/>
        <v>3298.5</v>
      </c>
      <c r="H171" s="221">
        <f t="shared" si="86"/>
        <v>3298.5</v>
      </c>
    </row>
    <row r="172" spans="1:8" ht="12.75" customHeight="1" x14ac:dyDescent="0.2">
      <c r="A172" s="21" t="s">
        <v>131</v>
      </c>
      <c r="B172" s="343" t="s">
        <v>144</v>
      </c>
      <c r="C172" s="151">
        <v>10</v>
      </c>
      <c r="D172" s="343" t="s">
        <v>182</v>
      </c>
      <c r="E172" s="343" t="s">
        <v>191</v>
      </c>
      <c r="F172" s="151" t="s">
        <v>192</v>
      </c>
      <c r="G172" s="221">
        <f t="shared" ref="G172" si="87">G173+G174</f>
        <v>3298.5</v>
      </c>
      <c r="H172" s="221">
        <f t="shared" ref="H172" si="88">H173+H174</f>
        <v>3298.5</v>
      </c>
    </row>
    <row r="173" spans="1:8" ht="33.75" customHeight="1" x14ac:dyDescent="0.2">
      <c r="A173" s="39" t="s">
        <v>132</v>
      </c>
      <c r="B173" s="343" t="s">
        <v>144</v>
      </c>
      <c r="C173" s="151">
        <v>10</v>
      </c>
      <c r="D173" s="343" t="s">
        <v>182</v>
      </c>
      <c r="E173" s="343" t="s">
        <v>191</v>
      </c>
      <c r="F173" s="151" t="s">
        <v>193</v>
      </c>
      <c r="G173" s="221">
        <v>2533.4</v>
      </c>
      <c r="H173" s="221">
        <v>2533.4</v>
      </c>
    </row>
    <row r="174" spans="1:8" ht="14.25" customHeight="1" x14ac:dyDescent="0.2">
      <c r="A174" s="39" t="s">
        <v>133</v>
      </c>
      <c r="B174" s="343" t="s">
        <v>144</v>
      </c>
      <c r="C174" s="151">
        <v>10</v>
      </c>
      <c r="D174" s="343" t="s">
        <v>182</v>
      </c>
      <c r="E174" s="343" t="s">
        <v>191</v>
      </c>
      <c r="F174" s="151">
        <v>129</v>
      </c>
      <c r="G174" s="221">
        <v>765.1</v>
      </c>
      <c r="H174" s="221">
        <v>765.1</v>
      </c>
    </row>
    <row r="175" spans="1:8" ht="14.25" customHeight="1" x14ac:dyDescent="0.2">
      <c r="A175" s="21" t="s">
        <v>404</v>
      </c>
      <c r="B175" s="343" t="s">
        <v>144</v>
      </c>
      <c r="C175" s="151">
        <v>10</v>
      </c>
      <c r="D175" s="343" t="s">
        <v>182</v>
      </c>
      <c r="E175" s="343" t="s">
        <v>194</v>
      </c>
      <c r="F175" s="151" t="s">
        <v>119</v>
      </c>
      <c r="G175" s="221">
        <f t="shared" ref="G175" si="89">G176</f>
        <v>456.9</v>
      </c>
      <c r="H175" s="221">
        <f t="shared" ref="H175" si="90">H176</f>
        <v>456.9</v>
      </c>
    </row>
    <row r="176" spans="1:8" ht="21.75" customHeight="1" x14ac:dyDescent="0.2">
      <c r="A176" s="21" t="s">
        <v>120</v>
      </c>
      <c r="B176" s="343" t="s">
        <v>144</v>
      </c>
      <c r="C176" s="151">
        <v>10</v>
      </c>
      <c r="D176" s="343" t="s">
        <v>182</v>
      </c>
      <c r="E176" s="343" t="s">
        <v>194</v>
      </c>
      <c r="F176" s="151" t="s">
        <v>121</v>
      </c>
      <c r="G176" s="221">
        <f t="shared" ref="G176" si="91">G178+G177</f>
        <v>456.9</v>
      </c>
      <c r="H176" s="221">
        <f t="shared" ref="H176" si="92">H178+H177</f>
        <v>456.9</v>
      </c>
    </row>
    <row r="177" spans="1:11" ht="11.25" customHeight="1" x14ac:dyDescent="0.2">
      <c r="A177" s="219" t="s">
        <v>134</v>
      </c>
      <c r="B177" s="343" t="s">
        <v>144</v>
      </c>
      <c r="C177" s="151">
        <v>10</v>
      </c>
      <c r="D177" s="343" t="s">
        <v>182</v>
      </c>
      <c r="E177" s="343" t="s">
        <v>194</v>
      </c>
      <c r="F177" s="151">
        <v>242</v>
      </c>
      <c r="G177" s="221">
        <v>276.89999999999998</v>
      </c>
      <c r="H177" s="221">
        <v>276.89999999999998</v>
      </c>
    </row>
    <row r="178" spans="1:11" ht="23.25" customHeight="1" x14ac:dyDescent="0.2">
      <c r="A178" s="219" t="s">
        <v>422</v>
      </c>
      <c r="B178" s="343" t="s">
        <v>144</v>
      </c>
      <c r="C178" s="151">
        <v>10</v>
      </c>
      <c r="D178" s="343" t="s">
        <v>182</v>
      </c>
      <c r="E178" s="343" t="s">
        <v>194</v>
      </c>
      <c r="F178" s="151" t="s">
        <v>123</v>
      </c>
      <c r="G178" s="221">
        <v>180</v>
      </c>
      <c r="H178" s="221">
        <v>180</v>
      </c>
    </row>
    <row r="179" spans="1:11" ht="14.25" customHeight="1" x14ac:dyDescent="0.2">
      <c r="A179" s="219" t="s">
        <v>135</v>
      </c>
      <c r="B179" s="343" t="s">
        <v>144</v>
      </c>
      <c r="C179" s="151">
        <v>10</v>
      </c>
      <c r="D179" s="343" t="s">
        <v>182</v>
      </c>
      <c r="E179" s="343" t="s">
        <v>194</v>
      </c>
      <c r="F179" s="151" t="s">
        <v>195</v>
      </c>
      <c r="G179" s="221">
        <f t="shared" ref="G179" si="93">G182</f>
        <v>5</v>
      </c>
      <c r="H179" s="221">
        <f t="shared" ref="H179" si="94">H182</f>
        <v>5</v>
      </c>
    </row>
    <row r="180" spans="1:11" x14ac:dyDescent="0.2">
      <c r="A180" s="219" t="s">
        <v>673</v>
      </c>
      <c r="B180" s="343" t="s">
        <v>144</v>
      </c>
      <c r="C180" s="151">
        <v>10</v>
      </c>
      <c r="D180" s="343" t="s">
        <v>182</v>
      </c>
      <c r="E180" s="343" t="s">
        <v>194</v>
      </c>
      <c r="F180" s="151">
        <v>830</v>
      </c>
      <c r="G180" s="221"/>
      <c r="H180" s="221"/>
    </row>
    <row r="181" spans="1:11" ht="12.75" customHeight="1" x14ac:dyDescent="0.2">
      <c r="A181" s="219" t="s">
        <v>674</v>
      </c>
      <c r="B181" s="343" t="s">
        <v>144</v>
      </c>
      <c r="C181" s="151">
        <v>10</v>
      </c>
      <c r="D181" s="343" t="s">
        <v>182</v>
      </c>
      <c r="E181" s="343" t="s">
        <v>194</v>
      </c>
      <c r="F181" s="151">
        <v>831</v>
      </c>
      <c r="G181" s="221"/>
      <c r="H181" s="221"/>
    </row>
    <row r="182" spans="1:11" x14ac:dyDescent="0.2">
      <c r="A182" s="219" t="s">
        <v>136</v>
      </c>
      <c r="B182" s="343" t="s">
        <v>144</v>
      </c>
      <c r="C182" s="151">
        <v>10</v>
      </c>
      <c r="D182" s="343" t="s">
        <v>182</v>
      </c>
      <c r="E182" s="343" t="s">
        <v>194</v>
      </c>
      <c r="F182" s="151" t="s">
        <v>137</v>
      </c>
      <c r="G182" s="221">
        <f t="shared" ref="G182" si="95">G183+G184</f>
        <v>5</v>
      </c>
      <c r="H182" s="221">
        <f t="shared" ref="H182" si="96">H183+H184</f>
        <v>5</v>
      </c>
    </row>
    <row r="183" spans="1:11" ht="20.25" customHeight="1" x14ac:dyDescent="0.2">
      <c r="A183" s="246" t="s">
        <v>138</v>
      </c>
      <c r="B183" s="343" t="s">
        <v>144</v>
      </c>
      <c r="C183" s="151">
        <v>10</v>
      </c>
      <c r="D183" s="343" t="s">
        <v>182</v>
      </c>
      <c r="E183" s="343" t="s">
        <v>194</v>
      </c>
      <c r="F183" s="151" t="s">
        <v>139</v>
      </c>
      <c r="G183" s="221"/>
      <c r="H183" s="221"/>
    </row>
    <row r="184" spans="1:11" x14ac:dyDescent="0.2">
      <c r="A184" s="219" t="s">
        <v>396</v>
      </c>
      <c r="B184" s="343" t="s">
        <v>144</v>
      </c>
      <c r="C184" s="151">
        <v>10</v>
      </c>
      <c r="D184" s="343" t="s">
        <v>182</v>
      </c>
      <c r="E184" s="343" t="s">
        <v>194</v>
      </c>
      <c r="F184" s="151">
        <v>853</v>
      </c>
      <c r="G184" s="221">
        <v>5</v>
      </c>
      <c r="H184" s="221">
        <v>5</v>
      </c>
    </row>
    <row r="185" spans="1:11" ht="12.75" customHeight="1" x14ac:dyDescent="0.2">
      <c r="A185" s="21" t="s">
        <v>197</v>
      </c>
      <c r="B185" s="343" t="s">
        <v>144</v>
      </c>
      <c r="C185" s="151">
        <v>10</v>
      </c>
      <c r="D185" s="343" t="s">
        <v>182</v>
      </c>
      <c r="E185" s="343" t="s">
        <v>198</v>
      </c>
      <c r="F185" s="151"/>
      <c r="G185" s="221">
        <f>G186</f>
        <v>70</v>
      </c>
      <c r="H185" s="221">
        <f>H186</f>
        <v>70</v>
      </c>
    </row>
    <row r="186" spans="1:11" ht="22.5" x14ac:dyDescent="0.2">
      <c r="A186" s="21" t="s">
        <v>404</v>
      </c>
      <c r="B186" s="343" t="s">
        <v>144</v>
      </c>
      <c r="C186" s="151">
        <v>10</v>
      </c>
      <c r="D186" s="343" t="s">
        <v>182</v>
      </c>
      <c r="E186" s="343" t="s">
        <v>198</v>
      </c>
      <c r="F186" s="151" t="s">
        <v>119</v>
      </c>
      <c r="G186" s="221">
        <f t="shared" ref="G186:G187" si="97">G187</f>
        <v>70</v>
      </c>
      <c r="H186" s="221">
        <f t="shared" ref="H186:H187" si="98">H187</f>
        <v>70</v>
      </c>
    </row>
    <row r="187" spans="1:11" ht="24" customHeight="1" x14ac:dyDescent="0.2">
      <c r="A187" s="21" t="s">
        <v>120</v>
      </c>
      <c r="B187" s="343" t="s">
        <v>144</v>
      </c>
      <c r="C187" s="151">
        <v>10</v>
      </c>
      <c r="D187" s="343" t="s">
        <v>182</v>
      </c>
      <c r="E187" s="343" t="s">
        <v>198</v>
      </c>
      <c r="F187" s="151" t="s">
        <v>121</v>
      </c>
      <c r="G187" s="221">
        <f t="shared" si="97"/>
        <v>70</v>
      </c>
      <c r="H187" s="221">
        <f t="shared" si="98"/>
        <v>70</v>
      </c>
    </row>
    <row r="188" spans="1:11" ht="14.25" customHeight="1" x14ac:dyDescent="0.2">
      <c r="A188" s="219" t="s">
        <v>422</v>
      </c>
      <c r="B188" s="343" t="s">
        <v>144</v>
      </c>
      <c r="C188" s="151">
        <v>10</v>
      </c>
      <c r="D188" s="343" t="s">
        <v>182</v>
      </c>
      <c r="E188" s="343" t="s">
        <v>198</v>
      </c>
      <c r="F188" s="151" t="s">
        <v>123</v>
      </c>
      <c r="G188" s="221">
        <v>70</v>
      </c>
      <c r="H188" s="221">
        <v>70</v>
      </c>
    </row>
    <row r="189" spans="1:11" ht="20.25" customHeight="1" x14ac:dyDescent="0.2">
      <c r="A189" s="251" t="s">
        <v>826</v>
      </c>
      <c r="B189" s="252" t="s">
        <v>200</v>
      </c>
      <c r="C189" s="255" t="s">
        <v>145</v>
      </c>
      <c r="D189" s="252" t="s">
        <v>145</v>
      </c>
      <c r="E189" s="252" t="s">
        <v>146</v>
      </c>
      <c r="F189" s="255" t="s">
        <v>147</v>
      </c>
      <c r="G189" s="253">
        <f>G190+G354</f>
        <v>462755.95673000009</v>
      </c>
      <c r="H189" s="355">
        <f>H190+H354</f>
        <v>464764.04073000007</v>
      </c>
      <c r="I189" s="230">
        <f>462755.95673</f>
        <v>462755.95672999998</v>
      </c>
      <c r="J189" s="233">
        <f>464764.04073</f>
        <v>464764.04073000001</v>
      </c>
    </row>
    <row r="190" spans="1:11" s="235" customFormat="1" x14ac:dyDescent="0.2">
      <c r="A190" s="32" t="s">
        <v>201</v>
      </c>
      <c r="B190" s="33" t="s">
        <v>200</v>
      </c>
      <c r="C190" s="31" t="s">
        <v>202</v>
      </c>
      <c r="D190" s="33" t="s">
        <v>145</v>
      </c>
      <c r="E190" s="33" t="s">
        <v>146</v>
      </c>
      <c r="F190" s="31" t="s">
        <v>147</v>
      </c>
      <c r="G190" s="173">
        <f>G191+G254+G309+G319+G326</f>
        <v>459279.14873000007</v>
      </c>
      <c r="H190" s="173">
        <f>H191+H254+H309+H319+H326</f>
        <v>461345.62873000005</v>
      </c>
      <c r="I190" s="254">
        <f>G189-I189</f>
        <v>0</v>
      </c>
      <c r="J190" s="254">
        <f>H189-J189</f>
        <v>0</v>
      </c>
    </row>
    <row r="191" spans="1:11" ht="22.5" customHeight="1" x14ac:dyDescent="0.2">
      <c r="A191" s="256" t="s">
        <v>203</v>
      </c>
      <c r="B191" s="243" t="s">
        <v>200</v>
      </c>
      <c r="C191" s="242" t="s">
        <v>202</v>
      </c>
      <c r="D191" s="243" t="s">
        <v>97</v>
      </c>
      <c r="E191" s="243" t="s">
        <v>146</v>
      </c>
      <c r="F191" s="242" t="s">
        <v>147</v>
      </c>
      <c r="G191" s="257">
        <f>G192+G246</f>
        <v>152067.30783000001</v>
      </c>
      <c r="H191" s="257">
        <f>H192+H246</f>
        <v>153964.91782999999</v>
      </c>
      <c r="I191" s="230">
        <v>152067.30783000001</v>
      </c>
      <c r="J191" s="230">
        <v>153964.91782999999</v>
      </c>
      <c r="K191" s="233">
        <f>J191-G191</f>
        <v>1897.609999999986</v>
      </c>
    </row>
    <row r="192" spans="1:11" ht="31.5" x14ac:dyDescent="0.2">
      <c r="A192" s="32" t="s">
        <v>904</v>
      </c>
      <c r="B192" s="33" t="s">
        <v>200</v>
      </c>
      <c r="C192" s="31" t="s">
        <v>202</v>
      </c>
      <c r="D192" s="33" t="s">
        <v>97</v>
      </c>
      <c r="E192" s="33" t="s">
        <v>204</v>
      </c>
      <c r="F192" s="31"/>
      <c r="G192" s="173">
        <f>G193</f>
        <v>151686.30783000001</v>
      </c>
      <c r="H192" s="221">
        <f>H193</f>
        <v>153583.91782999999</v>
      </c>
      <c r="I192" s="233">
        <f>G191-I191</f>
        <v>0</v>
      </c>
      <c r="J192" s="233">
        <f>H191-J191</f>
        <v>0</v>
      </c>
    </row>
    <row r="193" spans="1:8" x14ac:dyDescent="0.2">
      <c r="A193" s="21" t="s">
        <v>205</v>
      </c>
      <c r="B193" s="343" t="s">
        <v>200</v>
      </c>
      <c r="C193" s="151" t="s">
        <v>202</v>
      </c>
      <c r="D193" s="343" t="s">
        <v>97</v>
      </c>
      <c r="E193" s="343" t="s">
        <v>206</v>
      </c>
      <c r="F193" s="151" t="s">
        <v>147</v>
      </c>
      <c r="G193" s="221">
        <f>G194+G218</f>
        <v>151686.30783000001</v>
      </c>
      <c r="H193" s="221">
        <f>H194+H218</f>
        <v>153583.91782999999</v>
      </c>
    </row>
    <row r="194" spans="1:8" ht="19.5" customHeight="1" x14ac:dyDescent="0.2">
      <c r="A194" s="219" t="s">
        <v>426</v>
      </c>
      <c r="B194" s="343" t="s">
        <v>200</v>
      </c>
      <c r="C194" s="151" t="s">
        <v>202</v>
      </c>
      <c r="D194" s="343" t="s">
        <v>97</v>
      </c>
      <c r="E194" s="343" t="s">
        <v>207</v>
      </c>
      <c r="F194" s="151"/>
      <c r="G194" s="221">
        <f>G195+G239+G198+G208</f>
        <v>12809.517830000001</v>
      </c>
      <c r="H194" s="221">
        <f>H195+H239+H198+H208</f>
        <v>12790.732830000001</v>
      </c>
    </row>
    <row r="195" spans="1:8" ht="14.25" customHeight="1" x14ac:dyDescent="0.2">
      <c r="A195" s="21" t="s">
        <v>101</v>
      </c>
      <c r="B195" s="343" t="s">
        <v>200</v>
      </c>
      <c r="C195" s="151" t="s">
        <v>202</v>
      </c>
      <c r="D195" s="343" t="s">
        <v>97</v>
      </c>
      <c r="E195" s="343" t="s">
        <v>207</v>
      </c>
      <c r="F195" s="151" t="s">
        <v>102</v>
      </c>
      <c r="G195" s="221">
        <f t="shared" ref="G195:G196" si="99">G196</f>
        <v>9392.3884699999999</v>
      </c>
      <c r="H195" s="221">
        <f t="shared" ref="H195:H196" si="100">H196</f>
        <v>9392.3884699999999</v>
      </c>
    </row>
    <row r="196" spans="1:8" ht="31.5" customHeight="1" x14ac:dyDescent="0.2">
      <c r="A196" s="21" t="s">
        <v>103</v>
      </c>
      <c r="B196" s="343" t="s">
        <v>200</v>
      </c>
      <c r="C196" s="151" t="s">
        <v>202</v>
      </c>
      <c r="D196" s="343" t="s">
        <v>97</v>
      </c>
      <c r="E196" s="343" t="s">
        <v>207</v>
      </c>
      <c r="F196" s="151" t="s">
        <v>104</v>
      </c>
      <c r="G196" s="221">
        <f t="shared" si="99"/>
        <v>9392.3884699999999</v>
      </c>
      <c r="H196" s="221">
        <f t="shared" si="100"/>
        <v>9392.3884699999999</v>
      </c>
    </row>
    <row r="197" spans="1:8" ht="24" customHeight="1" x14ac:dyDescent="0.2">
      <c r="A197" s="21" t="s">
        <v>105</v>
      </c>
      <c r="B197" s="343" t="s">
        <v>200</v>
      </c>
      <c r="C197" s="151" t="s">
        <v>202</v>
      </c>
      <c r="D197" s="343" t="s">
        <v>97</v>
      </c>
      <c r="E197" s="343" t="s">
        <v>207</v>
      </c>
      <c r="F197" s="151" t="s">
        <v>106</v>
      </c>
      <c r="G197" s="221">
        <v>9392.3884699999999</v>
      </c>
      <c r="H197" s="221">
        <v>9392.3884699999999</v>
      </c>
    </row>
    <row r="198" spans="1:8" ht="45" x14ac:dyDescent="0.2">
      <c r="A198" s="39" t="s">
        <v>681</v>
      </c>
      <c r="B198" s="343" t="s">
        <v>200</v>
      </c>
      <c r="C198" s="151" t="s">
        <v>202</v>
      </c>
      <c r="D198" s="343" t="s">
        <v>97</v>
      </c>
      <c r="E198" s="343" t="s">
        <v>711</v>
      </c>
      <c r="F198" s="151"/>
      <c r="G198" s="221">
        <f>G199+G204</f>
        <v>1362.3073000000002</v>
      </c>
      <c r="H198" s="221">
        <f>H199+H204</f>
        <v>1362.3073000000002</v>
      </c>
    </row>
    <row r="199" spans="1:8" ht="36" customHeight="1" x14ac:dyDescent="0.2">
      <c r="A199" s="21" t="s">
        <v>404</v>
      </c>
      <c r="B199" s="343" t="s">
        <v>200</v>
      </c>
      <c r="C199" s="151" t="s">
        <v>202</v>
      </c>
      <c r="D199" s="343" t="s">
        <v>97</v>
      </c>
      <c r="E199" s="343" t="s">
        <v>711</v>
      </c>
      <c r="F199" s="151" t="s">
        <v>119</v>
      </c>
      <c r="G199" s="221">
        <f t="shared" ref="G199" si="101">G200</f>
        <v>1342.5213000000001</v>
      </c>
      <c r="H199" s="221">
        <f t="shared" ref="H199" si="102">H200</f>
        <v>1342.5213000000001</v>
      </c>
    </row>
    <row r="200" spans="1:8" ht="34.5" customHeight="1" x14ac:dyDescent="0.2">
      <c r="A200" s="21" t="s">
        <v>120</v>
      </c>
      <c r="B200" s="343" t="s">
        <v>200</v>
      </c>
      <c r="C200" s="151" t="s">
        <v>202</v>
      </c>
      <c r="D200" s="343" t="s">
        <v>97</v>
      </c>
      <c r="E200" s="343" t="s">
        <v>711</v>
      </c>
      <c r="F200" s="151" t="s">
        <v>121</v>
      </c>
      <c r="G200" s="221">
        <f t="shared" ref="G200" si="103">G201+G202+G203</f>
        <v>1342.5213000000001</v>
      </c>
      <c r="H200" s="221">
        <f t="shared" ref="H200" si="104">H201+H202+H203</f>
        <v>1342.5213000000001</v>
      </c>
    </row>
    <row r="201" spans="1:8" ht="13.5" customHeight="1" x14ac:dyDescent="0.2">
      <c r="A201" s="219" t="s">
        <v>134</v>
      </c>
      <c r="B201" s="343" t="s">
        <v>200</v>
      </c>
      <c r="C201" s="151" t="s">
        <v>202</v>
      </c>
      <c r="D201" s="343" t="s">
        <v>97</v>
      </c>
      <c r="E201" s="343" t="s">
        <v>711</v>
      </c>
      <c r="F201" s="151">
        <v>242</v>
      </c>
      <c r="G201" s="221"/>
      <c r="H201" s="221"/>
    </row>
    <row r="202" spans="1:8" ht="22.5" customHeight="1" x14ac:dyDescent="0.2">
      <c r="A202" s="219" t="s">
        <v>422</v>
      </c>
      <c r="B202" s="343" t="s">
        <v>200</v>
      </c>
      <c r="C202" s="151" t="s">
        <v>202</v>
      </c>
      <c r="D202" s="343" t="s">
        <v>97</v>
      </c>
      <c r="E202" s="343" t="s">
        <v>711</v>
      </c>
      <c r="F202" s="151" t="s">
        <v>123</v>
      </c>
      <c r="G202" s="221">
        <v>1291.6413</v>
      </c>
      <c r="H202" s="221">
        <v>1291.6413</v>
      </c>
    </row>
    <row r="203" spans="1:8" ht="14.25" customHeight="1" x14ac:dyDescent="0.2">
      <c r="A203" s="219" t="s">
        <v>759</v>
      </c>
      <c r="B203" s="343" t="s">
        <v>200</v>
      </c>
      <c r="C203" s="151" t="s">
        <v>202</v>
      </c>
      <c r="D203" s="343" t="s">
        <v>97</v>
      </c>
      <c r="E203" s="343" t="s">
        <v>711</v>
      </c>
      <c r="F203" s="151">
        <v>247</v>
      </c>
      <c r="G203" s="221">
        <v>50.88</v>
      </c>
      <c r="H203" s="221">
        <v>50.88</v>
      </c>
    </row>
    <row r="204" spans="1:8" x14ac:dyDescent="0.2">
      <c r="A204" s="219" t="s">
        <v>135</v>
      </c>
      <c r="B204" s="343" t="s">
        <v>200</v>
      </c>
      <c r="C204" s="151" t="s">
        <v>202</v>
      </c>
      <c r="D204" s="343" t="s">
        <v>97</v>
      </c>
      <c r="E204" s="343" t="s">
        <v>711</v>
      </c>
      <c r="F204" s="151" t="s">
        <v>195</v>
      </c>
      <c r="G204" s="221">
        <f t="shared" ref="G204" si="105">G205</f>
        <v>19.786000000000001</v>
      </c>
      <c r="H204" s="221">
        <f t="shared" ref="H204" si="106">H205</f>
        <v>19.786000000000001</v>
      </c>
    </row>
    <row r="205" spans="1:8" x14ac:dyDescent="0.2">
      <c r="A205" s="219" t="s">
        <v>136</v>
      </c>
      <c r="B205" s="343" t="s">
        <v>200</v>
      </c>
      <c r="C205" s="151" t="s">
        <v>202</v>
      </c>
      <c r="D205" s="343" t="s">
        <v>97</v>
      </c>
      <c r="E205" s="343" t="s">
        <v>711</v>
      </c>
      <c r="F205" s="151" t="s">
        <v>137</v>
      </c>
      <c r="G205" s="221">
        <f t="shared" ref="G205" si="107">G206+G207</f>
        <v>19.786000000000001</v>
      </c>
      <c r="H205" s="221">
        <f t="shared" ref="H205" si="108">H206+H207</f>
        <v>19.786000000000001</v>
      </c>
    </row>
    <row r="206" spans="1:8" ht="13.5" customHeight="1" x14ac:dyDescent="0.2">
      <c r="A206" s="246" t="s">
        <v>138</v>
      </c>
      <c r="B206" s="343" t="s">
        <v>200</v>
      </c>
      <c r="C206" s="151" t="s">
        <v>202</v>
      </c>
      <c r="D206" s="343" t="s">
        <v>97</v>
      </c>
      <c r="E206" s="343" t="s">
        <v>711</v>
      </c>
      <c r="F206" s="151" t="s">
        <v>139</v>
      </c>
      <c r="G206" s="221">
        <v>1.405</v>
      </c>
      <c r="H206" s="221">
        <v>1.405</v>
      </c>
    </row>
    <row r="207" spans="1:8" x14ac:dyDescent="0.2">
      <c r="A207" s="219" t="s">
        <v>396</v>
      </c>
      <c r="B207" s="343" t="s">
        <v>200</v>
      </c>
      <c r="C207" s="151" t="s">
        <v>202</v>
      </c>
      <c r="D207" s="343" t="s">
        <v>97</v>
      </c>
      <c r="E207" s="343" t="s">
        <v>711</v>
      </c>
      <c r="F207" s="151">
        <v>853</v>
      </c>
      <c r="G207" s="221">
        <v>18.381</v>
      </c>
      <c r="H207" s="221">
        <v>18.381</v>
      </c>
    </row>
    <row r="208" spans="1:8" ht="15" customHeight="1" x14ac:dyDescent="0.2">
      <c r="A208" s="39" t="s">
        <v>682</v>
      </c>
      <c r="B208" s="343" t="s">
        <v>200</v>
      </c>
      <c r="C208" s="151" t="s">
        <v>202</v>
      </c>
      <c r="D208" s="343" t="s">
        <v>97</v>
      </c>
      <c r="E208" s="343" t="s">
        <v>712</v>
      </c>
      <c r="F208" s="151"/>
      <c r="G208" s="221">
        <f>G209+G214</f>
        <v>1517.3920599999999</v>
      </c>
      <c r="H208" s="221">
        <f>H209+H214</f>
        <v>1517.3920599999999</v>
      </c>
    </row>
    <row r="209" spans="1:8" ht="12.75" customHeight="1" x14ac:dyDescent="0.2">
      <c r="A209" s="21" t="s">
        <v>404</v>
      </c>
      <c r="B209" s="343" t="s">
        <v>200</v>
      </c>
      <c r="C209" s="151" t="s">
        <v>202</v>
      </c>
      <c r="D209" s="343" t="s">
        <v>97</v>
      </c>
      <c r="E209" s="343" t="s">
        <v>712</v>
      </c>
      <c r="F209" s="151" t="s">
        <v>119</v>
      </c>
      <c r="G209" s="221">
        <f t="shared" ref="G209" si="109">G210</f>
        <v>1502.17806</v>
      </c>
      <c r="H209" s="221">
        <f t="shared" ref="H209" si="110">H210</f>
        <v>1502.17806</v>
      </c>
    </row>
    <row r="210" spans="1:8" ht="31.5" customHeight="1" x14ac:dyDescent="0.2">
      <c r="A210" s="21" t="s">
        <v>120</v>
      </c>
      <c r="B210" s="343" t="s">
        <v>200</v>
      </c>
      <c r="C210" s="151" t="s">
        <v>202</v>
      </c>
      <c r="D210" s="343" t="s">
        <v>97</v>
      </c>
      <c r="E210" s="343" t="s">
        <v>712</v>
      </c>
      <c r="F210" s="151" t="s">
        <v>121</v>
      </c>
      <c r="G210" s="221">
        <f>G211+G212+G213</f>
        <v>1502.17806</v>
      </c>
      <c r="H210" s="221">
        <f>H211+H212+H213</f>
        <v>1502.17806</v>
      </c>
    </row>
    <row r="211" spans="1:8" ht="13.5" customHeight="1" x14ac:dyDescent="0.2">
      <c r="A211" s="219" t="s">
        <v>134</v>
      </c>
      <c r="B211" s="343" t="s">
        <v>200</v>
      </c>
      <c r="C211" s="151" t="s">
        <v>202</v>
      </c>
      <c r="D211" s="343" t="s">
        <v>97</v>
      </c>
      <c r="E211" s="343" t="s">
        <v>712</v>
      </c>
      <c r="F211" s="151">
        <v>242</v>
      </c>
      <c r="G211" s="221">
        <v>6</v>
      </c>
      <c r="H211" s="221">
        <v>6</v>
      </c>
    </row>
    <row r="212" spans="1:8" ht="21.75" customHeight="1" x14ac:dyDescent="0.2">
      <c r="A212" s="219" t="s">
        <v>422</v>
      </c>
      <c r="B212" s="343" t="s">
        <v>200</v>
      </c>
      <c r="C212" s="151" t="s">
        <v>202</v>
      </c>
      <c r="D212" s="343" t="s">
        <v>97</v>
      </c>
      <c r="E212" s="343" t="s">
        <v>712</v>
      </c>
      <c r="F212" s="151" t="s">
        <v>123</v>
      </c>
      <c r="G212" s="221">
        <v>1356.90948</v>
      </c>
      <c r="H212" s="221">
        <v>1356.90948</v>
      </c>
    </row>
    <row r="213" spans="1:8" ht="12" customHeight="1" x14ac:dyDescent="0.2">
      <c r="A213" s="219" t="s">
        <v>759</v>
      </c>
      <c r="B213" s="343" t="s">
        <v>200</v>
      </c>
      <c r="C213" s="151" t="s">
        <v>202</v>
      </c>
      <c r="D213" s="343" t="s">
        <v>97</v>
      </c>
      <c r="E213" s="343" t="s">
        <v>712</v>
      </c>
      <c r="F213" s="151">
        <v>247</v>
      </c>
      <c r="G213" s="221">
        <v>139.26857999999999</v>
      </c>
      <c r="H213" s="221">
        <v>139.26857999999999</v>
      </c>
    </row>
    <row r="214" spans="1:8" x14ac:dyDescent="0.2">
      <c r="A214" s="219" t="s">
        <v>135</v>
      </c>
      <c r="B214" s="343" t="s">
        <v>200</v>
      </c>
      <c r="C214" s="151" t="s">
        <v>202</v>
      </c>
      <c r="D214" s="343" t="s">
        <v>97</v>
      </c>
      <c r="E214" s="343" t="s">
        <v>712</v>
      </c>
      <c r="F214" s="151" t="s">
        <v>195</v>
      </c>
      <c r="G214" s="221">
        <f t="shared" ref="G214" si="111">G215</f>
        <v>15.213999999999999</v>
      </c>
      <c r="H214" s="221">
        <f t="shared" ref="H214" si="112">H215</f>
        <v>15.213999999999999</v>
      </c>
    </row>
    <row r="215" spans="1:8" ht="13.5" customHeight="1" x14ac:dyDescent="0.2">
      <c r="A215" s="219" t="s">
        <v>136</v>
      </c>
      <c r="B215" s="343" t="s">
        <v>200</v>
      </c>
      <c r="C215" s="151" t="s">
        <v>202</v>
      </c>
      <c r="D215" s="343" t="s">
        <v>97</v>
      </c>
      <c r="E215" s="343" t="s">
        <v>712</v>
      </c>
      <c r="F215" s="151" t="s">
        <v>137</v>
      </c>
      <c r="G215" s="221">
        <f t="shared" ref="G215" si="113">G216+G217</f>
        <v>15.213999999999999</v>
      </c>
      <c r="H215" s="221">
        <f t="shared" ref="H215" si="114">H216+H217</f>
        <v>15.213999999999999</v>
      </c>
    </row>
    <row r="216" spans="1:8" x14ac:dyDescent="0.2">
      <c r="A216" s="246" t="s">
        <v>138</v>
      </c>
      <c r="B216" s="343" t="s">
        <v>200</v>
      </c>
      <c r="C216" s="151" t="s">
        <v>202</v>
      </c>
      <c r="D216" s="343" t="s">
        <v>97</v>
      </c>
      <c r="E216" s="343" t="s">
        <v>712</v>
      </c>
      <c r="F216" s="151" t="s">
        <v>139</v>
      </c>
      <c r="G216" s="221">
        <v>1.139</v>
      </c>
      <c r="H216" s="221">
        <v>1.139</v>
      </c>
    </row>
    <row r="217" spans="1:8" x14ac:dyDescent="0.2">
      <c r="A217" s="219" t="s">
        <v>396</v>
      </c>
      <c r="B217" s="343" t="s">
        <v>200</v>
      </c>
      <c r="C217" s="151" t="s">
        <v>202</v>
      </c>
      <c r="D217" s="343" t="s">
        <v>97</v>
      </c>
      <c r="E217" s="343" t="s">
        <v>712</v>
      </c>
      <c r="F217" s="151">
        <v>853</v>
      </c>
      <c r="G217" s="221">
        <v>14.074999999999999</v>
      </c>
      <c r="H217" s="221">
        <v>14.074999999999999</v>
      </c>
    </row>
    <row r="218" spans="1:8" ht="12" customHeight="1" x14ac:dyDescent="0.2">
      <c r="A218" s="219" t="s">
        <v>407</v>
      </c>
      <c r="B218" s="343" t="s">
        <v>200</v>
      </c>
      <c r="C218" s="151" t="s">
        <v>202</v>
      </c>
      <c r="D218" s="343" t="s">
        <v>97</v>
      </c>
      <c r="E218" s="343" t="s">
        <v>208</v>
      </c>
      <c r="F218" s="151"/>
      <c r="G218" s="221">
        <f>G219+G223+G231</f>
        <v>138876.79</v>
      </c>
      <c r="H218" s="221">
        <f>H219+H223+H231</f>
        <v>140793.185</v>
      </c>
    </row>
    <row r="219" spans="1:8" ht="33.75" x14ac:dyDescent="0.2">
      <c r="A219" s="39" t="s">
        <v>426</v>
      </c>
      <c r="B219" s="343" t="s">
        <v>200</v>
      </c>
      <c r="C219" s="151" t="s">
        <v>202</v>
      </c>
      <c r="D219" s="343" t="s">
        <v>97</v>
      </c>
      <c r="E219" s="343" t="s">
        <v>208</v>
      </c>
      <c r="F219" s="151" t="s">
        <v>147</v>
      </c>
      <c r="G219" s="221">
        <f>G220</f>
        <v>119426.99</v>
      </c>
      <c r="H219" s="221">
        <f>H220</f>
        <v>121343.38499999999</v>
      </c>
    </row>
    <row r="220" spans="1:8" ht="13.5" customHeight="1" x14ac:dyDescent="0.2">
      <c r="A220" s="21" t="s">
        <v>101</v>
      </c>
      <c r="B220" s="343" t="s">
        <v>200</v>
      </c>
      <c r="C220" s="151" t="s">
        <v>202</v>
      </c>
      <c r="D220" s="343" t="s">
        <v>97</v>
      </c>
      <c r="E220" s="343" t="s">
        <v>208</v>
      </c>
      <c r="F220" s="151" t="s">
        <v>102</v>
      </c>
      <c r="G220" s="221">
        <f t="shared" ref="G220:G221" si="115">G221</f>
        <v>119426.99</v>
      </c>
      <c r="H220" s="221">
        <f t="shared" ref="H220:H221" si="116">H221</f>
        <v>121343.38499999999</v>
      </c>
    </row>
    <row r="221" spans="1:8" ht="30.75" customHeight="1" x14ac:dyDescent="0.2">
      <c r="A221" s="21" t="s">
        <v>103</v>
      </c>
      <c r="B221" s="343" t="s">
        <v>200</v>
      </c>
      <c r="C221" s="151" t="s">
        <v>202</v>
      </c>
      <c r="D221" s="343" t="s">
        <v>97</v>
      </c>
      <c r="E221" s="343" t="s">
        <v>208</v>
      </c>
      <c r="F221" s="151" t="s">
        <v>104</v>
      </c>
      <c r="G221" s="221">
        <f t="shared" si="115"/>
        <v>119426.99</v>
      </c>
      <c r="H221" s="221">
        <f t="shared" si="116"/>
        <v>121343.38499999999</v>
      </c>
    </row>
    <row r="222" spans="1:8" ht="23.25" customHeight="1" x14ac:dyDescent="0.2">
      <c r="A222" s="21" t="s">
        <v>105</v>
      </c>
      <c r="B222" s="343" t="s">
        <v>200</v>
      </c>
      <c r="C222" s="151" t="s">
        <v>202</v>
      </c>
      <c r="D222" s="343" t="s">
        <v>97</v>
      </c>
      <c r="E222" s="343" t="s">
        <v>208</v>
      </c>
      <c r="F222" s="151" t="s">
        <v>106</v>
      </c>
      <c r="G222" s="221">
        <v>119426.99</v>
      </c>
      <c r="H222" s="221">
        <v>121343.38499999999</v>
      </c>
    </row>
    <row r="223" spans="1:8" ht="14.25" customHeight="1" x14ac:dyDescent="0.2">
      <c r="A223" s="39" t="s">
        <v>683</v>
      </c>
      <c r="B223" s="343" t="s">
        <v>200</v>
      </c>
      <c r="C223" s="151" t="s">
        <v>202</v>
      </c>
      <c r="D223" s="343" t="s">
        <v>97</v>
      </c>
      <c r="E223" s="343" t="s">
        <v>713</v>
      </c>
      <c r="F223" s="151"/>
      <c r="G223" s="221">
        <f>G224+G228</f>
        <v>9139</v>
      </c>
      <c r="H223" s="221">
        <f>H224+H228</f>
        <v>9139</v>
      </c>
    </row>
    <row r="224" spans="1:8" ht="35.25" customHeight="1" x14ac:dyDescent="0.2">
      <c r="A224" s="21" t="s">
        <v>110</v>
      </c>
      <c r="B224" s="343" t="s">
        <v>200</v>
      </c>
      <c r="C224" s="151" t="s">
        <v>202</v>
      </c>
      <c r="D224" s="343" t="s">
        <v>97</v>
      </c>
      <c r="E224" s="343" t="s">
        <v>713</v>
      </c>
      <c r="F224" s="151" t="s">
        <v>111</v>
      </c>
      <c r="G224" s="221">
        <f t="shared" ref="G224" si="117">G225</f>
        <v>9114</v>
      </c>
      <c r="H224" s="221">
        <f t="shared" ref="H224" si="118">H225</f>
        <v>9114</v>
      </c>
    </row>
    <row r="225" spans="1:8" ht="33.75" customHeight="1" x14ac:dyDescent="0.2">
      <c r="A225" s="21" t="s">
        <v>112</v>
      </c>
      <c r="B225" s="343" t="s">
        <v>200</v>
      </c>
      <c r="C225" s="151" t="s">
        <v>202</v>
      </c>
      <c r="D225" s="343" t="s">
        <v>97</v>
      </c>
      <c r="E225" s="343" t="s">
        <v>713</v>
      </c>
      <c r="F225" s="151">
        <v>110</v>
      </c>
      <c r="G225" s="221">
        <f t="shared" ref="G225" si="119">G226+G227</f>
        <v>9114</v>
      </c>
      <c r="H225" s="221">
        <f t="shared" ref="H225" si="120">H226+H227</f>
        <v>9114</v>
      </c>
    </row>
    <row r="226" spans="1:8" ht="38.25" customHeight="1" x14ac:dyDescent="0.2">
      <c r="A226" s="21" t="s">
        <v>113</v>
      </c>
      <c r="B226" s="343" t="s">
        <v>200</v>
      </c>
      <c r="C226" s="151" t="s">
        <v>202</v>
      </c>
      <c r="D226" s="343" t="s">
        <v>97</v>
      </c>
      <c r="E226" s="343" t="s">
        <v>713</v>
      </c>
      <c r="F226" s="151">
        <v>111</v>
      </c>
      <c r="G226" s="221">
        <v>7000</v>
      </c>
      <c r="H226" s="221">
        <v>7000</v>
      </c>
    </row>
    <row r="227" spans="1:8" ht="12.75" customHeight="1" x14ac:dyDescent="0.2">
      <c r="A227" s="39" t="s">
        <v>114</v>
      </c>
      <c r="B227" s="343" t="s">
        <v>200</v>
      </c>
      <c r="C227" s="151" t="s">
        <v>202</v>
      </c>
      <c r="D227" s="343" t="s">
        <v>97</v>
      </c>
      <c r="E227" s="343" t="s">
        <v>713</v>
      </c>
      <c r="F227" s="151">
        <v>119</v>
      </c>
      <c r="G227" s="221">
        <v>2114</v>
      </c>
      <c r="H227" s="221">
        <v>2114</v>
      </c>
    </row>
    <row r="228" spans="1:8" ht="22.5" x14ac:dyDescent="0.2">
      <c r="A228" s="21" t="s">
        <v>404</v>
      </c>
      <c r="B228" s="343" t="s">
        <v>200</v>
      </c>
      <c r="C228" s="151" t="s">
        <v>202</v>
      </c>
      <c r="D228" s="343" t="s">
        <v>97</v>
      </c>
      <c r="E228" s="343" t="s">
        <v>713</v>
      </c>
      <c r="F228" s="151" t="s">
        <v>119</v>
      </c>
      <c r="G228" s="221">
        <f t="shared" ref="G228" si="121">G229</f>
        <v>25</v>
      </c>
      <c r="H228" s="221">
        <f t="shared" ref="H228" si="122">H229</f>
        <v>25</v>
      </c>
    </row>
    <row r="229" spans="1:8" ht="22.5" customHeight="1" x14ac:dyDescent="0.2">
      <c r="A229" s="21" t="s">
        <v>120</v>
      </c>
      <c r="B229" s="343" t="s">
        <v>200</v>
      </c>
      <c r="C229" s="151" t="s">
        <v>202</v>
      </c>
      <c r="D229" s="343" t="s">
        <v>97</v>
      </c>
      <c r="E229" s="343" t="s">
        <v>713</v>
      </c>
      <c r="F229" s="151" t="s">
        <v>121</v>
      </c>
      <c r="G229" s="221">
        <f>G230</f>
        <v>25</v>
      </c>
      <c r="H229" s="221">
        <f>H230</f>
        <v>25</v>
      </c>
    </row>
    <row r="230" spans="1:8" ht="10.5" customHeight="1" x14ac:dyDescent="0.2">
      <c r="A230" s="219" t="s">
        <v>422</v>
      </c>
      <c r="B230" s="343" t="s">
        <v>200</v>
      </c>
      <c r="C230" s="151" t="s">
        <v>202</v>
      </c>
      <c r="D230" s="343" t="s">
        <v>97</v>
      </c>
      <c r="E230" s="343" t="s">
        <v>713</v>
      </c>
      <c r="F230" s="151" t="s">
        <v>123</v>
      </c>
      <c r="G230" s="221">
        <v>25</v>
      </c>
      <c r="H230" s="221">
        <v>25</v>
      </c>
    </row>
    <row r="231" spans="1:8" ht="22.5" customHeight="1" x14ac:dyDescent="0.2">
      <c r="A231" s="39" t="s">
        <v>684</v>
      </c>
      <c r="B231" s="343" t="s">
        <v>200</v>
      </c>
      <c r="C231" s="151" t="s">
        <v>202</v>
      </c>
      <c r="D231" s="343" t="s">
        <v>97</v>
      </c>
      <c r="E231" s="343" t="s">
        <v>714</v>
      </c>
      <c r="F231" s="151"/>
      <c r="G231" s="221">
        <f>G232+G236</f>
        <v>10310.799999999999</v>
      </c>
      <c r="H231" s="221">
        <f>H232+H236</f>
        <v>10310.799999999999</v>
      </c>
    </row>
    <row r="232" spans="1:8" ht="45" x14ac:dyDescent="0.2">
      <c r="A232" s="21" t="s">
        <v>110</v>
      </c>
      <c r="B232" s="343" t="s">
        <v>200</v>
      </c>
      <c r="C232" s="151" t="s">
        <v>202</v>
      </c>
      <c r="D232" s="343" t="s">
        <v>97</v>
      </c>
      <c r="E232" s="343" t="s">
        <v>714</v>
      </c>
      <c r="F232" s="151" t="s">
        <v>111</v>
      </c>
      <c r="G232" s="221">
        <f t="shared" ref="G232" si="123">G233</f>
        <v>10285.799999999999</v>
      </c>
      <c r="H232" s="221">
        <f t="shared" ref="H232" si="124">H233</f>
        <v>10285.799999999999</v>
      </c>
    </row>
    <row r="233" spans="1:8" ht="31.5" customHeight="1" x14ac:dyDescent="0.2">
      <c r="A233" s="21" t="s">
        <v>112</v>
      </c>
      <c r="B233" s="343" t="s">
        <v>200</v>
      </c>
      <c r="C233" s="151" t="s">
        <v>202</v>
      </c>
      <c r="D233" s="343" t="s">
        <v>97</v>
      </c>
      <c r="E233" s="343" t="s">
        <v>714</v>
      </c>
      <c r="F233" s="151">
        <v>110</v>
      </c>
      <c r="G233" s="221">
        <f t="shared" ref="G233" si="125">G234+G235</f>
        <v>10285.799999999999</v>
      </c>
      <c r="H233" s="221">
        <f t="shared" ref="H233" si="126">H234+H235</f>
        <v>10285.799999999999</v>
      </c>
    </row>
    <row r="234" spans="1:8" ht="34.5" customHeight="1" x14ac:dyDescent="0.2">
      <c r="A234" s="21" t="s">
        <v>113</v>
      </c>
      <c r="B234" s="343" t="s">
        <v>200</v>
      </c>
      <c r="C234" s="151" t="s">
        <v>202</v>
      </c>
      <c r="D234" s="343" t="s">
        <v>97</v>
      </c>
      <c r="E234" s="343" t="s">
        <v>714</v>
      </c>
      <c r="F234" s="151">
        <v>111</v>
      </c>
      <c r="G234" s="221">
        <v>7900</v>
      </c>
      <c r="H234" s="221">
        <v>7900</v>
      </c>
    </row>
    <row r="235" spans="1:8" ht="15" customHeight="1" x14ac:dyDescent="0.2">
      <c r="A235" s="39" t="s">
        <v>114</v>
      </c>
      <c r="B235" s="343" t="s">
        <v>200</v>
      </c>
      <c r="C235" s="151" t="s">
        <v>202</v>
      </c>
      <c r="D235" s="343" t="s">
        <v>97</v>
      </c>
      <c r="E235" s="343" t="s">
        <v>714</v>
      </c>
      <c r="F235" s="151">
        <v>119</v>
      </c>
      <c r="G235" s="221">
        <v>2385.8000000000002</v>
      </c>
      <c r="H235" s="221">
        <v>2385.8000000000002</v>
      </c>
    </row>
    <row r="236" spans="1:8" ht="22.5" x14ac:dyDescent="0.2">
      <c r="A236" s="21" t="s">
        <v>404</v>
      </c>
      <c r="B236" s="343" t="s">
        <v>200</v>
      </c>
      <c r="C236" s="151" t="s">
        <v>202</v>
      </c>
      <c r="D236" s="343" t="s">
        <v>97</v>
      </c>
      <c r="E236" s="343" t="s">
        <v>714</v>
      </c>
      <c r="F236" s="151" t="s">
        <v>119</v>
      </c>
      <c r="G236" s="221">
        <f t="shared" ref="G236" si="127">G237</f>
        <v>25</v>
      </c>
      <c r="H236" s="221">
        <f t="shared" ref="H236" si="128">H237</f>
        <v>25</v>
      </c>
    </row>
    <row r="237" spans="1:8" ht="22.5" customHeight="1" x14ac:dyDescent="0.2">
      <c r="A237" s="21" t="s">
        <v>120</v>
      </c>
      <c r="B237" s="343" t="s">
        <v>200</v>
      </c>
      <c r="C237" s="151" t="s">
        <v>202</v>
      </c>
      <c r="D237" s="343" t="s">
        <v>97</v>
      </c>
      <c r="E237" s="343" t="s">
        <v>714</v>
      </c>
      <c r="F237" s="151" t="s">
        <v>121</v>
      </c>
      <c r="G237" s="221">
        <f t="shared" ref="G237" si="129">+G238</f>
        <v>25</v>
      </c>
      <c r="H237" s="221">
        <f t="shared" ref="H237" si="130">+H238</f>
        <v>25</v>
      </c>
    </row>
    <row r="238" spans="1:8" x14ac:dyDescent="0.2">
      <c r="A238" s="219" t="s">
        <v>422</v>
      </c>
      <c r="B238" s="343" t="s">
        <v>200</v>
      </c>
      <c r="C238" s="151" t="s">
        <v>202</v>
      </c>
      <c r="D238" s="343" t="s">
        <v>97</v>
      </c>
      <c r="E238" s="343" t="s">
        <v>714</v>
      </c>
      <c r="F238" s="151" t="s">
        <v>123</v>
      </c>
      <c r="G238" s="221">
        <v>25</v>
      </c>
      <c r="H238" s="221">
        <v>25</v>
      </c>
    </row>
    <row r="239" spans="1:8" ht="22.5" customHeight="1" x14ac:dyDescent="0.2">
      <c r="A239" s="21" t="s">
        <v>821</v>
      </c>
      <c r="B239" s="343" t="s">
        <v>200</v>
      </c>
      <c r="C239" s="151" t="s">
        <v>202</v>
      </c>
      <c r="D239" s="343" t="s">
        <v>97</v>
      </c>
      <c r="E239" s="343" t="s">
        <v>830</v>
      </c>
      <c r="F239" s="151"/>
      <c r="G239" s="221">
        <f>G240+G243</f>
        <v>537.43000000000006</v>
      </c>
      <c r="H239" s="221">
        <f>H240+H243</f>
        <v>518.64499999999998</v>
      </c>
    </row>
    <row r="240" spans="1:8" ht="22.5" x14ac:dyDescent="0.2">
      <c r="A240" s="21" t="s">
        <v>404</v>
      </c>
      <c r="B240" s="343" t="s">
        <v>200</v>
      </c>
      <c r="C240" s="151" t="s">
        <v>202</v>
      </c>
      <c r="D240" s="343" t="s">
        <v>97</v>
      </c>
      <c r="E240" s="343" t="s">
        <v>830</v>
      </c>
      <c r="F240" s="151">
        <v>200</v>
      </c>
      <c r="G240" s="221">
        <f>G241</f>
        <v>96</v>
      </c>
      <c r="H240" s="221">
        <f>H241</f>
        <v>96</v>
      </c>
    </row>
    <row r="241" spans="1:11" ht="32.25" customHeight="1" x14ac:dyDescent="0.2">
      <c r="A241" s="21" t="s">
        <v>120</v>
      </c>
      <c r="B241" s="343" t="s">
        <v>200</v>
      </c>
      <c r="C241" s="151" t="s">
        <v>202</v>
      </c>
      <c r="D241" s="343" t="s">
        <v>97</v>
      </c>
      <c r="E241" s="343" t="s">
        <v>830</v>
      </c>
      <c r="F241" s="151">
        <v>240</v>
      </c>
      <c r="G241" s="221">
        <f>G242</f>
        <v>96</v>
      </c>
      <c r="H241" s="221">
        <f>H242</f>
        <v>96</v>
      </c>
    </row>
    <row r="242" spans="1:11" ht="33" customHeight="1" x14ac:dyDescent="0.2">
      <c r="A242" s="219" t="s">
        <v>422</v>
      </c>
      <c r="B242" s="343" t="s">
        <v>200</v>
      </c>
      <c r="C242" s="151" t="s">
        <v>202</v>
      </c>
      <c r="D242" s="343" t="s">
        <v>97</v>
      </c>
      <c r="E242" s="343" t="s">
        <v>830</v>
      </c>
      <c r="F242" s="151">
        <v>244</v>
      </c>
      <c r="G242" s="221">
        <v>96</v>
      </c>
      <c r="H242" s="221">
        <v>96</v>
      </c>
    </row>
    <row r="243" spans="1:11" ht="33.75" customHeight="1" x14ac:dyDescent="0.2">
      <c r="A243" s="21" t="s">
        <v>101</v>
      </c>
      <c r="B243" s="343" t="s">
        <v>200</v>
      </c>
      <c r="C243" s="151" t="s">
        <v>202</v>
      </c>
      <c r="D243" s="343" t="s">
        <v>97</v>
      </c>
      <c r="E243" s="343" t="s">
        <v>830</v>
      </c>
      <c r="F243" s="151">
        <v>600</v>
      </c>
      <c r="G243" s="221">
        <f>G244</f>
        <v>441.43</v>
      </c>
      <c r="H243" s="221">
        <f>H244</f>
        <v>422.64499999999998</v>
      </c>
    </row>
    <row r="244" spans="1:11" ht="15" customHeight="1" x14ac:dyDescent="0.2">
      <c r="A244" s="21" t="s">
        <v>103</v>
      </c>
      <c r="B244" s="343" t="s">
        <v>200</v>
      </c>
      <c r="C244" s="151" t="s">
        <v>202</v>
      </c>
      <c r="D244" s="343" t="s">
        <v>97</v>
      </c>
      <c r="E244" s="343" t="s">
        <v>830</v>
      </c>
      <c r="F244" s="151">
        <v>610</v>
      </c>
      <c r="G244" s="221">
        <f>G245</f>
        <v>441.43</v>
      </c>
      <c r="H244" s="221">
        <f>H245</f>
        <v>422.64499999999998</v>
      </c>
    </row>
    <row r="245" spans="1:11" ht="12.75" customHeight="1" x14ac:dyDescent="0.2">
      <c r="A245" s="21" t="s">
        <v>105</v>
      </c>
      <c r="B245" s="343" t="s">
        <v>200</v>
      </c>
      <c r="C245" s="151" t="s">
        <v>202</v>
      </c>
      <c r="D245" s="343" t="s">
        <v>97</v>
      </c>
      <c r="E245" s="343" t="s">
        <v>830</v>
      </c>
      <c r="F245" s="151">
        <v>611</v>
      </c>
      <c r="G245" s="221">
        <v>441.43</v>
      </c>
      <c r="H245" s="221">
        <v>422.64499999999998</v>
      </c>
    </row>
    <row r="246" spans="1:11" ht="23.25" customHeight="1" x14ac:dyDescent="0.2">
      <c r="A246" s="21" t="s">
        <v>209</v>
      </c>
      <c r="B246" s="343" t="s">
        <v>200</v>
      </c>
      <c r="C246" s="151" t="s">
        <v>202</v>
      </c>
      <c r="D246" s="343" t="s">
        <v>97</v>
      </c>
      <c r="E246" s="343" t="s">
        <v>210</v>
      </c>
      <c r="F246" s="151"/>
      <c r="G246" s="221">
        <f t="shared" ref="G246" si="131">G247</f>
        <v>381</v>
      </c>
      <c r="H246" s="221">
        <f t="shared" ref="H246" si="132">H247</f>
        <v>381</v>
      </c>
    </row>
    <row r="247" spans="1:11" ht="45" x14ac:dyDescent="0.2">
      <c r="A247" s="247" t="s">
        <v>412</v>
      </c>
      <c r="B247" s="343" t="s">
        <v>200</v>
      </c>
      <c r="C247" s="151" t="s">
        <v>202</v>
      </c>
      <c r="D247" s="343" t="s">
        <v>97</v>
      </c>
      <c r="E247" s="343" t="s">
        <v>886</v>
      </c>
      <c r="F247" s="151"/>
      <c r="G247" s="221">
        <f t="shared" ref="G247" si="133">G248+G251</f>
        <v>381</v>
      </c>
      <c r="H247" s="221">
        <f t="shared" ref="H247" si="134">H248+H251</f>
        <v>381</v>
      </c>
    </row>
    <row r="248" spans="1:11" ht="34.5" customHeight="1" x14ac:dyDescent="0.2">
      <c r="A248" s="21" t="s">
        <v>110</v>
      </c>
      <c r="B248" s="343" t="s">
        <v>200</v>
      </c>
      <c r="C248" s="151" t="s">
        <v>202</v>
      </c>
      <c r="D248" s="343" t="s">
        <v>97</v>
      </c>
      <c r="E248" s="343" t="s">
        <v>886</v>
      </c>
      <c r="F248" s="151">
        <v>100</v>
      </c>
      <c r="G248" s="221">
        <f t="shared" ref="G248" si="135">G250</f>
        <v>50</v>
      </c>
      <c r="H248" s="221">
        <f t="shared" ref="H248" si="136">H250</f>
        <v>50</v>
      </c>
    </row>
    <row r="249" spans="1:11" ht="11.25" customHeight="1" x14ac:dyDescent="0.2">
      <c r="A249" s="21" t="s">
        <v>112</v>
      </c>
      <c r="B249" s="343" t="s">
        <v>200</v>
      </c>
      <c r="C249" s="151" t="s">
        <v>202</v>
      </c>
      <c r="D249" s="343" t="s">
        <v>97</v>
      </c>
      <c r="E249" s="343" t="s">
        <v>886</v>
      </c>
      <c r="F249" s="151">
        <v>110</v>
      </c>
      <c r="G249" s="221">
        <f t="shared" ref="G249" si="137">G250</f>
        <v>50</v>
      </c>
      <c r="H249" s="221">
        <f t="shared" ref="H249" si="138">H250</f>
        <v>50</v>
      </c>
    </row>
    <row r="250" spans="1:11" ht="11.25" customHeight="1" x14ac:dyDescent="0.2">
      <c r="A250" s="219" t="s">
        <v>397</v>
      </c>
      <c r="B250" s="343" t="s">
        <v>200</v>
      </c>
      <c r="C250" s="151" t="s">
        <v>202</v>
      </c>
      <c r="D250" s="343" t="s">
        <v>97</v>
      </c>
      <c r="E250" s="343" t="s">
        <v>886</v>
      </c>
      <c r="F250" s="151">
        <v>112</v>
      </c>
      <c r="G250" s="221">
        <v>50</v>
      </c>
      <c r="H250" s="221">
        <v>50</v>
      </c>
    </row>
    <row r="251" spans="1:11" ht="33.75" customHeight="1" x14ac:dyDescent="0.2">
      <c r="A251" s="21" t="s">
        <v>101</v>
      </c>
      <c r="B251" s="343" t="s">
        <v>200</v>
      </c>
      <c r="C251" s="151" t="s">
        <v>202</v>
      </c>
      <c r="D251" s="343" t="s">
        <v>97</v>
      </c>
      <c r="E251" s="343" t="s">
        <v>886</v>
      </c>
      <c r="F251" s="151">
        <v>600</v>
      </c>
      <c r="G251" s="221">
        <f>G252</f>
        <v>331</v>
      </c>
      <c r="H251" s="221">
        <f>H252</f>
        <v>331</v>
      </c>
    </row>
    <row r="252" spans="1:11" ht="43.5" customHeight="1" x14ac:dyDescent="0.2">
      <c r="A252" s="21" t="s">
        <v>103</v>
      </c>
      <c r="B252" s="343" t="s">
        <v>200</v>
      </c>
      <c r="C252" s="151" t="s">
        <v>202</v>
      </c>
      <c r="D252" s="343" t="s">
        <v>97</v>
      </c>
      <c r="E252" s="343" t="s">
        <v>886</v>
      </c>
      <c r="F252" s="151">
        <v>610</v>
      </c>
      <c r="G252" s="221">
        <f>G253</f>
        <v>331</v>
      </c>
      <c r="H252" s="221">
        <f>H253</f>
        <v>331</v>
      </c>
    </row>
    <row r="253" spans="1:11" ht="24" customHeight="1" x14ac:dyDescent="0.2">
      <c r="A253" s="21" t="s">
        <v>105</v>
      </c>
      <c r="B253" s="343" t="s">
        <v>200</v>
      </c>
      <c r="C253" s="151" t="s">
        <v>202</v>
      </c>
      <c r="D253" s="343" t="s">
        <v>97</v>
      </c>
      <c r="E253" s="343" t="s">
        <v>886</v>
      </c>
      <c r="F253" s="151">
        <v>611</v>
      </c>
      <c r="G253" s="221">
        <v>331</v>
      </c>
      <c r="H253" s="221">
        <v>331</v>
      </c>
    </row>
    <row r="254" spans="1:11" ht="14.25" customHeight="1" x14ac:dyDescent="0.2">
      <c r="A254" s="256" t="s">
        <v>212</v>
      </c>
      <c r="B254" s="243" t="s">
        <v>200</v>
      </c>
      <c r="C254" s="242" t="s">
        <v>202</v>
      </c>
      <c r="D254" s="243" t="s">
        <v>213</v>
      </c>
      <c r="E254" s="243" t="s">
        <v>146</v>
      </c>
      <c r="F254" s="242" t="s">
        <v>147</v>
      </c>
      <c r="G254" s="257">
        <f>G255+G259+G263+G267+G271+G275+G300+G304</f>
        <v>267664.65122000006</v>
      </c>
      <c r="H254" s="354">
        <f>H255+H259+H263+H267+H271+H275+H300+H304</f>
        <v>267866.37222000002</v>
      </c>
      <c r="I254" s="230">
        <v>267664.65122</v>
      </c>
      <c r="J254" s="230">
        <v>267866.37222000002</v>
      </c>
      <c r="K254" s="233">
        <f>J254-G254</f>
        <v>201.72099999996135</v>
      </c>
    </row>
    <row r="255" spans="1:11" ht="31.5" customHeight="1" x14ac:dyDescent="0.2">
      <c r="A255" s="39" t="s">
        <v>750</v>
      </c>
      <c r="B255" s="343" t="s">
        <v>200</v>
      </c>
      <c r="C255" s="151" t="s">
        <v>202</v>
      </c>
      <c r="D255" s="343" t="s">
        <v>213</v>
      </c>
      <c r="E255" s="343" t="s">
        <v>762</v>
      </c>
      <c r="F255" s="151"/>
      <c r="G255" s="221">
        <f t="shared" ref="G255:H257" si="139">G256</f>
        <v>1348.308</v>
      </c>
      <c r="H255" s="221">
        <f t="shared" si="139"/>
        <v>1325.662</v>
      </c>
      <c r="I255" s="233">
        <f>G254-I254</f>
        <v>0</v>
      </c>
      <c r="J255" s="233">
        <f>H254-J254</f>
        <v>0</v>
      </c>
      <c r="K255" s="233"/>
    </row>
    <row r="256" spans="1:11" ht="33" customHeight="1" x14ac:dyDescent="0.2">
      <c r="A256" s="21" t="s">
        <v>101</v>
      </c>
      <c r="B256" s="343" t="s">
        <v>200</v>
      </c>
      <c r="C256" s="151" t="s">
        <v>202</v>
      </c>
      <c r="D256" s="343" t="s">
        <v>213</v>
      </c>
      <c r="E256" s="343" t="s">
        <v>762</v>
      </c>
      <c r="F256" s="151" t="s">
        <v>102</v>
      </c>
      <c r="G256" s="221">
        <f t="shared" si="139"/>
        <v>1348.308</v>
      </c>
      <c r="H256" s="221">
        <f t="shared" si="139"/>
        <v>1325.662</v>
      </c>
      <c r="K256" s="233"/>
    </row>
    <row r="257" spans="1:11" ht="25.5" customHeight="1" x14ac:dyDescent="0.2">
      <c r="A257" s="21" t="s">
        <v>103</v>
      </c>
      <c r="B257" s="343" t="s">
        <v>200</v>
      </c>
      <c r="C257" s="151" t="s">
        <v>202</v>
      </c>
      <c r="D257" s="343" t="s">
        <v>213</v>
      </c>
      <c r="E257" s="343" t="s">
        <v>762</v>
      </c>
      <c r="F257" s="151" t="s">
        <v>104</v>
      </c>
      <c r="G257" s="221">
        <f t="shared" si="139"/>
        <v>1348.308</v>
      </c>
      <c r="H257" s="221">
        <f t="shared" si="139"/>
        <v>1325.662</v>
      </c>
      <c r="K257" s="233"/>
    </row>
    <row r="258" spans="1:11" x14ac:dyDescent="0.2">
      <c r="A258" s="39" t="s">
        <v>481</v>
      </c>
      <c r="B258" s="343" t="s">
        <v>200</v>
      </c>
      <c r="C258" s="151" t="s">
        <v>202</v>
      </c>
      <c r="D258" s="343" t="s">
        <v>213</v>
      </c>
      <c r="E258" s="343" t="s">
        <v>762</v>
      </c>
      <c r="F258" s="151">
        <v>612</v>
      </c>
      <c r="G258" s="353">
        <v>1348.308</v>
      </c>
      <c r="H258" s="353">
        <v>1325.662</v>
      </c>
      <c r="I258" s="233">
        <f>H258+H262+H266+H270+H274+H303+H308</f>
        <v>249159.73299999998</v>
      </c>
      <c r="J258" s="233">
        <f>G258-H258</f>
        <v>22.645999999999958</v>
      </c>
      <c r="K258" s="233"/>
    </row>
    <row r="259" spans="1:11" ht="36" customHeight="1" x14ac:dyDescent="0.2">
      <c r="A259" s="21" t="s">
        <v>821</v>
      </c>
      <c r="B259" s="343" t="s">
        <v>200</v>
      </c>
      <c r="C259" s="151" t="s">
        <v>202</v>
      </c>
      <c r="D259" s="343" t="s">
        <v>97</v>
      </c>
      <c r="E259" s="343" t="s">
        <v>871</v>
      </c>
      <c r="F259" s="151"/>
      <c r="G259" s="221">
        <f t="shared" ref="G259:H261" si="140">G260</f>
        <v>485</v>
      </c>
      <c r="H259" s="221">
        <f>H260</f>
        <v>485</v>
      </c>
      <c r="J259" s="233">
        <f t="shared" ref="J259:J307" si="141">G259-H259</f>
        <v>0</v>
      </c>
      <c r="K259" s="233"/>
    </row>
    <row r="260" spans="1:11" ht="30.75" customHeight="1" x14ac:dyDescent="0.2">
      <c r="A260" s="21" t="s">
        <v>101</v>
      </c>
      <c r="B260" s="343" t="s">
        <v>200</v>
      </c>
      <c r="C260" s="151" t="s">
        <v>202</v>
      </c>
      <c r="D260" s="343" t="s">
        <v>213</v>
      </c>
      <c r="E260" s="343" t="s">
        <v>871</v>
      </c>
      <c r="F260" s="151">
        <v>600</v>
      </c>
      <c r="G260" s="221">
        <f t="shared" si="140"/>
        <v>485</v>
      </c>
      <c r="H260" s="221">
        <f t="shared" si="140"/>
        <v>485</v>
      </c>
      <c r="J260" s="233">
        <f t="shared" si="141"/>
        <v>0</v>
      </c>
      <c r="K260" s="233"/>
    </row>
    <row r="261" spans="1:11" ht="21" customHeight="1" x14ac:dyDescent="0.2">
      <c r="A261" s="21" t="s">
        <v>103</v>
      </c>
      <c r="B261" s="343" t="s">
        <v>200</v>
      </c>
      <c r="C261" s="151" t="s">
        <v>202</v>
      </c>
      <c r="D261" s="343" t="s">
        <v>213</v>
      </c>
      <c r="E261" s="343" t="s">
        <v>871</v>
      </c>
      <c r="F261" s="151">
        <v>610</v>
      </c>
      <c r="G261" s="221">
        <f t="shared" si="140"/>
        <v>485</v>
      </c>
      <c r="H261" s="221">
        <f t="shared" si="140"/>
        <v>485</v>
      </c>
      <c r="J261" s="233">
        <f t="shared" si="141"/>
        <v>0</v>
      </c>
      <c r="K261" s="233"/>
    </row>
    <row r="262" spans="1:11" ht="45" x14ac:dyDescent="0.2">
      <c r="A262" s="21" t="s">
        <v>105</v>
      </c>
      <c r="B262" s="343" t="s">
        <v>200</v>
      </c>
      <c r="C262" s="151" t="s">
        <v>202</v>
      </c>
      <c r="D262" s="343" t="s">
        <v>213</v>
      </c>
      <c r="E262" s="343" t="s">
        <v>871</v>
      </c>
      <c r="F262" s="151">
        <v>611</v>
      </c>
      <c r="G262" s="221">
        <v>485</v>
      </c>
      <c r="H262" s="221">
        <v>485</v>
      </c>
      <c r="J262" s="233">
        <f t="shared" si="141"/>
        <v>0</v>
      </c>
      <c r="K262" s="233"/>
    </row>
    <row r="263" spans="1:11" ht="33" customHeight="1" x14ac:dyDescent="0.2">
      <c r="A263" s="21" t="s">
        <v>67</v>
      </c>
      <c r="B263" s="343" t="s">
        <v>200</v>
      </c>
      <c r="C263" s="151" t="s">
        <v>202</v>
      </c>
      <c r="D263" s="343" t="s">
        <v>213</v>
      </c>
      <c r="E263" s="343" t="s">
        <v>475</v>
      </c>
      <c r="F263" s="151" t="s">
        <v>147</v>
      </c>
      <c r="G263" s="221">
        <f>G264</f>
        <v>219940.13200000001</v>
      </c>
      <c r="H263" s="221">
        <f>H264</f>
        <v>220494.99799999999</v>
      </c>
      <c r="J263" s="233">
        <f t="shared" si="141"/>
        <v>-554.86599999997998</v>
      </c>
      <c r="K263" s="233"/>
    </row>
    <row r="264" spans="1:11" ht="42" customHeight="1" x14ac:dyDescent="0.2">
      <c r="A264" s="21" t="s">
        <v>101</v>
      </c>
      <c r="B264" s="343" t="s">
        <v>200</v>
      </c>
      <c r="C264" s="151" t="s">
        <v>202</v>
      </c>
      <c r="D264" s="151" t="s">
        <v>213</v>
      </c>
      <c r="E264" s="343" t="s">
        <v>475</v>
      </c>
      <c r="F264" s="151" t="s">
        <v>102</v>
      </c>
      <c r="G264" s="221">
        <f t="shared" ref="G264:G265" si="142">G265</f>
        <v>219940.13200000001</v>
      </c>
      <c r="H264" s="221">
        <f t="shared" ref="H264:H265" si="143">H265</f>
        <v>220494.99799999999</v>
      </c>
      <c r="J264" s="233">
        <f t="shared" si="141"/>
        <v>-554.86599999997998</v>
      </c>
      <c r="K264" s="233"/>
    </row>
    <row r="265" spans="1:11" ht="24.75" customHeight="1" x14ac:dyDescent="0.2">
      <c r="A265" s="21" t="s">
        <v>103</v>
      </c>
      <c r="B265" s="343" t="s">
        <v>200</v>
      </c>
      <c r="C265" s="151" t="s">
        <v>202</v>
      </c>
      <c r="D265" s="151" t="s">
        <v>213</v>
      </c>
      <c r="E265" s="343" t="s">
        <v>475</v>
      </c>
      <c r="F265" s="151" t="s">
        <v>104</v>
      </c>
      <c r="G265" s="221">
        <f t="shared" si="142"/>
        <v>219940.13200000001</v>
      </c>
      <c r="H265" s="221">
        <f t="shared" si="143"/>
        <v>220494.99799999999</v>
      </c>
      <c r="J265" s="233">
        <f t="shared" si="141"/>
        <v>-554.86599999997998</v>
      </c>
      <c r="K265" s="233"/>
    </row>
    <row r="266" spans="1:11" ht="45" x14ac:dyDescent="0.2">
      <c r="A266" s="21" t="s">
        <v>105</v>
      </c>
      <c r="B266" s="343" t="s">
        <v>200</v>
      </c>
      <c r="C266" s="151" t="s">
        <v>202</v>
      </c>
      <c r="D266" s="151" t="s">
        <v>213</v>
      </c>
      <c r="E266" s="343" t="s">
        <v>475</v>
      </c>
      <c r="F266" s="151" t="s">
        <v>106</v>
      </c>
      <c r="G266" s="221">
        <v>219940.13200000001</v>
      </c>
      <c r="H266" s="221">
        <v>220494.99799999999</v>
      </c>
      <c r="J266" s="233">
        <f t="shared" si="141"/>
        <v>-554.86599999997998</v>
      </c>
      <c r="K266" s="233"/>
    </row>
    <row r="267" spans="1:11" ht="34.5" customHeight="1" x14ac:dyDescent="0.2">
      <c r="A267" s="21" t="s">
        <v>646</v>
      </c>
      <c r="B267" s="343" t="s">
        <v>200</v>
      </c>
      <c r="C267" s="151" t="s">
        <v>202</v>
      </c>
      <c r="D267" s="343" t="s">
        <v>213</v>
      </c>
      <c r="E267" s="343" t="s">
        <v>760</v>
      </c>
      <c r="F267" s="151"/>
      <c r="G267" s="221">
        <f t="shared" ref="G267:H269" si="144">G268</f>
        <v>15584.94</v>
      </c>
      <c r="H267" s="221">
        <f t="shared" si="144"/>
        <v>15584.94</v>
      </c>
      <c r="J267" s="233">
        <f t="shared" si="141"/>
        <v>0</v>
      </c>
      <c r="K267" s="233"/>
    </row>
    <row r="268" spans="1:11" ht="42.75" customHeight="1" x14ac:dyDescent="0.2">
      <c r="A268" s="21" t="s">
        <v>101</v>
      </c>
      <c r="B268" s="343" t="s">
        <v>200</v>
      </c>
      <c r="C268" s="151" t="s">
        <v>202</v>
      </c>
      <c r="D268" s="343" t="s">
        <v>213</v>
      </c>
      <c r="E268" s="343" t="s">
        <v>760</v>
      </c>
      <c r="F268" s="151" t="s">
        <v>102</v>
      </c>
      <c r="G268" s="221">
        <f t="shared" si="144"/>
        <v>15584.94</v>
      </c>
      <c r="H268" s="221">
        <f t="shared" si="144"/>
        <v>15584.94</v>
      </c>
      <c r="J268" s="233">
        <f t="shared" si="141"/>
        <v>0</v>
      </c>
      <c r="K268" s="233"/>
    </row>
    <row r="269" spans="1:11" ht="24.75" customHeight="1" x14ac:dyDescent="0.2">
      <c r="A269" s="21" t="s">
        <v>103</v>
      </c>
      <c r="B269" s="343" t="s">
        <v>200</v>
      </c>
      <c r="C269" s="151" t="s">
        <v>202</v>
      </c>
      <c r="D269" s="343" t="s">
        <v>213</v>
      </c>
      <c r="E269" s="343" t="s">
        <v>760</v>
      </c>
      <c r="F269" s="151" t="s">
        <v>104</v>
      </c>
      <c r="G269" s="221">
        <f t="shared" si="144"/>
        <v>15584.94</v>
      </c>
      <c r="H269" s="221">
        <f t="shared" si="144"/>
        <v>15584.94</v>
      </c>
      <c r="J269" s="233">
        <f t="shared" si="141"/>
        <v>0</v>
      </c>
      <c r="K269" s="233"/>
    </row>
    <row r="270" spans="1:11" ht="22.5" x14ac:dyDescent="0.2">
      <c r="A270" s="21" t="s">
        <v>481</v>
      </c>
      <c r="B270" s="343" t="s">
        <v>200</v>
      </c>
      <c r="C270" s="151" t="s">
        <v>202</v>
      </c>
      <c r="D270" s="343" t="s">
        <v>213</v>
      </c>
      <c r="E270" s="343" t="s">
        <v>760</v>
      </c>
      <c r="F270" s="151">
        <v>612</v>
      </c>
      <c r="G270" s="221">
        <v>15584.94</v>
      </c>
      <c r="H270" s="221">
        <v>15584.94</v>
      </c>
      <c r="J270" s="233">
        <f t="shared" si="141"/>
        <v>0</v>
      </c>
      <c r="K270" s="233"/>
    </row>
    <row r="271" spans="1:11" ht="35.25" customHeight="1" x14ac:dyDescent="0.2">
      <c r="A271" s="21" t="s">
        <v>642</v>
      </c>
      <c r="B271" s="343" t="s">
        <v>200</v>
      </c>
      <c r="C271" s="151" t="s">
        <v>202</v>
      </c>
      <c r="D271" s="343" t="s">
        <v>213</v>
      </c>
      <c r="E271" s="343" t="s">
        <v>761</v>
      </c>
      <c r="F271" s="151"/>
      <c r="G271" s="221">
        <f t="shared" ref="G271" si="145">G272</f>
        <v>8796.7999999999993</v>
      </c>
      <c r="H271" s="221">
        <f t="shared" ref="H271" si="146">H272</f>
        <v>8796.7999999999993</v>
      </c>
      <c r="J271" s="233">
        <f t="shared" si="141"/>
        <v>0</v>
      </c>
      <c r="K271" s="233"/>
    </row>
    <row r="272" spans="1:11" ht="45" customHeight="1" x14ac:dyDescent="0.2">
      <c r="A272" s="21" t="s">
        <v>101</v>
      </c>
      <c r="B272" s="343" t="s">
        <v>200</v>
      </c>
      <c r="C272" s="151" t="s">
        <v>202</v>
      </c>
      <c r="D272" s="343" t="s">
        <v>213</v>
      </c>
      <c r="E272" s="343" t="s">
        <v>761</v>
      </c>
      <c r="F272" s="151" t="s">
        <v>102</v>
      </c>
      <c r="G272" s="221">
        <f>G273</f>
        <v>8796.7999999999993</v>
      </c>
      <c r="H272" s="221">
        <f>H273</f>
        <v>8796.7999999999993</v>
      </c>
      <c r="J272" s="233">
        <f t="shared" si="141"/>
        <v>0</v>
      </c>
      <c r="K272" s="233"/>
    </row>
    <row r="273" spans="1:11" ht="24.75" customHeight="1" x14ac:dyDescent="0.2">
      <c r="A273" s="21" t="s">
        <v>103</v>
      </c>
      <c r="B273" s="343" t="s">
        <v>200</v>
      </c>
      <c r="C273" s="151" t="s">
        <v>202</v>
      </c>
      <c r="D273" s="343" t="s">
        <v>213</v>
      </c>
      <c r="E273" s="343" t="s">
        <v>761</v>
      </c>
      <c r="F273" s="151" t="s">
        <v>104</v>
      </c>
      <c r="G273" s="221">
        <f>G274</f>
        <v>8796.7999999999993</v>
      </c>
      <c r="H273" s="221">
        <f>H274</f>
        <v>8796.7999999999993</v>
      </c>
      <c r="J273" s="233">
        <f t="shared" si="141"/>
        <v>0</v>
      </c>
      <c r="K273" s="233"/>
    </row>
    <row r="274" spans="1:11" ht="22.5" x14ac:dyDescent="0.2">
      <c r="A274" s="39" t="s">
        <v>481</v>
      </c>
      <c r="B274" s="343" t="s">
        <v>200</v>
      </c>
      <c r="C274" s="151" t="s">
        <v>202</v>
      </c>
      <c r="D274" s="343" t="s">
        <v>213</v>
      </c>
      <c r="E274" s="343" t="s">
        <v>761</v>
      </c>
      <c r="F274" s="151">
        <v>612</v>
      </c>
      <c r="G274" s="221">
        <v>8796.7999999999993</v>
      </c>
      <c r="H274" s="221">
        <v>8796.7999999999993</v>
      </c>
      <c r="J274" s="233">
        <f t="shared" si="141"/>
        <v>0</v>
      </c>
      <c r="K274" s="233"/>
    </row>
    <row r="275" spans="1:11" ht="34.5" customHeight="1" x14ac:dyDescent="0.2">
      <c r="A275" s="39" t="s">
        <v>685</v>
      </c>
      <c r="B275" s="343" t="s">
        <v>200</v>
      </c>
      <c r="C275" s="151" t="s">
        <v>202</v>
      </c>
      <c r="D275" s="343" t="s">
        <v>213</v>
      </c>
      <c r="E275" s="343" t="s">
        <v>474</v>
      </c>
      <c r="F275" s="151"/>
      <c r="G275" s="221">
        <f>G276+G280+G284+G288+G292+G296</f>
        <v>19017.339220000002</v>
      </c>
      <c r="H275" s="221">
        <f>H276+H280+H284+H288+H292+H296</f>
        <v>18706.639219999997</v>
      </c>
      <c r="J275" s="233">
        <f t="shared" si="141"/>
        <v>310.70000000000437</v>
      </c>
    </row>
    <row r="276" spans="1:11" ht="46.5" customHeight="1" x14ac:dyDescent="0.2">
      <c r="A276" s="39" t="s">
        <v>686</v>
      </c>
      <c r="B276" s="343" t="s">
        <v>200</v>
      </c>
      <c r="C276" s="151" t="s">
        <v>202</v>
      </c>
      <c r="D276" s="343" t="s">
        <v>213</v>
      </c>
      <c r="E276" s="343" t="s">
        <v>705</v>
      </c>
      <c r="F276" s="151"/>
      <c r="G276" s="221">
        <f t="shared" ref="G276:G278" si="147">G277</f>
        <v>2393.1127200000001</v>
      </c>
      <c r="H276" s="221">
        <f t="shared" ref="H276:H278" si="148">H277</f>
        <v>2082.4127200000003</v>
      </c>
      <c r="J276" s="233">
        <f t="shared" si="141"/>
        <v>310.69999999999982</v>
      </c>
    </row>
    <row r="277" spans="1:11" ht="25.5" customHeight="1" x14ac:dyDescent="0.2">
      <c r="A277" s="21" t="s">
        <v>101</v>
      </c>
      <c r="B277" s="343" t="s">
        <v>200</v>
      </c>
      <c r="C277" s="151" t="s">
        <v>202</v>
      </c>
      <c r="D277" s="343" t="s">
        <v>213</v>
      </c>
      <c r="E277" s="343" t="s">
        <v>705</v>
      </c>
      <c r="F277" s="151">
        <v>600</v>
      </c>
      <c r="G277" s="221">
        <f t="shared" si="147"/>
        <v>2393.1127200000001</v>
      </c>
      <c r="H277" s="221">
        <f t="shared" si="148"/>
        <v>2082.4127200000003</v>
      </c>
      <c r="J277" s="233">
        <f t="shared" si="141"/>
        <v>310.69999999999982</v>
      </c>
    </row>
    <row r="278" spans="1:11" s="236" customFormat="1" x14ac:dyDescent="0.2">
      <c r="A278" s="21" t="s">
        <v>103</v>
      </c>
      <c r="B278" s="343" t="s">
        <v>200</v>
      </c>
      <c r="C278" s="151" t="s">
        <v>202</v>
      </c>
      <c r="D278" s="343" t="s">
        <v>213</v>
      </c>
      <c r="E278" s="343" t="s">
        <v>705</v>
      </c>
      <c r="F278" s="151">
        <v>610</v>
      </c>
      <c r="G278" s="221">
        <f t="shared" si="147"/>
        <v>2393.1127200000001</v>
      </c>
      <c r="H278" s="221">
        <f t="shared" si="148"/>
        <v>2082.4127200000003</v>
      </c>
      <c r="J278" s="233">
        <f t="shared" si="141"/>
        <v>310.69999999999982</v>
      </c>
    </row>
    <row r="279" spans="1:11" s="236" customFormat="1" ht="33" customHeight="1" x14ac:dyDescent="0.2">
      <c r="A279" s="21" t="s">
        <v>105</v>
      </c>
      <c r="B279" s="343" t="s">
        <v>200</v>
      </c>
      <c r="C279" s="151" t="s">
        <v>202</v>
      </c>
      <c r="D279" s="343" t="s">
        <v>213</v>
      </c>
      <c r="E279" s="343" t="s">
        <v>705</v>
      </c>
      <c r="F279" s="151">
        <v>611</v>
      </c>
      <c r="G279" s="221">
        <v>2393.1127200000001</v>
      </c>
      <c r="H279" s="221">
        <f>2393.11272-310.7</f>
        <v>2082.4127200000003</v>
      </c>
      <c r="J279" s="233">
        <f t="shared" si="141"/>
        <v>310.69999999999982</v>
      </c>
    </row>
    <row r="280" spans="1:11" ht="43.5" customHeight="1" x14ac:dyDescent="0.2">
      <c r="A280" s="39" t="s">
        <v>687</v>
      </c>
      <c r="B280" s="343" t="s">
        <v>200</v>
      </c>
      <c r="C280" s="151" t="s">
        <v>202</v>
      </c>
      <c r="D280" s="343" t="s">
        <v>213</v>
      </c>
      <c r="E280" s="343" t="s">
        <v>706</v>
      </c>
      <c r="F280" s="151"/>
      <c r="G280" s="221">
        <f t="shared" ref="G280:G282" si="149">G281</f>
        <v>3282.0289899999998</v>
      </c>
      <c r="H280" s="221">
        <f t="shared" ref="H280:H282" si="150">H281</f>
        <v>3282.0289899999998</v>
      </c>
      <c r="J280" s="233">
        <f t="shared" si="141"/>
        <v>0</v>
      </c>
    </row>
    <row r="281" spans="1:11" ht="21" customHeight="1" x14ac:dyDescent="0.2">
      <c r="A281" s="21" t="s">
        <v>101</v>
      </c>
      <c r="B281" s="343" t="s">
        <v>200</v>
      </c>
      <c r="C281" s="151" t="s">
        <v>202</v>
      </c>
      <c r="D281" s="343" t="s">
        <v>213</v>
      </c>
      <c r="E281" s="343" t="s">
        <v>706</v>
      </c>
      <c r="F281" s="151">
        <v>600</v>
      </c>
      <c r="G281" s="221">
        <f t="shared" si="149"/>
        <v>3282.0289899999998</v>
      </c>
      <c r="H281" s="221">
        <f t="shared" si="150"/>
        <v>3282.0289899999998</v>
      </c>
      <c r="J281" s="233">
        <f t="shared" si="141"/>
        <v>0</v>
      </c>
    </row>
    <row r="282" spans="1:11" s="236" customFormat="1" x14ac:dyDescent="0.2">
      <c r="A282" s="21" t="s">
        <v>103</v>
      </c>
      <c r="B282" s="343" t="s">
        <v>200</v>
      </c>
      <c r="C282" s="151" t="s">
        <v>202</v>
      </c>
      <c r="D282" s="343" t="s">
        <v>213</v>
      </c>
      <c r="E282" s="343" t="s">
        <v>706</v>
      </c>
      <c r="F282" s="151">
        <v>610</v>
      </c>
      <c r="G282" s="221">
        <f t="shared" si="149"/>
        <v>3282.0289899999998</v>
      </c>
      <c r="H282" s="221">
        <f t="shared" si="150"/>
        <v>3282.0289899999998</v>
      </c>
      <c r="J282" s="233">
        <f t="shared" si="141"/>
        <v>0</v>
      </c>
    </row>
    <row r="283" spans="1:11" s="236" customFormat="1" ht="19.5" customHeight="1" x14ac:dyDescent="0.2">
      <c r="A283" s="21" t="s">
        <v>105</v>
      </c>
      <c r="B283" s="343" t="s">
        <v>200</v>
      </c>
      <c r="C283" s="151" t="s">
        <v>202</v>
      </c>
      <c r="D283" s="343" t="s">
        <v>213</v>
      </c>
      <c r="E283" s="343" t="s">
        <v>706</v>
      </c>
      <c r="F283" s="151">
        <v>611</v>
      </c>
      <c r="G283" s="221">
        <v>3282.0289899999998</v>
      </c>
      <c r="H283" s="221">
        <v>3282.0289899999998</v>
      </c>
      <c r="J283" s="233">
        <f t="shared" si="141"/>
        <v>0</v>
      </c>
    </row>
    <row r="284" spans="1:11" ht="36" customHeight="1" x14ac:dyDescent="0.2">
      <c r="A284" s="39" t="s">
        <v>688</v>
      </c>
      <c r="B284" s="343" t="s">
        <v>200</v>
      </c>
      <c r="C284" s="151" t="s">
        <v>202</v>
      </c>
      <c r="D284" s="343" t="s">
        <v>213</v>
      </c>
      <c r="E284" s="343" t="s">
        <v>707</v>
      </c>
      <c r="F284" s="151"/>
      <c r="G284" s="221">
        <f t="shared" ref="G284:G286" si="151">G285</f>
        <v>2864.3917099999999</v>
      </c>
      <c r="H284" s="221">
        <f t="shared" ref="H284:H286" si="152">H285</f>
        <v>2864.3917099999999</v>
      </c>
      <c r="J284" s="233">
        <f t="shared" si="141"/>
        <v>0</v>
      </c>
    </row>
    <row r="285" spans="1:11" ht="23.25" customHeight="1" x14ac:dyDescent="0.2">
      <c r="A285" s="21" t="s">
        <v>101</v>
      </c>
      <c r="B285" s="343" t="s">
        <v>200</v>
      </c>
      <c r="C285" s="151" t="s">
        <v>202</v>
      </c>
      <c r="D285" s="343" t="s">
        <v>213</v>
      </c>
      <c r="E285" s="343" t="s">
        <v>707</v>
      </c>
      <c r="F285" s="151">
        <v>600</v>
      </c>
      <c r="G285" s="221">
        <f t="shared" si="151"/>
        <v>2864.3917099999999</v>
      </c>
      <c r="H285" s="221">
        <f t="shared" si="152"/>
        <v>2864.3917099999999</v>
      </c>
      <c r="J285" s="233">
        <f t="shared" si="141"/>
        <v>0</v>
      </c>
    </row>
    <row r="286" spans="1:11" s="236" customFormat="1" ht="9.75" customHeight="1" x14ac:dyDescent="0.2">
      <c r="A286" s="21" t="s">
        <v>103</v>
      </c>
      <c r="B286" s="343" t="s">
        <v>200</v>
      </c>
      <c r="C286" s="151" t="s">
        <v>202</v>
      </c>
      <c r="D286" s="343" t="s">
        <v>213</v>
      </c>
      <c r="E286" s="343" t="s">
        <v>707</v>
      </c>
      <c r="F286" s="151">
        <v>610</v>
      </c>
      <c r="G286" s="221">
        <f t="shared" si="151"/>
        <v>2864.3917099999999</v>
      </c>
      <c r="H286" s="221">
        <f t="shared" si="152"/>
        <v>2864.3917099999999</v>
      </c>
      <c r="J286" s="233">
        <f t="shared" si="141"/>
        <v>0</v>
      </c>
    </row>
    <row r="287" spans="1:11" s="236" customFormat="1" ht="15" customHeight="1" x14ac:dyDescent="0.2">
      <c r="A287" s="21" t="s">
        <v>105</v>
      </c>
      <c r="B287" s="343" t="s">
        <v>200</v>
      </c>
      <c r="C287" s="151" t="s">
        <v>202</v>
      </c>
      <c r="D287" s="343" t="s">
        <v>213</v>
      </c>
      <c r="E287" s="343" t="s">
        <v>707</v>
      </c>
      <c r="F287" s="151">
        <v>611</v>
      </c>
      <c r="G287" s="221">
        <v>2864.3917099999999</v>
      </c>
      <c r="H287" s="221">
        <v>2864.3917099999999</v>
      </c>
      <c r="J287" s="233">
        <f t="shared" si="141"/>
        <v>0</v>
      </c>
    </row>
    <row r="288" spans="1:11" ht="30.75" customHeight="1" x14ac:dyDescent="0.2">
      <c r="A288" s="39" t="s">
        <v>689</v>
      </c>
      <c r="B288" s="343" t="s">
        <v>200</v>
      </c>
      <c r="C288" s="151" t="s">
        <v>202</v>
      </c>
      <c r="D288" s="343" t="s">
        <v>213</v>
      </c>
      <c r="E288" s="343" t="s">
        <v>708</v>
      </c>
      <c r="F288" s="151"/>
      <c r="G288" s="221">
        <f t="shared" ref="G288:G290" si="153">G289</f>
        <v>5306.9767400000001</v>
      </c>
      <c r="H288" s="221">
        <f t="shared" ref="H288:H290" si="154">H289</f>
        <v>5306.9767400000001</v>
      </c>
      <c r="J288" s="233">
        <f t="shared" si="141"/>
        <v>0</v>
      </c>
    </row>
    <row r="289" spans="1:10" ht="23.25" customHeight="1" x14ac:dyDescent="0.2">
      <c r="A289" s="21" t="s">
        <v>101</v>
      </c>
      <c r="B289" s="343" t="s">
        <v>200</v>
      </c>
      <c r="C289" s="151" t="s">
        <v>202</v>
      </c>
      <c r="D289" s="343" t="s">
        <v>213</v>
      </c>
      <c r="E289" s="343" t="s">
        <v>708</v>
      </c>
      <c r="F289" s="151">
        <v>600</v>
      </c>
      <c r="G289" s="221">
        <f t="shared" si="153"/>
        <v>5306.9767400000001</v>
      </c>
      <c r="H289" s="221">
        <f t="shared" si="154"/>
        <v>5306.9767400000001</v>
      </c>
      <c r="J289" s="233">
        <f t="shared" si="141"/>
        <v>0</v>
      </c>
    </row>
    <row r="290" spans="1:10" s="236" customFormat="1" ht="9.75" customHeight="1" x14ac:dyDescent="0.2">
      <c r="A290" s="21" t="s">
        <v>103</v>
      </c>
      <c r="B290" s="343" t="s">
        <v>200</v>
      </c>
      <c r="C290" s="151" t="s">
        <v>202</v>
      </c>
      <c r="D290" s="343" t="s">
        <v>213</v>
      </c>
      <c r="E290" s="343" t="s">
        <v>708</v>
      </c>
      <c r="F290" s="151">
        <v>610</v>
      </c>
      <c r="G290" s="221">
        <f t="shared" si="153"/>
        <v>5306.9767400000001</v>
      </c>
      <c r="H290" s="221">
        <f t="shared" si="154"/>
        <v>5306.9767400000001</v>
      </c>
      <c r="J290" s="233">
        <f t="shared" si="141"/>
        <v>0</v>
      </c>
    </row>
    <row r="291" spans="1:10" s="236" customFormat="1" ht="12" customHeight="1" x14ac:dyDescent="0.2">
      <c r="A291" s="21" t="s">
        <v>105</v>
      </c>
      <c r="B291" s="343" t="s">
        <v>200</v>
      </c>
      <c r="C291" s="151" t="s">
        <v>202</v>
      </c>
      <c r="D291" s="343" t="s">
        <v>213</v>
      </c>
      <c r="E291" s="343" t="s">
        <v>708</v>
      </c>
      <c r="F291" s="151">
        <v>611</v>
      </c>
      <c r="G291" s="221">
        <f>2398.38172+2908.59502</f>
        <v>5306.9767400000001</v>
      </c>
      <c r="H291" s="221">
        <v>5306.9767400000001</v>
      </c>
      <c r="J291" s="233">
        <f t="shared" si="141"/>
        <v>0</v>
      </c>
    </row>
    <row r="292" spans="1:10" ht="30.75" customHeight="1" x14ac:dyDescent="0.2">
      <c r="A292" s="39" t="s">
        <v>690</v>
      </c>
      <c r="B292" s="343" t="s">
        <v>200</v>
      </c>
      <c r="C292" s="151" t="s">
        <v>202</v>
      </c>
      <c r="D292" s="343" t="s">
        <v>213</v>
      </c>
      <c r="E292" s="343" t="s">
        <v>709</v>
      </c>
      <c r="F292" s="151"/>
      <c r="G292" s="221">
        <f t="shared" ref="G292:G294" si="155">G293</f>
        <v>2812.3080399999999</v>
      </c>
      <c r="H292" s="221">
        <f t="shared" ref="H292:H294" si="156">H293</f>
        <v>2812.3080399999999</v>
      </c>
      <c r="J292" s="233">
        <f t="shared" si="141"/>
        <v>0</v>
      </c>
    </row>
    <row r="293" spans="1:10" ht="25.5" customHeight="1" x14ac:dyDescent="0.2">
      <c r="A293" s="21" t="s">
        <v>101</v>
      </c>
      <c r="B293" s="343" t="s">
        <v>200</v>
      </c>
      <c r="C293" s="151" t="s">
        <v>202</v>
      </c>
      <c r="D293" s="343" t="s">
        <v>213</v>
      </c>
      <c r="E293" s="343" t="s">
        <v>709</v>
      </c>
      <c r="F293" s="151">
        <v>600</v>
      </c>
      <c r="G293" s="221">
        <f t="shared" si="155"/>
        <v>2812.3080399999999</v>
      </c>
      <c r="H293" s="221">
        <f t="shared" si="156"/>
        <v>2812.3080399999999</v>
      </c>
      <c r="J293" s="233">
        <f t="shared" si="141"/>
        <v>0</v>
      </c>
    </row>
    <row r="294" spans="1:10" s="236" customFormat="1" x14ac:dyDescent="0.2">
      <c r="A294" s="21" t="s">
        <v>103</v>
      </c>
      <c r="B294" s="343" t="s">
        <v>200</v>
      </c>
      <c r="C294" s="151" t="s">
        <v>202</v>
      </c>
      <c r="D294" s="343" t="s">
        <v>213</v>
      </c>
      <c r="E294" s="343" t="s">
        <v>709</v>
      </c>
      <c r="F294" s="151">
        <v>610</v>
      </c>
      <c r="G294" s="221">
        <f t="shared" si="155"/>
        <v>2812.3080399999999</v>
      </c>
      <c r="H294" s="221">
        <f t="shared" si="156"/>
        <v>2812.3080399999999</v>
      </c>
      <c r="J294" s="233">
        <f t="shared" si="141"/>
        <v>0</v>
      </c>
    </row>
    <row r="295" spans="1:10" s="236" customFormat="1" ht="45" x14ac:dyDescent="0.2">
      <c r="A295" s="21" t="s">
        <v>105</v>
      </c>
      <c r="B295" s="343" t="s">
        <v>200</v>
      </c>
      <c r="C295" s="151" t="s">
        <v>202</v>
      </c>
      <c r="D295" s="343" t="s">
        <v>213</v>
      </c>
      <c r="E295" s="343" t="s">
        <v>709</v>
      </c>
      <c r="F295" s="151">
        <v>611</v>
      </c>
      <c r="G295" s="221">
        <v>2812.3080399999999</v>
      </c>
      <c r="H295" s="221">
        <v>2812.3080399999999</v>
      </c>
      <c r="J295" s="233">
        <f t="shared" si="141"/>
        <v>0</v>
      </c>
    </row>
    <row r="296" spans="1:10" ht="45" customHeight="1" x14ac:dyDescent="0.2">
      <c r="A296" s="39" t="s">
        <v>691</v>
      </c>
      <c r="B296" s="343" t="s">
        <v>200</v>
      </c>
      <c r="C296" s="151" t="s">
        <v>202</v>
      </c>
      <c r="D296" s="343" t="s">
        <v>213</v>
      </c>
      <c r="E296" s="343" t="s">
        <v>710</v>
      </c>
      <c r="F296" s="151"/>
      <c r="G296" s="221">
        <f t="shared" ref="G296:G298" si="157">G297</f>
        <v>2358.5210200000001</v>
      </c>
      <c r="H296" s="221">
        <f t="shared" ref="H296:H298" si="158">H297</f>
        <v>2358.5210200000001</v>
      </c>
      <c r="J296" s="233">
        <f t="shared" si="141"/>
        <v>0</v>
      </c>
    </row>
    <row r="297" spans="1:10" ht="36" customHeight="1" x14ac:dyDescent="0.2">
      <c r="A297" s="21" t="s">
        <v>101</v>
      </c>
      <c r="B297" s="343" t="s">
        <v>200</v>
      </c>
      <c r="C297" s="151" t="s">
        <v>202</v>
      </c>
      <c r="D297" s="343" t="s">
        <v>213</v>
      </c>
      <c r="E297" s="343" t="s">
        <v>710</v>
      </c>
      <c r="F297" s="151">
        <v>600</v>
      </c>
      <c r="G297" s="221">
        <f t="shared" si="157"/>
        <v>2358.5210200000001</v>
      </c>
      <c r="H297" s="221">
        <f t="shared" si="158"/>
        <v>2358.5210200000001</v>
      </c>
      <c r="J297" s="233">
        <f t="shared" si="141"/>
        <v>0</v>
      </c>
    </row>
    <row r="298" spans="1:10" s="236" customFormat="1" ht="24" customHeight="1" x14ac:dyDescent="0.2">
      <c r="A298" s="21" t="s">
        <v>103</v>
      </c>
      <c r="B298" s="343" t="s">
        <v>200</v>
      </c>
      <c r="C298" s="151" t="s">
        <v>202</v>
      </c>
      <c r="D298" s="343" t="s">
        <v>213</v>
      </c>
      <c r="E298" s="343" t="s">
        <v>710</v>
      </c>
      <c r="F298" s="151">
        <v>610</v>
      </c>
      <c r="G298" s="221">
        <f t="shared" si="157"/>
        <v>2358.5210200000001</v>
      </c>
      <c r="H298" s="221">
        <f t="shared" si="158"/>
        <v>2358.5210200000001</v>
      </c>
      <c r="J298" s="233">
        <f t="shared" si="141"/>
        <v>0</v>
      </c>
    </row>
    <row r="299" spans="1:10" s="236" customFormat="1" ht="45" x14ac:dyDescent="0.2">
      <c r="A299" s="21" t="s">
        <v>105</v>
      </c>
      <c r="B299" s="343" t="s">
        <v>200</v>
      </c>
      <c r="C299" s="151" t="s">
        <v>202</v>
      </c>
      <c r="D299" s="343" t="s">
        <v>213</v>
      </c>
      <c r="E299" s="343" t="s">
        <v>710</v>
      </c>
      <c r="F299" s="151">
        <v>611</v>
      </c>
      <c r="G299" s="221">
        <v>2358.5210200000001</v>
      </c>
      <c r="H299" s="221">
        <v>2358.5210200000001</v>
      </c>
      <c r="J299" s="233">
        <f t="shared" si="141"/>
        <v>0</v>
      </c>
    </row>
    <row r="300" spans="1:10" s="236" customFormat="1" ht="33.75" customHeight="1" x14ac:dyDescent="0.2">
      <c r="A300" s="21" t="s">
        <v>831</v>
      </c>
      <c r="B300" s="343" t="s">
        <v>200</v>
      </c>
      <c r="C300" s="151" t="s">
        <v>202</v>
      </c>
      <c r="D300" s="343" t="s">
        <v>213</v>
      </c>
      <c r="E300" s="343" t="s">
        <v>872</v>
      </c>
      <c r="F300" s="151"/>
      <c r="G300" s="221">
        <f t="shared" ref="G300:H302" si="159">G301</f>
        <v>1900.33</v>
      </c>
      <c r="H300" s="221">
        <f t="shared" si="159"/>
        <v>1900.33</v>
      </c>
      <c r="J300" s="233">
        <f t="shared" si="141"/>
        <v>0</v>
      </c>
    </row>
    <row r="301" spans="1:10" s="236" customFormat="1" ht="10.5" customHeight="1" x14ac:dyDescent="0.2">
      <c r="A301" s="21" t="s">
        <v>101</v>
      </c>
      <c r="B301" s="343" t="s">
        <v>200</v>
      </c>
      <c r="C301" s="151" t="s">
        <v>202</v>
      </c>
      <c r="D301" s="343" t="s">
        <v>213</v>
      </c>
      <c r="E301" s="343" t="s">
        <v>872</v>
      </c>
      <c r="F301" s="151">
        <v>600</v>
      </c>
      <c r="G301" s="221">
        <f t="shared" si="159"/>
        <v>1900.33</v>
      </c>
      <c r="H301" s="221">
        <f t="shared" si="159"/>
        <v>1900.33</v>
      </c>
      <c r="J301" s="233">
        <f t="shared" si="141"/>
        <v>0</v>
      </c>
    </row>
    <row r="302" spans="1:10" s="236" customFormat="1" ht="24.75" customHeight="1" x14ac:dyDescent="0.2">
      <c r="A302" s="21" t="s">
        <v>103</v>
      </c>
      <c r="B302" s="343" t="s">
        <v>200</v>
      </c>
      <c r="C302" s="151" t="s">
        <v>202</v>
      </c>
      <c r="D302" s="343" t="s">
        <v>213</v>
      </c>
      <c r="E302" s="343" t="s">
        <v>872</v>
      </c>
      <c r="F302" s="151">
        <v>610</v>
      </c>
      <c r="G302" s="221">
        <f t="shared" si="159"/>
        <v>1900.33</v>
      </c>
      <c r="H302" s="221">
        <f t="shared" si="159"/>
        <v>1900.33</v>
      </c>
      <c r="J302" s="233">
        <f t="shared" si="141"/>
        <v>0</v>
      </c>
    </row>
    <row r="303" spans="1:10" s="236" customFormat="1" ht="26.25" customHeight="1" x14ac:dyDescent="0.2">
      <c r="A303" s="21" t="s">
        <v>481</v>
      </c>
      <c r="B303" s="343" t="s">
        <v>200</v>
      </c>
      <c r="C303" s="151" t="s">
        <v>202</v>
      </c>
      <c r="D303" s="343" t="s">
        <v>213</v>
      </c>
      <c r="E303" s="343" t="s">
        <v>872</v>
      </c>
      <c r="F303" s="151">
        <v>612</v>
      </c>
      <c r="G303" s="221">
        <v>1900.33</v>
      </c>
      <c r="H303" s="221">
        <v>1900.33</v>
      </c>
      <c r="J303" s="233">
        <f t="shared" si="141"/>
        <v>0</v>
      </c>
    </row>
    <row r="304" spans="1:10" ht="45" x14ac:dyDescent="0.2">
      <c r="A304" s="21" t="s">
        <v>398</v>
      </c>
      <c r="B304" s="343" t="s">
        <v>200</v>
      </c>
      <c r="C304" s="151" t="s">
        <v>202</v>
      </c>
      <c r="D304" s="151" t="s">
        <v>213</v>
      </c>
      <c r="E304" s="343" t="s">
        <v>210</v>
      </c>
      <c r="F304" s="151"/>
      <c r="G304" s="221">
        <f t="shared" ref="G304:G307" si="160">G305</f>
        <v>591.80200000000002</v>
      </c>
      <c r="H304" s="221">
        <f t="shared" ref="H304:H307" si="161">H305</f>
        <v>572.00300000000004</v>
      </c>
      <c r="J304" s="233">
        <f t="shared" si="141"/>
        <v>19.798999999999978</v>
      </c>
    </row>
    <row r="305" spans="1:11" ht="32.25" customHeight="1" x14ac:dyDescent="0.2">
      <c r="A305" s="247" t="s">
        <v>73</v>
      </c>
      <c r="B305" s="343" t="s">
        <v>200</v>
      </c>
      <c r="C305" s="151" t="s">
        <v>202</v>
      </c>
      <c r="D305" s="151" t="s">
        <v>213</v>
      </c>
      <c r="E305" s="343" t="s">
        <v>886</v>
      </c>
      <c r="F305" s="151"/>
      <c r="G305" s="221">
        <f t="shared" si="160"/>
        <v>591.80200000000002</v>
      </c>
      <c r="H305" s="221">
        <f t="shared" si="161"/>
        <v>572.00300000000004</v>
      </c>
      <c r="J305" s="233">
        <f t="shared" si="141"/>
        <v>19.798999999999978</v>
      </c>
    </row>
    <row r="306" spans="1:11" ht="36" customHeight="1" x14ac:dyDescent="0.2">
      <c r="A306" s="21" t="s">
        <v>101</v>
      </c>
      <c r="B306" s="343" t="s">
        <v>200</v>
      </c>
      <c r="C306" s="151" t="s">
        <v>202</v>
      </c>
      <c r="D306" s="151" t="s">
        <v>213</v>
      </c>
      <c r="E306" s="343" t="s">
        <v>886</v>
      </c>
      <c r="F306" s="151">
        <v>600</v>
      </c>
      <c r="G306" s="221">
        <f t="shared" si="160"/>
        <v>591.80200000000002</v>
      </c>
      <c r="H306" s="221">
        <f t="shared" si="161"/>
        <v>572.00300000000004</v>
      </c>
      <c r="J306" s="233">
        <f t="shared" si="141"/>
        <v>19.798999999999978</v>
      </c>
    </row>
    <row r="307" spans="1:11" ht="34.5" customHeight="1" x14ac:dyDescent="0.2">
      <c r="A307" s="21" t="s">
        <v>103</v>
      </c>
      <c r="B307" s="343" t="s">
        <v>200</v>
      </c>
      <c r="C307" s="151" t="s">
        <v>202</v>
      </c>
      <c r="D307" s="151" t="s">
        <v>213</v>
      </c>
      <c r="E307" s="343" t="s">
        <v>886</v>
      </c>
      <c r="F307" s="151">
        <v>610</v>
      </c>
      <c r="G307" s="221">
        <f t="shared" si="160"/>
        <v>591.80200000000002</v>
      </c>
      <c r="H307" s="221">
        <f t="shared" si="161"/>
        <v>572.00300000000004</v>
      </c>
      <c r="J307" s="233">
        <f t="shared" si="141"/>
        <v>19.798999999999978</v>
      </c>
    </row>
    <row r="308" spans="1:11" ht="24" customHeight="1" x14ac:dyDescent="0.2">
      <c r="A308" s="21" t="s">
        <v>105</v>
      </c>
      <c r="B308" s="343" t="s">
        <v>200</v>
      </c>
      <c r="C308" s="151" t="s">
        <v>202</v>
      </c>
      <c r="D308" s="151" t="s">
        <v>213</v>
      </c>
      <c r="E308" s="343" t="s">
        <v>886</v>
      </c>
      <c r="F308" s="151">
        <v>611</v>
      </c>
      <c r="G308" s="221">
        <v>591.80200000000002</v>
      </c>
      <c r="H308" s="221">
        <v>572.00300000000004</v>
      </c>
    </row>
    <row r="309" spans="1:11" ht="21" x14ac:dyDescent="0.2">
      <c r="A309" s="32" t="s">
        <v>335</v>
      </c>
      <c r="B309" s="33" t="s">
        <v>200</v>
      </c>
      <c r="C309" s="31" t="s">
        <v>202</v>
      </c>
      <c r="D309" s="33" t="s">
        <v>151</v>
      </c>
      <c r="E309" s="33"/>
      <c r="F309" s="31" t="s">
        <v>147</v>
      </c>
      <c r="G309" s="173">
        <f t="shared" ref="G309" si="162">G310+G314</f>
        <v>22013.775280000002</v>
      </c>
      <c r="H309" s="173">
        <f t="shared" ref="H309" si="163">H310+H314</f>
        <v>22013.775280000002</v>
      </c>
      <c r="I309" s="230">
        <v>22013.775280000002</v>
      </c>
      <c r="J309" s="230">
        <v>22013.775280000002</v>
      </c>
      <c r="K309" s="233">
        <f>J309-G309</f>
        <v>0</v>
      </c>
    </row>
    <row r="310" spans="1:11" ht="33" customHeight="1" x14ac:dyDescent="0.2">
      <c r="A310" s="21" t="s">
        <v>427</v>
      </c>
      <c r="B310" s="343" t="s">
        <v>200</v>
      </c>
      <c r="C310" s="151" t="s">
        <v>202</v>
      </c>
      <c r="D310" s="343" t="s">
        <v>151</v>
      </c>
      <c r="E310" s="343" t="s">
        <v>336</v>
      </c>
      <c r="F310" s="151" t="s">
        <v>147</v>
      </c>
      <c r="G310" s="221">
        <f t="shared" ref="G310:G312" si="164">G311</f>
        <v>21899.775280000002</v>
      </c>
      <c r="H310" s="221">
        <f t="shared" ref="H310:H312" si="165">H311</f>
        <v>21899.775280000002</v>
      </c>
    </row>
    <row r="311" spans="1:11" ht="22.5" x14ac:dyDescent="0.2">
      <c r="A311" s="21" t="s">
        <v>101</v>
      </c>
      <c r="B311" s="343" t="s">
        <v>200</v>
      </c>
      <c r="C311" s="151" t="s">
        <v>202</v>
      </c>
      <c r="D311" s="343" t="s">
        <v>151</v>
      </c>
      <c r="E311" s="343" t="s">
        <v>336</v>
      </c>
      <c r="F311" s="151">
        <v>600</v>
      </c>
      <c r="G311" s="221">
        <f t="shared" si="164"/>
        <v>21899.775280000002</v>
      </c>
      <c r="H311" s="221">
        <f t="shared" si="165"/>
        <v>21899.775280000002</v>
      </c>
    </row>
    <row r="312" spans="1:11" ht="13.5" customHeight="1" x14ac:dyDescent="0.2">
      <c r="A312" s="21" t="s">
        <v>103</v>
      </c>
      <c r="B312" s="343" t="s">
        <v>200</v>
      </c>
      <c r="C312" s="151" t="s">
        <v>202</v>
      </c>
      <c r="D312" s="343" t="s">
        <v>151</v>
      </c>
      <c r="E312" s="343" t="s">
        <v>336</v>
      </c>
      <c r="F312" s="151">
        <v>610</v>
      </c>
      <c r="G312" s="221">
        <f t="shared" si="164"/>
        <v>21899.775280000002</v>
      </c>
      <c r="H312" s="221">
        <f t="shared" si="165"/>
        <v>21899.775280000002</v>
      </c>
    </row>
    <row r="313" spans="1:11" ht="13.5" customHeight="1" x14ac:dyDescent="0.2">
      <c r="A313" s="21" t="s">
        <v>105</v>
      </c>
      <c r="B313" s="343" t="s">
        <v>200</v>
      </c>
      <c r="C313" s="151" t="s">
        <v>202</v>
      </c>
      <c r="D313" s="343" t="s">
        <v>151</v>
      </c>
      <c r="E313" s="343" t="s">
        <v>336</v>
      </c>
      <c r="F313" s="151">
        <v>611</v>
      </c>
      <c r="G313" s="221">
        <v>21899.775280000002</v>
      </c>
      <c r="H313" s="221">
        <v>21899.775280000002</v>
      </c>
      <c r="I313" s="233">
        <f>I309-G318</f>
        <v>21899.775280000002</v>
      </c>
      <c r="J313" s="233">
        <f>J309-H318</f>
        <v>21899.775280000002</v>
      </c>
    </row>
    <row r="314" spans="1:11" ht="13.5" customHeight="1" x14ac:dyDescent="0.2">
      <c r="A314" s="21" t="s">
        <v>398</v>
      </c>
      <c r="B314" s="343" t="s">
        <v>200</v>
      </c>
      <c r="C314" s="151" t="s">
        <v>202</v>
      </c>
      <c r="D314" s="343" t="s">
        <v>151</v>
      </c>
      <c r="E314" s="343" t="s">
        <v>210</v>
      </c>
      <c r="F314" s="151"/>
      <c r="G314" s="221">
        <f t="shared" ref="G314:G317" si="166">G315</f>
        <v>114</v>
      </c>
      <c r="H314" s="221">
        <f t="shared" ref="H314:H317" si="167">H315</f>
        <v>114</v>
      </c>
    </row>
    <row r="315" spans="1:11" ht="20.25" customHeight="1" x14ac:dyDescent="0.2">
      <c r="A315" s="247" t="s">
        <v>73</v>
      </c>
      <c r="B315" s="343" t="s">
        <v>200</v>
      </c>
      <c r="C315" s="151" t="s">
        <v>202</v>
      </c>
      <c r="D315" s="343" t="s">
        <v>151</v>
      </c>
      <c r="E315" s="343" t="s">
        <v>886</v>
      </c>
      <c r="F315" s="151"/>
      <c r="G315" s="221">
        <f t="shared" si="166"/>
        <v>114</v>
      </c>
      <c r="H315" s="221">
        <f t="shared" si="167"/>
        <v>114</v>
      </c>
    </row>
    <row r="316" spans="1:11" ht="12.75" customHeight="1" x14ac:dyDescent="0.2">
      <c r="A316" s="21" t="s">
        <v>101</v>
      </c>
      <c r="B316" s="343" t="s">
        <v>200</v>
      </c>
      <c r="C316" s="151" t="s">
        <v>202</v>
      </c>
      <c r="D316" s="343" t="s">
        <v>151</v>
      </c>
      <c r="E316" s="343" t="s">
        <v>886</v>
      </c>
      <c r="F316" s="151">
        <v>600</v>
      </c>
      <c r="G316" s="221">
        <f t="shared" si="166"/>
        <v>114</v>
      </c>
      <c r="H316" s="221">
        <f t="shared" si="167"/>
        <v>114</v>
      </c>
    </row>
    <row r="317" spans="1:11" ht="31.5" customHeight="1" x14ac:dyDescent="0.2">
      <c r="A317" s="21" t="s">
        <v>103</v>
      </c>
      <c r="B317" s="343" t="s">
        <v>200</v>
      </c>
      <c r="C317" s="151" t="s">
        <v>202</v>
      </c>
      <c r="D317" s="343" t="s">
        <v>151</v>
      </c>
      <c r="E317" s="343" t="s">
        <v>886</v>
      </c>
      <c r="F317" s="151">
        <v>610</v>
      </c>
      <c r="G317" s="221">
        <f t="shared" si="166"/>
        <v>114</v>
      </c>
      <c r="H317" s="221">
        <f t="shared" si="167"/>
        <v>114</v>
      </c>
    </row>
    <row r="318" spans="1:11" ht="45" x14ac:dyDescent="0.2">
      <c r="A318" s="21" t="s">
        <v>105</v>
      </c>
      <c r="B318" s="343" t="s">
        <v>200</v>
      </c>
      <c r="C318" s="151" t="s">
        <v>202</v>
      </c>
      <c r="D318" s="343" t="s">
        <v>151</v>
      </c>
      <c r="E318" s="343" t="s">
        <v>886</v>
      </c>
      <c r="F318" s="151">
        <v>611</v>
      </c>
      <c r="G318" s="221">
        <v>114</v>
      </c>
      <c r="H318" s="221">
        <v>114</v>
      </c>
    </row>
    <row r="319" spans="1:11" ht="35.25" customHeight="1" x14ac:dyDescent="0.2">
      <c r="A319" s="256" t="s">
        <v>370</v>
      </c>
      <c r="B319" s="243" t="s">
        <v>200</v>
      </c>
      <c r="C319" s="243" t="s">
        <v>202</v>
      </c>
      <c r="D319" s="243" t="s">
        <v>202</v>
      </c>
      <c r="E319" s="243"/>
      <c r="F319" s="242"/>
      <c r="G319" s="257">
        <f t="shared" ref="G319:G321" si="168">G320</f>
        <v>4705.3980000000001</v>
      </c>
      <c r="H319" s="257">
        <f t="shared" ref="H319:H321" si="169">H320</f>
        <v>4672.5469999999996</v>
      </c>
      <c r="J319" s="230">
        <v>5276.5</v>
      </c>
      <c r="K319" s="233">
        <f>J319-G319</f>
        <v>571.10199999999986</v>
      </c>
    </row>
    <row r="320" spans="1:11" ht="19.5" customHeight="1" x14ac:dyDescent="0.2">
      <c r="A320" s="21" t="s">
        <v>372</v>
      </c>
      <c r="B320" s="343" t="s">
        <v>200</v>
      </c>
      <c r="C320" s="151" t="s">
        <v>202</v>
      </c>
      <c r="D320" s="151" t="s">
        <v>202</v>
      </c>
      <c r="E320" s="343" t="s">
        <v>373</v>
      </c>
      <c r="F320" s="151" t="s">
        <v>147</v>
      </c>
      <c r="G320" s="221">
        <f t="shared" si="168"/>
        <v>4705.3980000000001</v>
      </c>
      <c r="H320" s="221">
        <f t="shared" si="169"/>
        <v>4672.5469999999996</v>
      </c>
    </row>
    <row r="321" spans="1:11" ht="32.25" customHeight="1" x14ac:dyDescent="0.2">
      <c r="A321" s="21" t="s">
        <v>374</v>
      </c>
      <c r="B321" s="343" t="s">
        <v>200</v>
      </c>
      <c r="C321" s="151" t="s">
        <v>202</v>
      </c>
      <c r="D321" s="343" t="s">
        <v>202</v>
      </c>
      <c r="E321" s="343" t="s">
        <v>375</v>
      </c>
      <c r="F321" s="151"/>
      <c r="G321" s="221">
        <f t="shared" si="168"/>
        <v>4705.3980000000001</v>
      </c>
      <c r="H321" s="221">
        <f t="shared" si="169"/>
        <v>4672.5469999999996</v>
      </c>
    </row>
    <row r="322" spans="1:11" ht="14.25" customHeight="1" x14ac:dyDescent="0.2">
      <c r="A322" s="21" t="s">
        <v>413</v>
      </c>
      <c r="B322" s="343" t="s">
        <v>200</v>
      </c>
      <c r="C322" s="151" t="s">
        <v>202</v>
      </c>
      <c r="D322" s="343" t="s">
        <v>202</v>
      </c>
      <c r="E322" s="343" t="s">
        <v>376</v>
      </c>
      <c r="F322" s="151"/>
      <c r="G322" s="221">
        <f>G323</f>
        <v>4705.3980000000001</v>
      </c>
      <c r="H322" s="221">
        <f>H323</f>
        <v>4672.5469999999996</v>
      </c>
    </row>
    <row r="323" spans="1:11" ht="12.75" customHeight="1" x14ac:dyDescent="0.2">
      <c r="A323" s="21" t="s">
        <v>101</v>
      </c>
      <c r="B323" s="343" t="s">
        <v>200</v>
      </c>
      <c r="C323" s="151" t="s">
        <v>202</v>
      </c>
      <c r="D323" s="343" t="s">
        <v>202</v>
      </c>
      <c r="E323" s="343" t="s">
        <v>376</v>
      </c>
      <c r="F323" s="151">
        <v>600</v>
      </c>
      <c r="G323" s="221">
        <f>G324</f>
        <v>4705.3980000000001</v>
      </c>
      <c r="H323" s="221">
        <f>H324</f>
        <v>4672.5469999999996</v>
      </c>
    </row>
    <row r="324" spans="1:11" ht="24.75" customHeight="1" x14ac:dyDescent="0.2">
      <c r="A324" s="21" t="s">
        <v>103</v>
      </c>
      <c r="B324" s="343" t="s">
        <v>200</v>
      </c>
      <c r="C324" s="151" t="s">
        <v>202</v>
      </c>
      <c r="D324" s="343" t="s">
        <v>202</v>
      </c>
      <c r="E324" s="343" t="s">
        <v>376</v>
      </c>
      <c r="F324" s="151">
        <v>610</v>
      </c>
      <c r="G324" s="221">
        <f t="shared" ref="G324" si="170">G325</f>
        <v>4705.3980000000001</v>
      </c>
      <c r="H324" s="221">
        <f t="shared" ref="H324" si="171">H325</f>
        <v>4672.5469999999996</v>
      </c>
    </row>
    <row r="325" spans="1:11" ht="12.75" customHeight="1" x14ac:dyDescent="0.2">
      <c r="A325" s="21" t="s">
        <v>105</v>
      </c>
      <c r="B325" s="343" t="s">
        <v>200</v>
      </c>
      <c r="C325" s="151" t="s">
        <v>202</v>
      </c>
      <c r="D325" s="343" t="s">
        <v>202</v>
      </c>
      <c r="E325" s="343" t="s">
        <v>376</v>
      </c>
      <c r="F325" s="151">
        <v>611</v>
      </c>
      <c r="G325" s="221">
        <v>4705.3980000000001</v>
      </c>
      <c r="H325" s="221">
        <v>4672.5469999999996</v>
      </c>
    </row>
    <row r="326" spans="1:11" ht="34.5" customHeight="1" x14ac:dyDescent="0.2">
      <c r="A326" s="256" t="s">
        <v>217</v>
      </c>
      <c r="B326" s="243" t="s">
        <v>200</v>
      </c>
      <c r="C326" s="242" t="s">
        <v>202</v>
      </c>
      <c r="D326" s="243" t="s">
        <v>218</v>
      </c>
      <c r="E326" s="243" t="s">
        <v>146</v>
      </c>
      <c r="F326" s="242" t="s">
        <v>147</v>
      </c>
      <c r="G326" s="257">
        <f t="shared" ref="G326" si="172">G327</f>
        <v>12828.0164</v>
      </c>
      <c r="H326" s="257">
        <f t="shared" ref="H326" si="173">H327</f>
        <v>12828.0164</v>
      </c>
      <c r="K326" s="233">
        <f>J326-G326</f>
        <v>-12828.0164</v>
      </c>
    </row>
    <row r="327" spans="1:11" ht="11.25" customHeight="1" x14ac:dyDescent="0.2">
      <c r="A327" s="11" t="s">
        <v>972</v>
      </c>
      <c r="B327" s="343" t="s">
        <v>200</v>
      </c>
      <c r="C327" s="151" t="s">
        <v>202</v>
      </c>
      <c r="D327" s="343" t="s">
        <v>218</v>
      </c>
      <c r="E327" s="343" t="s">
        <v>219</v>
      </c>
      <c r="F327" s="151"/>
      <c r="G327" s="221">
        <f>G328+G348+G333</f>
        <v>12828.0164</v>
      </c>
      <c r="H327" s="221">
        <f>H328+H348+H333</f>
        <v>12828.0164</v>
      </c>
      <c r="I327" s="233"/>
      <c r="J327" s="233"/>
    </row>
    <row r="328" spans="1:11" ht="22.5" x14ac:dyDescent="0.2">
      <c r="A328" s="21" t="s">
        <v>220</v>
      </c>
      <c r="B328" s="343" t="s">
        <v>200</v>
      </c>
      <c r="C328" s="151" t="s">
        <v>202</v>
      </c>
      <c r="D328" s="343" t="s">
        <v>218</v>
      </c>
      <c r="E328" s="343" t="s">
        <v>221</v>
      </c>
      <c r="F328" s="151"/>
      <c r="G328" s="221">
        <f>G329</f>
        <v>1703.1</v>
      </c>
      <c r="H328" s="221">
        <f>H329</f>
        <v>1703.1</v>
      </c>
    </row>
    <row r="329" spans="1:11" ht="23.25" customHeight="1" x14ac:dyDescent="0.2">
      <c r="A329" s="21" t="s">
        <v>110</v>
      </c>
      <c r="B329" s="343" t="s">
        <v>200</v>
      </c>
      <c r="C329" s="151" t="s">
        <v>202</v>
      </c>
      <c r="D329" s="343" t="s">
        <v>218</v>
      </c>
      <c r="E329" s="343" t="s">
        <v>221</v>
      </c>
      <c r="F329" s="151">
        <v>100</v>
      </c>
      <c r="G329" s="221">
        <f t="shared" ref="G329" si="174">G330</f>
        <v>1703.1</v>
      </c>
      <c r="H329" s="221">
        <f t="shared" ref="H329" si="175">H330</f>
        <v>1703.1</v>
      </c>
    </row>
    <row r="330" spans="1:11" ht="11.25" customHeight="1" x14ac:dyDescent="0.2">
      <c r="A330" s="21" t="s">
        <v>131</v>
      </c>
      <c r="B330" s="343" t="s">
        <v>200</v>
      </c>
      <c r="C330" s="151" t="s">
        <v>202</v>
      </c>
      <c r="D330" s="343" t="s">
        <v>218</v>
      </c>
      <c r="E330" s="343" t="s">
        <v>221</v>
      </c>
      <c r="F330" s="151">
        <v>120</v>
      </c>
      <c r="G330" s="221">
        <f t="shared" ref="G330" si="176">G331+G332</f>
        <v>1703.1</v>
      </c>
      <c r="H330" s="221">
        <f t="shared" ref="H330" si="177">H331+H332</f>
        <v>1703.1</v>
      </c>
    </row>
    <row r="331" spans="1:11" ht="21" customHeight="1" x14ac:dyDescent="0.2">
      <c r="A331" s="39" t="s">
        <v>132</v>
      </c>
      <c r="B331" s="343" t="s">
        <v>200</v>
      </c>
      <c r="C331" s="151" t="s">
        <v>202</v>
      </c>
      <c r="D331" s="343" t="s">
        <v>218</v>
      </c>
      <c r="E331" s="343" t="s">
        <v>221</v>
      </c>
      <c r="F331" s="151">
        <v>121</v>
      </c>
      <c r="G331" s="221">
        <v>1308.0999999999999</v>
      </c>
      <c r="H331" s="221">
        <v>1308.0999999999999</v>
      </c>
    </row>
    <row r="332" spans="1:11" ht="11.25" customHeight="1" x14ac:dyDescent="0.2">
      <c r="A332" s="39" t="s">
        <v>133</v>
      </c>
      <c r="B332" s="343" t="s">
        <v>200</v>
      </c>
      <c r="C332" s="151" t="s">
        <v>202</v>
      </c>
      <c r="D332" s="343" t="s">
        <v>218</v>
      </c>
      <c r="E332" s="343" t="s">
        <v>221</v>
      </c>
      <c r="F332" s="151">
        <v>129</v>
      </c>
      <c r="G332" s="221">
        <v>395</v>
      </c>
      <c r="H332" s="221">
        <v>395</v>
      </c>
    </row>
    <row r="333" spans="1:11" x14ac:dyDescent="0.2">
      <c r="A333" s="21" t="s">
        <v>222</v>
      </c>
      <c r="B333" s="343" t="s">
        <v>200</v>
      </c>
      <c r="C333" s="151" t="s">
        <v>202</v>
      </c>
      <c r="D333" s="343" t="s">
        <v>218</v>
      </c>
      <c r="E333" s="343" t="s">
        <v>223</v>
      </c>
      <c r="F333" s="151" t="s">
        <v>147</v>
      </c>
      <c r="G333" s="221">
        <f t="shared" ref="G333" si="178">G334+G338+G343</f>
        <v>9924.9164000000001</v>
      </c>
      <c r="H333" s="221">
        <f t="shared" ref="H333" si="179">H334+H338+H343</f>
        <v>9924.9164000000001</v>
      </c>
    </row>
    <row r="334" spans="1:11" ht="45" x14ac:dyDescent="0.2">
      <c r="A334" s="21" t="s">
        <v>110</v>
      </c>
      <c r="B334" s="343" t="s">
        <v>200</v>
      </c>
      <c r="C334" s="151" t="s">
        <v>202</v>
      </c>
      <c r="D334" s="343" t="s">
        <v>218</v>
      </c>
      <c r="E334" s="343" t="s">
        <v>224</v>
      </c>
      <c r="F334" s="151" t="s">
        <v>111</v>
      </c>
      <c r="G334" s="221">
        <f t="shared" ref="G334" si="180">G335</f>
        <v>8464.7000000000007</v>
      </c>
      <c r="H334" s="221">
        <f t="shared" ref="H334" si="181">H335</f>
        <v>8464.7000000000007</v>
      </c>
    </row>
    <row r="335" spans="1:11" x14ac:dyDescent="0.2">
      <c r="A335" s="21" t="s">
        <v>112</v>
      </c>
      <c r="B335" s="343" t="s">
        <v>200</v>
      </c>
      <c r="C335" s="151" t="s">
        <v>202</v>
      </c>
      <c r="D335" s="343" t="s">
        <v>218</v>
      </c>
      <c r="E335" s="343" t="s">
        <v>224</v>
      </c>
      <c r="F335" s="151">
        <v>110</v>
      </c>
      <c r="G335" s="221">
        <f t="shared" ref="G335" si="182">G336+G337</f>
        <v>8464.7000000000007</v>
      </c>
      <c r="H335" s="221">
        <f t="shared" ref="H335" si="183">H336+H337</f>
        <v>8464.7000000000007</v>
      </c>
    </row>
    <row r="336" spans="1:11" x14ac:dyDescent="0.2">
      <c r="A336" s="21" t="s">
        <v>113</v>
      </c>
      <c r="B336" s="343" t="s">
        <v>200</v>
      </c>
      <c r="C336" s="151" t="s">
        <v>202</v>
      </c>
      <c r="D336" s="343" t="s">
        <v>218</v>
      </c>
      <c r="E336" s="343" t="s">
        <v>224</v>
      </c>
      <c r="F336" s="151">
        <v>111</v>
      </c>
      <c r="G336" s="221">
        <v>6501.3</v>
      </c>
      <c r="H336" s="221">
        <v>6501.3</v>
      </c>
    </row>
    <row r="337" spans="1:8" ht="12" customHeight="1" x14ac:dyDescent="0.2">
      <c r="A337" s="39" t="s">
        <v>114</v>
      </c>
      <c r="B337" s="343" t="s">
        <v>200</v>
      </c>
      <c r="C337" s="151" t="s">
        <v>202</v>
      </c>
      <c r="D337" s="343" t="s">
        <v>218</v>
      </c>
      <c r="E337" s="343" t="s">
        <v>224</v>
      </c>
      <c r="F337" s="151">
        <v>119</v>
      </c>
      <c r="G337" s="221">
        <v>1963.4</v>
      </c>
      <c r="H337" s="221">
        <v>1963.4</v>
      </c>
    </row>
    <row r="338" spans="1:8" ht="22.5" x14ac:dyDescent="0.2">
      <c r="A338" s="21" t="s">
        <v>404</v>
      </c>
      <c r="B338" s="343" t="s">
        <v>200</v>
      </c>
      <c r="C338" s="151" t="s">
        <v>202</v>
      </c>
      <c r="D338" s="343" t="s">
        <v>218</v>
      </c>
      <c r="E338" s="343" t="s">
        <v>225</v>
      </c>
      <c r="F338" s="151" t="s">
        <v>119</v>
      </c>
      <c r="G338" s="221">
        <f t="shared" ref="G338" si="184">G339</f>
        <v>1424.6563999999998</v>
      </c>
      <c r="H338" s="221">
        <f t="shared" ref="H338" si="185">H339</f>
        <v>1424.6563999999998</v>
      </c>
    </row>
    <row r="339" spans="1:8" ht="22.5" x14ac:dyDescent="0.2">
      <c r="A339" s="21" t="s">
        <v>120</v>
      </c>
      <c r="B339" s="343" t="s">
        <v>200</v>
      </c>
      <c r="C339" s="151" t="s">
        <v>202</v>
      </c>
      <c r="D339" s="343" t="s">
        <v>218</v>
      </c>
      <c r="E339" s="343" t="s">
        <v>225</v>
      </c>
      <c r="F339" s="151" t="s">
        <v>121</v>
      </c>
      <c r="G339" s="221">
        <f>G341+G340+G342</f>
        <v>1424.6563999999998</v>
      </c>
      <c r="H339" s="221">
        <f>H341+H340+H342</f>
        <v>1424.6563999999998</v>
      </c>
    </row>
    <row r="340" spans="1:8" ht="20.25" customHeight="1" x14ac:dyDescent="0.2">
      <c r="A340" s="219" t="s">
        <v>134</v>
      </c>
      <c r="B340" s="343" t="s">
        <v>200</v>
      </c>
      <c r="C340" s="151" t="s">
        <v>202</v>
      </c>
      <c r="D340" s="343" t="s">
        <v>218</v>
      </c>
      <c r="E340" s="343" t="s">
        <v>225</v>
      </c>
      <c r="F340" s="151">
        <v>242</v>
      </c>
      <c r="G340" s="221">
        <v>354</v>
      </c>
      <c r="H340" s="221">
        <v>354</v>
      </c>
    </row>
    <row r="341" spans="1:8" ht="13.5" customHeight="1" x14ac:dyDescent="0.2">
      <c r="A341" s="219" t="s">
        <v>422</v>
      </c>
      <c r="B341" s="343" t="s">
        <v>200</v>
      </c>
      <c r="C341" s="151" t="s">
        <v>202</v>
      </c>
      <c r="D341" s="343" t="s">
        <v>218</v>
      </c>
      <c r="E341" s="343" t="s">
        <v>225</v>
      </c>
      <c r="F341" s="151" t="s">
        <v>123</v>
      </c>
      <c r="G341" s="221">
        <v>901.05640000000005</v>
      </c>
      <c r="H341" s="221">
        <v>901.05640000000005</v>
      </c>
    </row>
    <row r="342" spans="1:8" ht="23.25" customHeight="1" x14ac:dyDescent="0.2">
      <c r="A342" s="219" t="s">
        <v>759</v>
      </c>
      <c r="B342" s="343" t="s">
        <v>200</v>
      </c>
      <c r="C342" s="151" t="s">
        <v>202</v>
      </c>
      <c r="D342" s="343" t="s">
        <v>218</v>
      </c>
      <c r="E342" s="343" t="s">
        <v>225</v>
      </c>
      <c r="F342" s="151">
        <v>247</v>
      </c>
      <c r="G342" s="221">
        <v>169.6</v>
      </c>
      <c r="H342" s="221">
        <v>169.6</v>
      </c>
    </row>
    <row r="343" spans="1:8" x14ac:dyDescent="0.2">
      <c r="A343" s="219" t="s">
        <v>135</v>
      </c>
      <c r="B343" s="343" t="s">
        <v>200</v>
      </c>
      <c r="C343" s="151" t="s">
        <v>202</v>
      </c>
      <c r="D343" s="343" t="s">
        <v>218</v>
      </c>
      <c r="E343" s="343" t="s">
        <v>225</v>
      </c>
      <c r="F343" s="151" t="s">
        <v>195</v>
      </c>
      <c r="G343" s="221">
        <f t="shared" ref="G343" si="186">G344</f>
        <v>35.56</v>
      </c>
      <c r="H343" s="221">
        <f t="shared" ref="H343" si="187">H344</f>
        <v>35.56</v>
      </c>
    </row>
    <row r="344" spans="1:8" ht="15.75" customHeight="1" x14ac:dyDescent="0.2">
      <c r="A344" s="219" t="s">
        <v>136</v>
      </c>
      <c r="B344" s="343" t="s">
        <v>200</v>
      </c>
      <c r="C344" s="151" t="s">
        <v>202</v>
      </c>
      <c r="D344" s="343" t="s">
        <v>218</v>
      </c>
      <c r="E344" s="343" t="s">
        <v>225</v>
      </c>
      <c r="F344" s="151" t="s">
        <v>137</v>
      </c>
      <c r="G344" s="221">
        <f t="shared" ref="G344" si="188">G345+G346+G347</f>
        <v>35.56</v>
      </c>
      <c r="H344" s="221">
        <f t="shared" ref="H344" si="189">H345+H346+H347</f>
        <v>35.56</v>
      </c>
    </row>
    <row r="345" spans="1:8" x14ac:dyDescent="0.2">
      <c r="A345" s="246" t="s">
        <v>138</v>
      </c>
      <c r="B345" s="343" t="s">
        <v>200</v>
      </c>
      <c r="C345" s="151" t="s">
        <v>202</v>
      </c>
      <c r="D345" s="343" t="s">
        <v>218</v>
      </c>
      <c r="E345" s="343" t="s">
        <v>225</v>
      </c>
      <c r="F345" s="151" t="s">
        <v>139</v>
      </c>
      <c r="G345" s="221">
        <v>4.3470000000000004</v>
      </c>
      <c r="H345" s="221">
        <v>4.3470000000000004</v>
      </c>
    </row>
    <row r="346" spans="1:8" ht="10.5" customHeight="1" x14ac:dyDescent="0.2">
      <c r="A346" s="219" t="s">
        <v>196</v>
      </c>
      <c r="B346" s="343" t="s">
        <v>200</v>
      </c>
      <c r="C346" s="151" t="s">
        <v>202</v>
      </c>
      <c r="D346" s="343" t="s">
        <v>218</v>
      </c>
      <c r="E346" s="343" t="s">
        <v>225</v>
      </c>
      <c r="F346" s="151">
        <v>852</v>
      </c>
      <c r="G346" s="221">
        <v>16.213000000000001</v>
      </c>
      <c r="H346" s="221">
        <v>16.213000000000001</v>
      </c>
    </row>
    <row r="347" spans="1:8" ht="21" customHeight="1" x14ac:dyDescent="0.2">
      <c r="A347" s="219" t="s">
        <v>396</v>
      </c>
      <c r="B347" s="343" t="s">
        <v>200</v>
      </c>
      <c r="C347" s="151" t="s">
        <v>202</v>
      </c>
      <c r="D347" s="343" t="s">
        <v>218</v>
      </c>
      <c r="E347" s="343" t="s">
        <v>225</v>
      </c>
      <c r="F347" s="151">
        <v>853</v>
      </c>
      <c r="G347" s="221">
        <v>15</v>
      </c>
      <c r="H347" s="221">
        <v>15</v>
      </c>
    </row>
    <row r="348" spans="1:8" ht="13.5" customHeight="1" x14ac:dyDescent="0.2">
      <c r="A348" s="21" t="s">
        <v>226</v>
      </c>
      <c r="B348" s="343" t="s">
        <v>200</v>
      </c>
      <c r="C348" s="151" t="s">
        <v>202</v>
      </c>
      <c r="D348" s="343" t="s">
        <v>218</v>
      </c>
      <c r="E348" s="343" t="s">
        <v>227</v>
      </c>
      <c r="F348" s="151"/>
      <c r="G348" s="221">
        <f t="shared" ref="G348" si="190">G349+G352</f>
        <v>1200</v>
      </c>
      <c r="H348" s="221">
        <f t="shared" ref="H348" si="191">H349+H352</f>
        <v>1200</v>
      </c>
    </row>
    <row r="349" spans="1:8" ht="35.25" customHeight="1" x14ac:dyDescent="0.2">
      <c r="A349" s="21" t="s">
        <v>404</v>
      </c>
      <c r="B349" s="343" t="s">
        <v>200</v>
      </c>
      <c r="C349" s="151" t="s">
        <v>202</v>
      </c>
      <c r="D349" s="343" t="s">
        <v>218</v>
      </c>
      <c r="E349" s="343" t="s">
        <v>227</v>
      </c>
      <c r="F349" s="151">
        <v>200</v>
      </c>
      <c r="G349" s="221">
        <f t="shared" ref="G349:G350" si="192">G350</f>
        <v>510</v>
      </c>
      <c r="H349" s="221">
        <f t="shared" ref="H349:H350" si="193">H350</f>
        <v>510</v>
      </c>
    </row>
    <row r="350" spans="1:8" ht="33.75" customHeight="1" x14ac:dyDescent="0.2">
      <c r="A350" s="21" t="s">
        <v>120</v>
      </c>
      <c r="B350" s="343" t="s">
        <v>200</v>
      </c>
      <c r="C350" s="151" t="s">
        <v>202</v>
      </c>
      <c r="D350" s="343" t="s">
        <v>218</v>
      </c>
      <c r="E350" s="343" t="s">
        <v>227</v>
      </c>
      <c r="F350" s="151">
        <v>240</v>
      </c>
      <c r="G350" s="221">
        <f t="shared" si="192"/>
        <v>510</v>
      </c>
      <c r="H350" s="221">
        <f t="shared" si="193"/>
        <v>510</v>
      </c>
    </row>
    <row r="351" spans="1:8" ht="12" customHeight="1" x14ac:dyDescent="0.2">
      <c r="A351" s="219" t="s">
        <v>422</v>
      </c>
      <c r="B351" s="343" t="s">
        <v>200</v>
      </c>
      <c r="C351" s="151" t="s">
        <v>202</v>
      </c>
      <c r="D351" s="343" t="s">
        <v>218</v>
      </c>
      <c r="E351" s="343" t="s">
        <v>227</v>
      </c>
      <c r="F351" s="151">
        <v>244</v>
      </c>
      <c r="G351" s="221">
        <v>510</v>
      </c>
      <c r="H351" s="221">
        <v>510</v>
      </c>
    </row>
    <row r="352" spans="1:8" ht="13.5" customHeight="1" x14ac:dyDescent="0.2">
      <c r="A352" s="246" t="s">
        <v>159</v>
      </c>
      <c r="B352" s="343" t="s">
        <v>200</v>
      </c>
      <c r="C352" s="151" t="s">
        <v>202</v>
      </c>
      <c r="D352" s="343" t="s">
        <v>218</v>
      </c>
      <c r="E352" s="343" t="s">
        <v>227</v>
      </c>
      <c r="F352" s="151">
        <v>300</v>
      </c>
      <c r="G352" s="221">
        <f t="shared" ref="G352" si="194">G353</f>
        <v>690</v>
      </c>
      <c r="H352" s="221">
        <f t="shared" ref="H352" si="195">H353</f>
        <v>690</v>
      </c>
    </row>
    <row r="353" spans="1:11" ht="21.75" customHeight="1" x14ac:dyDescent="0.2">
      <c r="A353" s="21" t="s">
        <v>228</v>
      </c>
      <c r="B353" s="343" t="s">
        <v>200</v>
      </c>
      <c r="C353" s="151" t="s">
        <v>202</v>
      </c>
      <c r="D353" s="343" t="s">
        <v>218</v>
      </c>
      <c r="E353" s="343" t="s">
        <v>227</v>
      </c>
      <c r="F353" s="151">
        <v>350</v>
      </c>
      <c r="G353" s="221">
        <v>690</v>
      </c>
      <c r="H353" s="221">
        <v>690</v>
      </c>
    </row>
    <row r="354" spans="1:11" ht="25.5" customHeight="1" x14ac:dyDescent="0.2">
      <c r="A354" s="256" t="s">
        <v>229</v>
      </c>
      <c r="B354" s="243" t="s">
        <v>200</v>
      </c>
      <c r="C354" s="242">
        <v>10</v>
      </c>
      <c r="D354" s="243" t="s">
        <v>127</v>
      </c>
      <c r="E354" s="243"/>
      <c r="F354" s="242"/>
      <c r="G354" s="257">
        <f t="shared" ref="G354:G360" si="196">G355</f>
        <v>3476.808</v>
      </c>
      <c r="H354" s="257">
        <f t="shared" ref="H354:H360" si="197">H355</f>
        <v>3418.4119999999998</v>
      </c>
      <c r="J354" s="230">
        <v>4492</v>
      </c>
      <c r="K354" s="233">
        <f>J354-G354</f>
        <v>1015.192</v>
      </c>
    </row>
    <row r="355" spans="1:11" ht="33.75" x14ac:dyDescent="0.2">
      <c r="A355" s="21" t="s">
        <v>785</v>
      </c>
      <c r="B355" s="343" t="s">
        <v>200</v>
      </c>
      <c r="C355" s="151">
        <v>10</v>
      </c>
      <c r="D355" s="343" t="s">
        <v>127</v>
      </c>
      <c r="E355" s="343" t="s">
        <v>204</v>
      </c>
      <c r="F355" s="151"/>
      <c r="G355" s="221">
        <f t="shared" si="196"/>
        <v>3476.808</v>
      </c>
      <c r="H355" s="221">
        <f t="shared" si="197"/>
        <v>3418.4119999999998</v>
      </c>
    </row>
    <row r="356" spans="1:11" x14ac:dyDescent="0.2">
      <c r="A356" s="21" t="s">
        <v>205</v>
      </c>
      <c r="B356" s="343" t="s">
        <v>200</v>
      </c>
      <c r="C356" s="151">
        <v>10</v>
      </c>
      <c r="D356" s="343" t="s">
        <v>230</v>
      </c>
      <c r="E356" s="343" t="s">
        <v>206</v>
      </c>
      <c r="F356" s="151"/>
      <c r="G356" s="221">
        <f t="shared" si="196"/>
        <v>3476.808</v>
      </c>
      <c r="H356" s="221">
        <f t="shared" si="197"/>
        <v>3418.4119999999998</v>
      </c>
    </row>
    <row r="357" spans="1:11" ht="30" customHeight="1" x14ac:dyDescent="0.2">
      <c r="A357" s="21" t="s">
        <v>430</v>
      </c>
      <c r="B357" s="343" t="s">
        <v>200</v>
      </c>
      <c r="C357" s="151" t="s">
        <v>149</v>
      </c>
      <c r="D357" s="343" t="s">
        <v>127</v>
      </c>
      <c r="E357" s="343" t="s">
        <v>231</v>
      </c>
      <c r="F357" s="151" t="s">
        <v>147</v>
      </c>
      <c r="G357" s="221">
        <f t="shared" ref="G357" si="198">G359</f>
        <v>3476.808</v>
      </c>
      <c r="H357" s="221">
        <f t="shared" ref="H357" si="199">H359</f>
        <v>3418.4119999999998</v>
      </c>
    </row>
    <row r="358" spans="1:11" ht="14.25" customHeight="1" x14ac:dyDescent="0.2">
      <c r="A358" s="21" t="s">
        <v>232</v>
      </c>
      <c r="B358" s="343" t="s">
        <v>200</v>
      </c>
      <c r="C358" s="151" t="s">
        <v>149</v>
      </c>
      <c r="D358" s="343" t="s">
        <v>127</v>
      </c>
      <c r="E358" s="343" t="s">
        <v>233</v>
      </c>
      <c r="F358" s="151"/>
      <c r="G358" s="221">
        <f t="shared" ref="G358" si="200">G359</f>
        <v>3476.808</v>
      </c>
      <c r="H358" s="221">
        <f t="shared" ref="H358" si="201">H359</f>
        <v>3418.4119999999998</v>
      </c>
    </row>
    <row r="359" spans="1:11" ht="22.5" customHeight="1" x14ac:dyDescent="0.2">
      <c r="A359" s="246" t="s">
        <v>159</v>
      </c>
      <c r="B359" s="343" t="s">
        <v>200</v>
      </c>
      <c r="C359" s="151" t="s">
        <v>149</v>
      </c>
      <c r="D359" s="343" t="s">
        <v>127</v>
      </c>
      <c r="E359" s="343" t="s">
        <v>233</v>
      </c>
      <c r="F359" s="40" t="s">
        <v>160</v>
      </c>
      <c r="G359" s="250">
        <f t="shared" si="196"/>
        <v>3476.808</v>
      </c>
      <c r="H359" s="250">
        <f t="shared" si="197"/>
        <v>3418.4119999999998</v>
      </c>
    </row>
    <row r="360" spans="1:11" ht="45" x14ac:dyDescent="0.2">
      <c r="A360" s="21" t="s">
        <v>401</v>
      </c>
      <c r="B360" s="343" t="s">
        <v>200</v>
      </c>
      <c r="C360" s="151" t="s">
        <v>149</v>
      </c>
      <c r="D360" s="343" t="s">
        <v>127</v>
      </c>
      <c r="E360" s="343" t="s">
        <v>233</v>
      </c>
      <c r="F360" s="227">
        <v>320</v>
      </c>
      <c r="G360" s="250">
        <f t="shared" si="196"/>
        <v>3476.808</v>
      </c>
      <c r="H360" s="250">
        <f t="shared" si="197"/>
        <v>3418.4119999999998</v>
      </c>
    </row>
    <row r="361" spans="1:11" ht="14.25" customHeight="1" x14ac:dyDescent="0.2">
      <c r="A361" s="219" t="s">
        <v>480</v>
      </c>
      <c r="B361" s="343" t="s">
        <v>200</v>
      </c>
      <c r="C361" s="151" t="s">
        <v>149</v>
      </c>
      <c r="D361" s="343" t="s">
        <v>127</v>
      </c>
      <c r="E361" s="343" t="s">
        <v>233</v>
      </c>
      <c r="F361" s="227">
        <v>321</v>
      </c>
      <c r="G361" s="250">
        <v>3476.808</v>
      </c>
      <c r="H361" s="250">
        <v>3418.4119999999998</v>
      </c>
    </row>
    <row r="362" spans="1:11" ht="21" customHeight="1" x14ac:dyDescent="0.2">
      <c r="A362" s="259" t="s">
        <v>234</v>
      </c>
      <c r="B362" s="252" t="s">
        <v>235</v>
      </c>
      <c r="C362" s="255" t="s">
        <v>145</v>
      </c>
      <c r="D362" s="252" t="s">
        <v>145</v>
      </c>
      <c r="E362" s="252" t="s">
        <v>146</v>
      </c>
      <c r="F362" s="255" t="s">
        <v>147</v>
      </c>
      <c r="G362" s="253">
        <f t="shared" ref="G362" si="202">G363</f>
        <v>5617.7790000000005</v>
      </c>
      <c r="H362" s="253">
        <f t="shared" ref="H362" si="203">H363</f>
        <v>5615.7790000000005</v>
      </c>
      <c r="I362" s="230">
        <v>5617.7790000000005</v>
      </c>
      <c r="J362" s="233">
        <v>5615.7790000000005</v>
      </c>
    </row>
    <row r="363" spans="1:11" ht="34.5" customHeight="1" x14ac:dyDescent="0.2">
      <c r="A363" s="32" t="s">
        <v>236</v>
      </c>
      <c r="B363" s="33" t="s">
        <v>235</v>
      </c>
      <c r="C363" s="31" t="s">
        <v>127</v>
      </c>
      <c r="D363" s="33" t="s">
        <v>145</v>
      </c>
      <c r="E363" s="33" t="s">
        <v>146</v>
      </c>
      <c r="F363" s="31" t="s">
        <v>147</v>
      </c>
      <c r="G363" s="173">
        <f>G364+G390</f>
        <v>5617.7790000000005</v>
      </c>
      <c r="H363" s="173">
        <f>H364+H390</f>
        <v>5615.7790000000005</v>
      </c>
    </row>
    <row r="364" spans="1:11" ht="15" customHeight="1" x14ac:dyDescent="0.2">
      <c r="A364" s="256" t="s">
        <v>237</v>
      </c>
      <c r="B364" s="243" t="s">
        <v>235</v>
      </c>
      <c r="C364" s="242" t="s">
        <v>127</v>
      </c>
      <c r="D364" s="243" t="s">
        <v>238</v>
      </c>
      <c r="E364" s="243" t="s">
        <v>146</v>
      </c>
      <c r="F364" s="242" t="s">
        <v>147</v>
      </c>
      <c r="G364" s="257">
        <f>G366+G370</f>
        <v>3968.779</v>
      </c>
      <c r="H364" s="257">
        <f>H366+H370</f>
        <v>3966.779</v>
      </c>
    </row>
    <row r="365" spans="1:11" ht="15" customHeight="1" x14ac:dyDescent="0.15">
      <c r="A365" s="345" t="s">
        <v>905</v>
      </c>
      <c r="B365" s="243" t="s">
        <v>235</v>
      </c>
      <c r="C365" s="242" t="s">
        <v>127</v>
      </c>
      <c r="D365" s="243" t="s">
        <v>238</v>
      </c>
      <c r="E365" s="243" t="s">
        <v>239</v>
      </c>
      <c r="F365" s="242"/>
      <c r="G365" s="257">
        <f>G366</f>
        <v>120</v>
      </c>
      <c r="H365" s="257">
        <f>H366</f>
        <v>118</v>
      </c>
    </row>
    <row r="366" spans="1:11" ht="23.25" customHeight="1" x14ac:dyDescent="0.2">
      <c r="A366" s="21" t="s">
        <v>675</v>
      </c>
      <c r="B366" s="343" t="s">
        <v>235</v>
      </c>
      <c r="C366" s="343" t="s">
        <v>127</v>
      </c>
      <c r="D366" s="343" t="s">
        <v>238</v>
      </c>
      <c r="E366" s="343" t="s">
        <v>701</v>
      </c>
      <c r="F366" s="151"/>
      <c r="G366" s="221">
        <f t="shared" ref="G366:G368" si="204">G367</f>
        <v>120</v>
      </c>
      <c r="H366" s="221">
        <f t="shared" ref="H366:H368" si="205">H367</f>
        <v>118</v>
      </c>
    </row>
    <row r="367" spans="1:11" ht="32.25" customHeight="1" x14ac:dyDescent="0.2">
      <c r="A367" s="21" t="s">
        <v>404</v>
      </c>
      <c r="B367" s="343" t="s">
        <v>235</v>
      </c>
      <c r="C367" s="343" t="s">
        <v>127</v>
      </c>
      <c r="D367" s="343" t="s">
        <v>238</v>
      </c>
      <c r="E367" s="343" t="s">
        <v>701</v>
      </c>
      <c r="F367" s="151" t="s">
        <v>119</v>
      </c>
      <c r="G367" s="221">
        <f t="shared" si="204"/>
        <v>120</v>
      </c>
      <c r="H367" s="221">
        <f t="shared" si="205"/>
        <v>118</v>
      </c>
    </row>
    <row r="368" spans="1:11" ht="15.75" customHeight="1" x14ac:dyDescent="0.2">
      <c r="A368" s="21" t="s">
        <v>120</v>
      </c>
      <c r="B368" s="343" t="s">
        <v>235</v>
      </c>
      <c r="C368" s="343" t="s">
        <v>127</v>
      </c>
      <c r="D368" s="343" t="s">
        <v>238</v>
      </c>
      <c r="E368" s="343" t="s">
        <v>701</v>
      </c>
      <c r="F368" s="151" t="s">
        <v>121</v>
      </c>
      <c r="G368" s="221">
        <f t="shared" si="204"/>
        <v>120</v>
      </c>
      <c r="H368" s="221">
        <f t="shared" si="205"/>
        <v>118</v>
      </c>
    </row>
    <row r="369" spans="1:8" s="234" customFormat="1" ht="18.75" customHeight="1" x14ac:dyDescent="0.2">
      <c r="A369" s="219" t="s">
        <v>422</v>
      </c>
      <c r="B369" s="343" t="s">
        <v>235</v>
      </c>
      <c r="C369" s="343" t="s">
        <v>127</v>
      </c>
      <c r="D369" s="343" t="s">
        <v>238</v>
      </c>
      <c r="E369" s="343" t="s">
        <v>701</v>
      </c>
      <c r="F369" s="151" t="s">
        <v>123</v>
      </c>
      <c r="G369" s="221">
        <v>120</v>
      </c>
      <c r="H369" s="221">
        <v>118</v>
      </c>
    </row>
    <row r="370" spans="1:8" s="234" customFormat="1" ht="14.25" customHeight="1" x14ac:dyDescent="0.2">
      <c r="A370" s="21" t="s">
        <v>704</v>
      </c>
      <c r="B370" s="343" t="s">
        <v>235</v>
      </c>
      <c r="C370" s="151" t="s">
        <v>127</v>
      </c>
      <c r="D370" s="343" t="s">
        <v>238</v>
      </c>
      <c r="E370" s="343" t="s">
        <v>240</v>
      </c>
      <c r="F370" s="151" t="s">
        <v>147</v>
      </c>
      <c r="G370" s="221">
        <f t="shared" ref="G370" si="206">G371</f>
        <v>3848.779</v>
      </c>
      <c r="H370" s="221">
        <f t="shared" ref="H370" si="207">H371</f>
        <v>3848.779</v>
      </c>
    </row>
    <row r="371" spans="1:8" ht="21" customHeight="1" x14ac:dyDescent="0.2">
      <c r="A371" s="21" t="s">
        <v>241</v>
      </c>
      <c r="B371" s="343" t="s">
        <v>235</v>
      </c>
      <c r="C371" s="151" t="s">
        <v>127</v>
      </c>
      <c r="D371" s="343" t="s">
        <v>238</v>
      </c>
      <c r="E371" s="343" t="s">
        <v>242</v>
      </c>
      <c r="F371" s="151" t="s">
        <v>147</v>
      </c>
      <c r="G371" s="221">
        <f>G372+G376+G379+G383</f>
        <v>3848.779</v>
      </c>
      <c r="H371" s="221">
        <f>H372+H376+H379+H383</f>
        <v>3848.779</v>
      </c>
    </row>
    <row r="372" spans="1:8" ht="12" customHeight="1" x14ac:dyDescent="0.2">
      <c r="A372" s="21" t="s">
        <v>110</v>
      </c>
      <c r="B372" s="343" t="s">
        <v>235</v>
      </c>
      <c r="C372" s="151" t="s">
        <v>127</v>
      </c>
      <c r="D372" s="343" t="s">
        <v>238</v>
      </c>
      <c r="E372" s="343" t="s">
        <v>243</v>
      </c>
      <c r="F372" s="151" t="s">
        <v>111</v>
      </c>
      <c r="G372" s="221">
        <f t="shared" ref="G372" si="208">G373</f>
        <v>3565.9</v>
      </c>
      <c r="H372" s="221">
        <f t="shared" ref="H372" si="209">H373</f>
        <v>3565.9</v>
      </c>
    </row>
    <row r="373" spans="1:8" ht="22.5" x14ac:dyDescent="0.2">
      <c r="A373" s="21" t="s">
        <v>131</v>
      </c>
      <c r="B373" s="343" t="s">
        <v>235</v>
      </c>
      <c r="C373" s="151" t="s">
        <v>127</v>
      </c>
      <c r="D373" s="343" t="s">
        <v>238</v>
      </c>
      <c r="E373" s="343" t="s">
        <v>243</v>
      </c>
      <c r="F373" s="151" t="s">
        <v>192</v>
      </c>
      <c r="G373" s="221">
        <f t="shared" ref="G373" si="210">G374+G375</f>
        <v>3565.9</v>
      </c>
      <c r="H373" s="221">
        <f t="shared" ref="H373" si="211">H374+H375</f>
        <v>3565.9</v>
      </c>
    </row>
    <row r="374" spans="1:8" x14ac:dyDescent="0.2">
      <c r="A374" s="39" t="s">
        <v>132</v>
      </c>
      <c r="B374" s="343" t="s">
        <v>235</v>
      </c>
      <c r="C374" s="151" t="s">
        <v>127</v>
      </c>
      <c r="D374" s="343" t="s">
        <v>238</v>
      </c>
      <c r="E374" s="343" t="s">
        <v>243</v>
      </c>
      <c r="F374" s="151">
        <v>121</v>
      </c>
      <c r="G374" s="221">
        <v>2738.8</v>
      </c>
      <c r="H374" s="221">
        <v>2738.8</v>
      </c>
    </row>
    <row r="375" spans="1:8" ht="33.75" x14ac:dyDescent="0.2">
      <c r="A375" s="39" t="s">
        <v>133</v>
      </c>
      <c r="B375" s="343" t="s">
        <v>235</v>
      </c>
      <c r="C375" s="151" t="s">
        <v>127</v>
      </c>
      <c r="D375" s="343" t="s">
        <v>238</v>
      </c>
      <c r="E375" s="343" t="s">
        <v>243</v>
      </c>
      <c r="F375" s="151">
        <v>129</v>
      </c>
      <c r="G375" s="221">
        <v>827.1</v>
      </c>
      <c r="H375" s="221">
        <v>827.1</v>
      </c>
    </row>
    <row r="376" spans="1:8" ht="21.75" customHeight="1" x14ac:dyDescent="0.2">
      <c r="A376" s="21" t="s">
        <v>110</v>
      </c>
      <c r="B376" s="343" t="s">
        <v>235</v>
      </c>
      <c r="C376" s="151" t="s">
        <v>127</v>
      </c>
      <c r="D376" s="343" t="s">
        <v>238</v>
      </c>
      <c r="E376" s="343" t="s">
        <v>245</v>
      </c>
      <c r="F376" s="151">
        <v>100</v>
      </c>
      <c r="G376" s="221">
        <f t="shared" ref="G376:G377" si="212">G377</f>
        <v>0</v>
      </c>
      <c r="H376" s="221">
        <f t="shared" ref="H376:H377" si="213">H377</f>
        <v>0</v>
      </c>
    </row>
    <row r="377" spans="1:8" ht="22.5" x14ac:dyDescent="0.2">
      <c r="A377" s="21" t="s">
        <v>131</v>
      </c>
      <c r="B377" s="343" t="s">
        <v>235</v>
      </c>
      <c r="C377" s="151" t="s">
        <v>127</v>
      </c>
      <c r="D377" s="343" t="s">
        <v>238</v>
      </c>
      <c r="E377" s="343" t="s">
        <v>245</v>
      </c>
      <c r="F377" s="151">
        <v>120</v>
      </c>
      <c r="G377" s="221">
        <f t="shared" si="212"/>
        <v>0</v>
      </c>
      <c r="H377" s="221">
        <f t="shared" si="213"/>
        <v>0</v>
      </c>
    </row>
    <row r="378" spans="1:8" ht="12.75" customHeight="1" x14ac:dyDescent="0.2">
      <c r="A378" s="39" t="s">
        <v>244</v>
      </c>
      <c r="B378" s="343" t="s">
        <v>235</v>
      </c>
      <c r="C378" s="151" t="s">
        <v>127</v>
      </c>
      <c r="D378" s="343" t="s">
        <v>238</v>
      </c>
      <c r="E378" s="343" t="s">
        <v>245</v>
      </c>
      <c r="F378" s="151">
        <v>122</v>
      </c>
      <c r="G378" s="221"/>
      <c r="H378" s="221"/>
    </row>
    <row r="379" spans="1:8" ht="10.5" customHeight="1" x14ac:dyDescent="0.2">
      <c r="A379" s="21" t="s">
        <v>404</v>
      </c>
      <c r="B379" s="343" t="s">
        <v>235</v>
      </c>
      <c r="C379" s="151" t="s">
        <v>127</v>
      </c>
      <c r="D379" s="343" t="s">
        <v>238</v>
      </c>
      <c r="E379" s="343" t="s">
        <v>245</v>
      </c>
      <c r="F379" s="151" t="s">
        <v>119</v>
      </c>
      <c r="G379" s="221">
        <f t="shared" ref="G379" si="214">G380</f>
        <v>273.10000000000002</v>
      </c>
      <c r="H379" s="221">
        <f t="shared" ref="H379" si="215">H380</f>
        <v>273.10000000000002</v>
      </c>
    </row>
    <row r="380" spans="1:8" ht="22.5" x14ac:dyDescent="0.2">
      <c r="A380" s="21" t="s">
        <v>120</v>
      </c>
      <c r="B380" s="343" t="s">
        <v>235</v>
      </c>
      <c r="C380" s="151" t="s">
        <v>127</v>
      </c>
      <c r="D380" s="343" t="s">
        <v>238</v>
      </c>
      <c r="E380" s="343" t="s">
        <v>245</v>
      </c>
      <c r="F380" s="151" t="s">
        <v>121</v>
      </c>
      <c r="G380" s="221">
        <f t="shared" ref="G380" si="216">G382+G381</f>
        <v>273.10000000000002</v>
      </c>
      <c r="H380" s="221">
        <f t="shared" ref="H380" si="217">H382+H381</f>
        <v>273.10000000000002</v>
      </c>
    </row>
    <row r="381" spans="1:8" ht="12" customHeight="1" x14ac:dyDescent="0.2">
      <c r="A381" s="219" t="s">
        <v>134</v>
      </c>
      <c r="B381" s="343" t="s">
        <v>235</v>
      </c>
      <c r="C381" s="151" t="s">
        <v>127</v>
      </c>
      <c r="D381" s="343" t="s">
        <v>238</v>
      </c>
      <c r="E381" s="343" t="s">
        <v>245</v>
      </c>
      <c r="F381" s="151">
        <v>242</v>
      </c>
      <c r="G381" s="221">
        <v>44</v>
      </c>
      <c r="H381" s="221">
        <v>44</v>
      </c>
    </row>
    <row r="382" spans="1:8" ht="28.5" customHeight="1" x14ac:dyDescent="0.2">
      <c r="A382" s="219" t="s">
        <v>422</v>
      </c>
      <c r="B382" s="343" t="s">
        <v>235</v>
      </c>
      <c r="C382" s="151" t="s">
        <v>127</v>
      </c>
      <c r="D382" s="343" t="s">
        <v>238</v>
      </c>
      <c r="E382" s="343" t="s">
        <v>245</v>
      </c>
      <c r="F382" s="151" t="s">
        <v>123</v>
      </c>
      <c r="G382" s="221">
        <v>229.1</v>
      </c>
      <c r="H382" s="221">
        <v>229.1</v>
      </c>
    </row>
    <row r="383" spans="1:8" ht="12.75" customHeight="1" x14ac:dyDescent="0.2">
      <c r="A383" s="219" t="s">
        <v>135</v>
      </c>
      <c r="B383" s="343" t="s">
        <v>235</v>
      </c>
      <c r="C383" s="151" t="s">
        <v>127</v>
      </c>
      <c r="D383" s="343" t="s">
        <v>238</v>
      </c>
      <c r="E383" s="343" t="s">
        <v>245</v>
      </c>
      <c r="F383" s="151" t="s">
        <v>195</v>
      </c>
      <c r="G383" s="221">
        <f>G384+G386</f>
        <v>9.7789999999999999</v>
      </c>
      <c r="H383" s="221">
        <f>H384+H386</f>
        <v>9.7789999999999999</v>
      </c>
    </row>
    <row r="384" spans="1:8" ht="20.25" customHeight="1" x14ac:dyDescent="0.2">
      <c r="A384" s="219" t="s">
        <v>673</v>
      </c>
      <c r="B384" s="343" t="s">
        <v>235</v>
      </c>
      <c r="C384" s="151" t="s">
        <v>127</v>
      </c>
      <c r="D384" s="343" t="s">
        <v>238</v>
      </c>
      <c r="E384" s="343" t="s">
        <v>245</v>
      </c>
      <c r="F384" s="151">
        <v>830</v>
      </c>
      <c r="G384" s="221">
        <f>G385</f>
        <v>0</v>
      </c>
      <c r="H384" s="221">
        <f>H385</f>
        <v>0</v>
      </c>
    </row>
    <row r="385" spans="1:8" ht="14.25" customHeight="1" x14ac:dyDescent="0.2">
      <c r="A385" s="219" t="s">
        <v>674</v>
      </c>
      <c r="B385" s="343" t="s">
        <v>235</v>
      </c>
      <c r="C385" s="151" t="s">
        <v>127</v>
      </c>
      <c r="D385" s="343" t="s">
        <v>238</v>
      </c>
      <c r="E385" s="343" t="s">
        <v>245</v>
      </c>
      <c r="F385" s="151">
        <v>831</v>
      </c>
      <c r="G385" s="221"/>
      <c r="H385" s="221"/>
    </row>
    <row r="386" spans="1:8" ht="24.75" customHeight="1" x14ac:dyDescent="0.2">
      <c r="A386" s="219" t="s">
        <v>136</v>
      </c>
      <c r="B386" s="343" t="s">
        <v>235</v>
      </c>
      <c r="C386" s="151" t="s">
        <v>127</v>
      </c>
      <c r="D386" s="343" t="s">
        <v>238</v>
      </c>
      <c r="E386" s="343" t="s">
        <v>245</v>
      </c>
      <c r="F386" s="151" t="s">
        <v>137</v>
      </c>
      <c r="G386" s="221">
        <f>G388+G387+G389</f>
        <v>9.7789999999999999</v>
      </c>
      <c r="H386" s="221">
        <f>H388+H387+H389</f>
        <v>9.7789999999999999</v>
      </c>
    </row>
    <row r="387" spans="1:8" x14ac:dyDescent="0.2">
      <c r="A387" s="246" t="s">
        <v>138</v>
      </c>
      <c r="B387" s="343" t="s">
        <v>235</v>
      </c>
      <c r="C387" s="151" t="s">
        <v>127</v>
      </c>
      <c r="D387" s="343" t="s">
        <v>238</v>
      </c>
      <c r="E387" s="343" t="s">
        <v>245</v>
      </c>
      <c r="F387" s="151">
        <v>851</v>
      </c>
      <c r="G387" s="221"/>
      <c r="H387" s="221"/>
    </row>
    <row r="388" spans="1:8" ht="11.25" customHeight="1" x14ac:dyDescent="0.2">
      <c r="A388" s="219" t="s">
        <v>196</v>
      </c>
      <c r="B388" s="343" t="s">
        <v>235</v>
      </c>
      <c r="C388" s="151" t="s">
        <v>127</v>
      </c>
      <c r="D388" s="343" t="s">
        <v>238</v>
      </c>
      <c r="E388" s="343" t="s">
        <v>245</v>
      </c>
      <c r="F388" s="151" t="s">
        <v>216</v>
      </c>
      <c r="G388" s="221">
        <v>4.7789999999999999</v>
      </c>
      <c r="H388" s="221">
        <v>4.7789999999999999</v>
      </c>
    </row>
    <row r="389" spans="1:8" x14ac:dyDescent="0.2">
      <c r="A389" s="219" t="s">
        <v>396</v>
      </c>
      <c r="B389" s="343" t="s">
        <v>235</v>
      </c>
      <c r="C389" s="151" t="s">
        <v>127</v>
      </c>
      <c r="D389" s="343" t="s">
        <v>238</v>
      </c>
      <c r="E389" s="343" t="s">
        <v>245</v>
      </c>
      <c r="F389" s="151">
        <v>853</v>
      </c>
      <c r="G389" s="221">
        <v>5</v>
      </c>
      <c r="H389" s="221">
        <v>5</v>
      </c>
    </row>
    <row r="390" spans="1:8" ht="22.5" customHeight="1" x14ac:dyDescent="0.2">
      <c r="A390" s="256" t="s">
        <v>247</v>
      </c>
      <c r="B390" s="243" t="s">
        <v>235</v>
      </c>
      <c r="C390" s="243" t="s">
        <v>127</v>
      </c>
      <c r="D390" s="243" t="s">
        <v>248</v>
      </c>
      <c r="E390" s="243"/>
      <c r="F390" s="242"/>
      <c r="G390" s="257">
        <f t="shared" ref="G390" si="218">G391</f>
        <v>1649</v>
      </c>
      <c r="H390" s="257">
        <f t="shared" ref="H390" si="219">H391</f>
        <v>1649</v>
      </c>
    </row>
    <row r="391" spans="1:8" ht="76.5" customHeight="1" x14ac:dyDescent="0.2">
      <c r="A391" s="32" t="s">
        <v>907</v>
      </c>
      <c r="B391" s="33" t="s">
        <v>235</v>
      </c>
      <c r="C391" s="33" t="s">
        <v>127</v>
      </c>
      <c r="D391" s="33" t="s">
        <v>248</v>
      </c>
      <c r="E391" s="33" t="s">
        <v>239</v>
      </c>
      <c r="F391" s="31" t="s">
        <v>147</v>
      </c>
      <c r="G391" s="173">
        <f>G392+G413</f>
        <v>1649</v>
      </c>
      <c r="H391" s="221">
        <f>H392+H413</f>
        <v>1649</v>
      </c>
    </row>
    <row r="392" spans="1:8" ht="22.5" customHeight="1" x14ac:dyDescent="0.2">
      <c r="A392" s="21" t="s">
        <v>249</v>
      </c>
      <c r="B392" s="343" t="s">
        <v>235</v>
      </c>
      <c r="C392" s="343" t="s">
        <v>127</v>
      </c>
      <c r="D392" s="343" t="s">
        <v>248</v>
      </c>
      <c r="E392" s="343" t="s">
        <v>250</v>
      </c>
      <c r="F392" s="151"/>
      <c r="G392" s="221">
        <f>G393+G397+G401+G405+G409</f>
        <v>1249</v>
      </c>
      <c r="H392" s="221">
        <f>H393+H397+H401+H405+H409</f>
        <v>1249</v>
      </c>
    </row>
    <row r="393" spans="1:8" ht="12" customHeight="1" x14ac:dyDescent="0.2">
      <c r="A393" s="21" t="s">
        <v>251</v>
      </c>
      <c r="B393" s="343" t="s">
        <v>235</v>
      </c>
      <c r="C393" s="343" t="s">
        <v>127</v>
      </c>
      <c r="D393" s="343" t="s">
        <v>248</v>
      </c>
      <c r="E393" s="343" t="s">
        <v>252</v>
      </c>
      <c r="F393" s="151"/>
      <c r="G393" s="221">
        <f t="shared" ref="G393:G395" si="220">G394</f>
        <v>119</v>
      </c>
      <c r="H393" s="221">
        <f t="shared" ref="H393:H395" si="221">H394</f>
        <v>119</v>
      </c>
    </row>
    <row r="394" spans="1:8" ht="21.75" customHeight="1" x14ac:dyDescent="0.2">
      <c r="A394" s="21" t="s">
        <v>404</v>
      </c>
      <c r="B394" s="343" t="s">
        <v>235</v>
      </c>
      <c r="C394" s="343" t="s">
        <v>127</v>
      </c>
      <c r="D394" s="343" t="s">
        <v>248</v>
      </c>
      <c r="E394" s="343" t="s">
        <v>252</v>
      </c>
      <c r="F394" s="151" t="s">
        <v>119</v>
      </c>
      <c r="G394" s="221">
        <f t="shared" si="220"/>
        <v>119</v>
      </c>
      <c r="H394" s="221">
        <f t="shared" si="221"/>
        <v>119</v>
      </c>
    </row>
    <row r="395" spans="1:8" ht="22.5" x14ac:dyDescent="0.2">
      <c r="A395" s="21" t="s">
        <v>120</v>
      </c>
      <c r="B395" s="343" t="s">
        <v>235</v>
      </c>
      <c r="C395" s="343" t="s">
        <v>127</v>
      </c>
      <c r="D395" s="343" t="s">
        <v>248</v>
      </c>
      <c r="E395" s="343" t="s">
        <v>252</v>
      </c>
      <c r="F395" s="151" t="s">
        <v>121</v>
      </c>
      <c r="G395" s="221">
        <f t="shared" si="220"/>
        <v>119</v>
      </c>
      <c r="H395" s="221">
        <f t="shared" si="221"/>
        <v>119</v>
      </c>
    </row>
    <row r="396" spans="1:8" ht="12" customHeight="1" x14ac:dyDescent="0.2">
      <c r="A396" s="219" t="s">
        <v>422</v>
      </c>
      <c r="B396" s="343" t="s">
        <v>235</v>
      </c>
      <c r="C396" s="343" t="s">
        <v>127</v>
      </c>
      <c r="D396" s="343" t="s">
        <v>248</v>
      </c>
      <c r="E396" s="343" t="s">
        <v>252</v>
      </c>
      <c r="F396" s="151" t="s">
        <v>123</v>
      </c>
      <c r="G396" s="221">
        <v>119</v>
      </c>
      <c r="H396" s="221">
        <v>119</v>
      </c>
    </row>
    <row r="397" spans="1:8" ht="22.5" x14ac:dyDescent="0.2">
      <c r="A397" s="39" t="s">
        <v>786</v>
      </c>
      <c r="B397" s="343" t="s">
        <v>235</v>
      </c>
      <c r="C397" s="343" t="s">
        <v>127</v>
      </c>
      <c r="D397" s="343" t="s">
        <v>248</v>
      </c>
      <c r="E397" s="343" t="s">
        <v>692</v>
      </c>
      <c r="F397" s="151"/>
      <c r="G397" s="221">
        <f t="shared" ref="G397:G399" si="222">G398</f>
        <v>100</v>
      </c>
      <c r="H397" s="221">
        <f t="shared" ref="H397:H399" si="223">H398</f>
        <v>100</v>
      </c>
    </row>
    <row r="398" spans="1:8" ht="24.75" customHeight="1" x14ac:dyDescent="0.2">
      <c r="A398" s="21" t="s">
        <v>404</v>
      </c>
      <c r="B398" s="343" t="s">
        <v>235</v>
      </c>
      <c r="C398" s="343" t="s">
        <v>127</v>
      </c>
      <c r="D398" s="343" t="s">
        <v>248</v>
      </c>
      <c r="E398" s="343" t="s">
        <v>692</v>
      </c>
      <c r="F398" s="151" t="s">
        <v>119</v>
      </c>
      <c r="G398" s="221">
        <f t="shared" si="222"/>
        <v>100</v>
      </c>
      <c r="H398" s="221">
        <f t="shared" si="223"/>
        <v>100</v>
      </c>
    </row>
    <row r="399" spans="1:8" ht="74.25" customHeight="1" x14ac:dyDescent="0.2">
      <c r="A399" s="21" t="s">
        <v>120</v>
      </c>
      <c r="B399" s="343" t="s">
        <v>235</v>
      </c>
      <c r="C399" s="343" t="s">
        <v>127</v>
      </c>
      <c r="D399" s="343" t="s">
        <v>248</v>
      </c>
      <c r="E399" s="343" t="s">
        <v>692</v>
      </c>
      <c r="F399" s="151" t="s">
        <v>121</v>
      </c>
      <c r="G399" s="221">
        <f t="shared" si="222"/>
        <v>100</v>
      </c>
      <c r="H399" s="221">
        <f t="shared" si="223"/>
        <v>100</v>
      </c>
    </row>
    <row r="400" spans="1:8" ht="21.75" customHeight="1" x14ac:dyDescent="0.2">
      <c r="A400" s="219" t="s">
        <v>422</v>
      </c>
      <c r="B400" s="343" t="s">
        <v>235</v>
      </c>
      <c r="C400" s="343" t="s">
        <v>127</v>
      </c>
      <c r="D400" s="343" t="s">
        <v>248</v>
      </c>
      <c r="E400" s="343" t="s">
        <v>692</v>
      </c>
      <c r="F400" s="151" t="s">
        <v>123</v>
      </c>
      <c r="G400" s="221">
        <v>100</v>
      </c>
      <c r="H400" s="221">
        <v>100</v>
      </c>
    </row>
    <row r="401" spans="1:8" ht="12" customHeight="1" x14ac:dyDescent="0.2">
      <c r="A401" s="39" t="s">
        <v>694</v>
      </c>
      <c r="B401" s="343" t="s">
        <v>235</v>
      </c>
      <c r="C401" s="343" t="s">
        <v>127</v>
      </c>
      <c r="D401" s="343" t="s">
        <v>248</v>
      </c>
      <c r="E401" s="343" t="s">
        <v>695</v>
      </c>
      <c r="F401" s="151"/>
      <c r="G401" s="221">
        <f t="shared" ref="G401:G403" si="224">G402</f>
        <v>600</v>
      </c>
      <c r="H401" s="221">
        <f t="shared" ref="H401:H403" si="225">H402</f>
        <v>600</v>
      </c>
    </row>
    <row r="402" spans="1:8" ht="21" customHeight="1" x14ac:dyDescent="0.2">
      <c r="A402" s="21" t="s">
        <v>135</v>
      </c>
      <c r="B402" s="343" t="s">
        <v>235</v>
      </c>
      <c r="C402" s="343" t="s">
        <v>127</v>
      </c>
      <c r="D402" s="343" t="s">
        <v>248</v>
      </c>
      <c r="E402" s="343" t="s">
        <v>695</v>
      </c>
      <c r="F402" s="151">
        <v>800</v>
      </c>
      <c r="G402" s="221">
        <f t="shared" si="224"/>
        <v>600</v>
      </c>
      <c r="H402" s="221">
        <f t="shared" si="225"/>
        <v>600</v>
      </c>
    </row>
    <row r="403" spans="1:8" ht="33.75" x14ac:dyDescent="0.2">
      <c r="A403" s="219" t="s">
        <v>405</v>
      </c>
      <c r="B403" s="343" t="s">
        <v>235</v>
      </c>
      <c r="C403" s="343" t="s">
        <v>127</v>
      </c>
      <c r="D403" s="343" t="s">
        <v>248</v>
      </c>
      <c r="E403" s="343" t="s">
        <v>695</v>
      </c>
      <c r="F403" s="151">
        <v>810</v>
      </c>
      <c r="G403" s="221">
        <f t="shared" si="224"/>
        <v>600</v>
      </c>
      <c r="H403" s="221">
        <f t="shared" si="225"/>
        <v>600</v>
      </c>
    </row>
    <row r="404" spans="1:8" ht="13.5" customHeight="1" x14ac:dyDescent="0.2">
      <c r="A404" s="248" t="s">
        <v>491</v>
      </c>
      <c r="B404" s="343" t="s">
        <v>235</v>
      </c>
      <c r="C404" s="343" t="s">
        <v>127</v>
      </c>
      <c r="D404" s="343" t="s">
        <v>248</v>
      </c>
      <c r="E404" s="343" t="s">
        <v>695</v>
      </c>
      <c r="F404" s="151">
        <v>813</v>
      </c>
      <c r="G404" s="221">
        <v>600</v>
      </c>
      <c r="H404" s="221">
        <v>600</v>
      </c>
    </row>
    <row r="405" spans="1:8" ht="11.25" customHeight="1" x14ac:dyDescent="0.2">
      <c r="A405" s="39" t="s">
        <v>696</v>
      </c>
      <c r="B405" s="343" t="s">
        <v>235</v>
      </c>
      <c r="C405" s="343" t="s">
        <v>127</v>
      </c>
      <c r="D405" s="343" t="s">
        <v>248</v>
      </c>
      <c r="E405" s="343" t="s">
        <v>253</v>
      </c>
      <c r="F405" s="151"/>
      <c r="G405" s="221">
        <f t="shared" ref="G405:G407" si="226">G406</f>
        <v>400</v>
      </c>
      <c r="H405" s="221">
        <f t="shared" ref="H405:H407" si="227">H406</f>
        <v>400</v>
      </c>
    </row>
    <row r="406" spans="1:8" ht="23.25" customHeight="1" x14ac:dyDescent="0.2">
      <c r="A406" s="21" t="s">
        <v>404</v>
      </c>
      <c r="B406" s="343" t="s">
        <v>235</v>
      </c>
      <c r="C406" s="343" t="s">
        <v>127</v>
      </c>
      <c r="D406" s="343" t="s">
        <v>248</v>
      </c>
      <c r="E406" s="343" t="s">
        <v>253</v>
      </c>
      <c r="F406" s="151" t="s">
        <v>119</v>
      </c>
      <c r="G406" s="221">
        <f t="shared" si="226"/>
        <v>400</v>
      </c>
      <c r="H406" s="221">
        <f t="shared" si="227"/>
        <v>400</v>
      </c>
    </row>
    <row r="407" spans="1:8" ht="22.5" x14ac:dyDescent="0.2">
      <c r="A407" s="21" t="s">
        <v>120</v>
      </c>
      <c r="B407" s="343" t="s">
        <v>235</v>
      </c>
      <c r="C407" s="343" t="s">
        <v>127</v>
      </c>
      <c r="D407" s="343" t="s">
        <v>248</v>
      </c>
      <c r="E407" s="343" t="s">
        <v>253</v>
      </c>
      <c r="F407" s="151" t="s">
        <v>121</v>
      </c>
      <c r="G407" s="221">
        <f t="shared" si="226"/>
        <v>400</v>
      </c>
      <c r="H407" s="221">
        <f t="shared" si="227"/>
        <v>400</v>
      </c>
    </row>
    <row r="408" spans="1:8" ht="21.75" customHeight="1" x14ac:dyDescent="0.2">
      <c r="A408" s="219" t="s">
        <v>422</v>
      </c>
      <c r="B408" s="343" t="s">
        <v>235</v>
      </c>
      <c r="C408" s="343" t="s">
        <v>127</v>
      </c>
      <c r="D408" s="343" t="s">
        <v>248</v>
      </c>
      <c r="E408" s="343" t="s">
        <v>253</v>
      </c>
      <c r="F408" s="151" t="s">
        <v>123</v>
      </c>
      <c r="G408" s="221">
        <v>400</v>
      </c>
      <c r="H408" s="221">
        <v>400</v>
      </c>
    </row>
    <row r="409" spans="1:8" ht="12.75" customHeight="1" x14ac:dyDescent="0.2">
      <c r="A409" s="39" t="s">
        <v>697</v>
      </c>
      <c r="B409" s="343" t="s">
        <v>235</v>
      </c>
      <c r="C409" s="343" t="s">
        <v>127</v>
      </c>
      <c r="D409" s="343" t="s">
        <v>248</v>
      </c>
      <c r="E409" s="343" t="s">
        <v>254</v>
      </c>
      <c r="F409" s="151"/>
      <c r="G409" s="221">
        <f t="shared" ref="G409:G411" si="228">G410</f>
        <v>30</v>
      </c>
      <c r="H409" s="221">
        <f t="shared" ref="H409:H411" si="229">H410</f>
        <v>30</v>
      </c>
    </row>
    <row r="410" spans="1:8" ht="20.25" customHeight="1" x14ac:dyDescent="0.2">
      <c r="A410" s="21" t="s">
        <v>404</v>
      </c>
      <c r="B410" s="343" t="s">
        <v>235</v>
      </c>
      <c r="C410" s="343" t="s">
        <v>127</v>
      </c>
      <c r="D410" s="343" t="s">
        <v>248</v>
      </c>
      <c r="E410" s="343" t="s">
        <v>254</v>
      </c>
      <c r="F410" s="151" t="s">
        <v>119</v>
      </c>
      <c r="G410" s="221">
        <f t="shared" si="228"/>
        <v>30</v>
      </c>
      <c r="H410" s="221">
        <f t="shared" si="229"/>
        <v>30</v>
      </c>
    </row>
    <row r="411" spans="1:8" ht="22.5" x14ac:dyDescent="0.2">
      <c r="A411" s="21" t="s">
        <v>120</v>
      </c>
      <c r="B411" s="343" t="s">
        <v>235</v>
      </c>
      <c r="C411" s="343" t="s">
        <v>127</v>
      </c>
      <c r="D411" s="343" t="s">
        <v>248</v>
      </c>
      <c r="E411" s="343" t="s">
        <v>254</v>
      </c>
      <c r="F411" s="151" t="s">
        <v>121</v>
      </c>
      <c r="G411" s="221">
        <f t="shared" si="228"/>
        <v>30</v>
      </c>
      <c r="H411" s="221">
        <f t="shared" si="229"/>
        <v>30</v>
      </c>
    </row>
    <row r="412" spans="1:8" ht="15.75" customHeight="1" x14ac:dyDescent="0.2">
      <c r="A412" s="219" t="s">
        <v>422</v>
      </c>
      <c r="B412" s="343" t="s">
        <v>235</v>
      </c>
      <c r="C412" s="343" t="s">
        <v>127</v>
      </c>
      <c r="D412" s="343" t="s">
        <v>248</v>
      </c>
      <c r="E412" s="343" t="s">
        <v>254</v>
      </c>
      <c r="F412" s="151" t="s">
        <v>123</v>
      </c>
      <c r="G412" s="221">
        <v>30</v>
      </c>
      <c r="H412" s="221">
        <v>30</v>
      </c>
    </row>
    <row r="413" spans="1:8" ht="22.5" x14ac:dyDescent="0.2">
      <c r="A413" s="39" t="s">
        <v>698</v>
      </c>
      <c r="B413" s="343" t="s">
        <v>235</v>
      </c>
      <c r="C413" s="343" t="s">
        <v>127</v>
      </c>
      <c r="D413" s="343" t="s">
        <v>248</v>
      </c>
      <c r="E413" s="343" t="s">
        <v>255</v>
      </c>
      <c r="F413" s="151"/>
      <c r="G413" s="221">
        <f t="shared" ref="G413" si="230">G414+G418</f>
        <v>400</v>
      </c>
      <c r="H413" s="221">
        <f t="shared" ref="H413" si="231">H414+H418</f>
        <v>400</v>
      </c>
    </row>
    <row r="414" spans="1:8" x14ac:dyDescent="0.2">
      <c r="A414" s="39" t="s">
        <v>699</v>
      </c>
      <c r="B414" s="343" t="s">
        <v>235</v>
      </c>
      <c r="C414" s="343" t="s">
        <v>127</v>
      </c>
      <c r="D414" s="343" t="s">
        <v>248</v>
      </c>
      <c r="E414" s="343" t="s">
        <v>700</v>
      </c>
      <c r="F414" s="151"/>
      <c r="G414" s="221">
        <f t="shared" ref="G414:G420" si="232">G415</f>
        <v>300</v>
      </c>
      <c r="H414" s="221">
        <f t="shared" ref="H414:H420" si="233">H415</f>
        <v>300</v>
      </c>
    </row>
    <row r="415" spans="1:8" ht="21" customHeight="1" x14ac:dyDescent="0.2">
      <c r="A415" s="21" t="s">
        <v>404</v>
      </c>
      <c r="B415" s="343" t="s">
        <v>235</v>
      </c>
      <c r="C415" s="343" t="s">
        <v>127</v>
      </c>
      <c r="D415" s="343" t="s">
        <v>248</v>
      </c>
      <c r="E415" s="343" t="s">
        <v>700</v>
      </c>
      <c r="F415" s="151" t="s">
        <v>119</v>
      </c>
      <c r="G415" s="221">
        <f t="shared" si="232"/>
        <v>300</v>
      </c>
      <c r="H415" s="221">
        <f t="shared" si="233"/>
        <v>300</v>
      </c>
    </row>
    <row r="416" spans="1:8" ht="25.5" customHeight="1" x14ac:dyDescent="0.2">
      <c r="A416" s="21" t="s">
        <v>120</v>
      </c>
      <c r="B416" s="343" t="s">
        <v>235</v>
      </c>
      <c r="C416" s="343" t="s">
        <v>127</v>
      </c>
      <c r="D416" s="343" t="s">
        <v>248</v>
      </c>
      <c r="E416" s="343" t="s">
        <v>700</v>
      </c>
      <c r="F416" s="151" t="s">
        <v>121</v>
      </c>
      <c r="G416" s="221">
        <f t="shared" si="232"/>
        <v>300</v>
      </c>
      <c r="H416" s="221">
        <f t="shared" si="233"/>
        <v>300</v>
      </c>
    </row>
    <row r="417" spans="1:10" ht="23.25" customHeight="1" x14ac:dyDescent="0.2">
      <c r="A417" s="219" t="s">
        <v>422</v>
      </c>
      <c r="B417" s="343" t="s">
        <v>235</v>
      </c>
      <c r="C417" s="343" t="s">
        <v>127</v>
      </c>
      <c r="D417" s="343" t="s">
        <v>248</v>
      </c>
      <c r="E417" s="343" t="s">
        <v>700</v>
      </c>
      <c r="F417" s="151" t="s">
        <v>123</v>
      </c>
      <c r="G417" s="221">
        <v>300</v>
      </c>
      <c r="H417" s="221">
        <v>300</v>
      </c>
    </row>
    <row r="418" spans="1:10" ht="12.75" customHeight="1" x14ac:dyDescent="0.2">
      <c r="A418" s="39" t="s">
        <v>703</v>
      </c>
      <c r="B418" s="343" t="s">
        <v>235</v>
      </c>
      <c r="C418" s="343" t="s">
        <v>127</v>
      </c>
      <c r="D418" s="343" t="s">
        <v>248</v>
      </c>
      <c r="E418" s="343" t="s">
        <v>702</v>
      </c>
      <c r="F418" s="151"/>
      <c r="G418" s="221">
        <f t="shared" ref="G418" si="234">G419</f>
        <v>100</v>
      </c>
      <c r="H418" s="221">
        <f t="shared" ref="H418" si="235">H419</f>
        <v>100</v>
      </c>
    </row>
    <row r="419" spans="1:10" ht="16.5" customHeight="1" x14ac:dyDescent="0.2">
      <c r="A419" s="21" t="s">
        <v>404</v>
      </c>
      <c r="B419" s="343" t="s">
        <v>235</v>
      </c>
      <c r="C419" s="343" t="s">
        <v>127</v>
      </c>
      <c r="D419" s="343" t="s">
        <v>248</v>
      </c>
      <c r="E419" s="343" t="s">
        <v>702</v>
      </c>
      <c r="F419" s="151" t="s">
        <v>119</v>
      </c>
      <c r="G419" s="221">
        <f t="shared" si="232"/>
        <v>100</v>
      </c>
      <c r="H419" s="221">
        <f t="shared" si="233"/>
        <v>100</v>
      </c>
    </row>
    <row r="420" spans="1:10" ht="21.75" customHeight="1" x14ac:dyDescent="0.2">
      <c r="A420" s="21" t="s">
        <v>120</v>
      </c>
      <c r="B420" s="343" t="s">
        <v>235</v>
      </c>
      <c r="C420" s="343" t="s">
        <v>127</v>
      </c>
      <c r="D420" s="343" t="s">
        <v>248</v>
      </c>
      <c r="E420" s="343" t="s">
        <v>702</v>
      </c>
      <c r="F420" s="151" t="s">
        <v>121</v>
      </c>
      <c r="G420" s="221">
        <f t="shared" si="232"/>
        <v>100</v>
      </c>
      <c r="H420" s="221">
        <f t="shared" si="233"/>
        <v>100</v>
      </c>
    </row>
    <row r="421" spans="1:10" x14ac:dyDescent="0.2">
      <c r="A421" s="219" t="s">
        <v>422</v>
      </c>
      <c r="B421" s="343" t="s">
        <v>235</v>
      </c>
      <c r="C421" s="343" t="s">
        <v>127</v>
      </c>
      <c r="D421" s="343" t="s">
        <v>248</v>
      </c>
      <c r="E421" s="343" t="s">
        <v>702</v>
      </c>
      <c r="F421" s="151" t="s">
        <v>123</v>
      </c>
      <c r="G421" s="221">
        <v>100</v>
      </c>
      <c r="H421" s="221">
        <v>100</v>
      </c>
      <c r="I421" s="230">
        <v>39845.228000000003</v>
      </c>
      <c r="J421" s="233">
        <f>I421-G421</f>
        <v>39745.228000000003</v>
      </c>
    </row>
    <row r="422" spans="1:10" ht="14.25" customHeight="1" x14ac:dyDescent="0.2">
      <c r="A422" s="259" t="s">
        <v>256</v>
      </c>
      <c r="B422" s="252" t="s">
        <v>257</v>
      </c>
      <c r="C422" s="255" t="s">
        <v>145</v>
      </c>
      <c r="D422" s="252" t="s">
        <v>145</v>
      </c>
      <c r="E422" s="252" t="s">
        <v>146</v>
      </c>
      <c r="F422" s="255" t="s">
        <v>147</v>
      </c>
      <c r="G422" s="253">
        <f>SUM(G423+G455+G449)</f>
        <v>33379.371999999996</v>
      </c>
      <c r="H422" s="253">
        <f>SUM(H423+H455+H449)</f>
        <v>32933.171999999999</v>
      </c>
      <c r="I422" s="230">
        <v>32607.786</v>
      </c>
      <c r="J422" s="230">
        <v>32261.371999999999</v>
      </c>
    </row>
    <row r="423" spans="1:10" ht="14.25" customHeight="1" x14ac:dyDescent="0.2">
      <c r="A423" s="32" t="s">
        <v>258</v>
      </c>
      <c r="B423" s="33" t="s">
        <v>257</v>
      </c>
      <c r="C423" s="31" t="s">
        <v>97</v>
      </c>
      <c r="D423" s="33" t="s">
        <v>145</v>
      </c>
      <c r="E423" s="33" t="s">
        <v>146</v>
      </c>
      <c r="F423" s="31" t="s">
        <v>147</v>
      </c>
      <c r="G423" s="173">
        <f>G424+G444</f>
        <v>11088.399999999998</v>
      </c>
      <c r="H423" s="173">
        <f>H424+H444</f>
        <v>10988.199999999999</v>
      </c>
      <c r="I423" s="233">
        <f>G422-I422</f>
        <v>771.58599999999569</v>
      </c>
      <c r="J423" s="233">
        <f>H422-J422</f>
        <v>671.79999999999927</v>
      </c>
    </row>
    <row r="424" spans="1:10" ht="24.75" customHeight="1" x14ac:dyDescent="0.2">
      <c r="A424" s="256" t="s">
        <v>259</v>
      </c>
      <c r="B424" s="243" t="s">
        <v>257</v>
      </c>
      <c r="C424" s="242" t="s">
        <v>97</v>
      </c>
      <c r="D424" s="243" t="s">
        <v>182</v>
      </c>
      <c r="E424" s="243" t="s">
        <v>146</v>
      </c>
      <c r="F424" s="242" t="s">
        <v>147</v>
      </c>
      <c r="G424" s="257">
        <f t="shared" ref="G424:G426" si="236">G425</f>
        <v>11082.399999999998</v>
      </c>
      <c r="H424" s="257">
        <f t="shared" ref="H424:H426" si="237">H425</f>
        <v>10982.199999999999</v>
      </c>
    </row>
    <row r="425" spans="1:10" ht="31.5" x14ac:dyDescent="0.2">
      <c r="A425" s="32" t="s">
        <v>908</v>
      </c>
      <c r="B425" s="33" t="s">
        <v>257</v>
      </c>
      <c r="C425" s="31" t="s">
        <v>97</v>
      </c>
      <c r="D425" s="33" t="s">
        <v>182</v>
      </c>
      <c r="E425" s="33" t="s">
        <v>260</v>
      </c>
      <c r="F425" s="31" t="s">
        <v>147</v>
      </c>
      <c r="G425" s="173">
        <f t="shared" si="236"/>
        <v>11082.399999999998</v>
      </c>
      <c r="H425" s="221">
        <f t="shared" si="237"/>
        <v>10982.199999999999</v>
      </c>
    </row>
    <row r="426" spans="1:10" ht="21.75" customHeight="1" x14ac:dyDescent="0.2">
      <c r="A426" s="21" t="s">
        <v>787</v>
      </c>
      <c r="B426" s="343" t="s">
        <v>257</v>
      </c>
      <c r="C426" s="151" t="s">
        <v>97</v>
      </c>
      <c r="D426" s="343" t="s">
        <v>182</v>
      </c>
      <c r="E426" s="343" t="s">
        <v>261</v>
      </c>
      <c r="F426" s="151" t="s">
        <v>147</v>
      </c>
      <c r="G426" s="221">
        <f t="shared" si="236"/>
        <v>11082.399999999998</v>
      </c>
      <c r="H426" s="221">
        <f t="shared" si="237"/>
        <v>10982.199999999999</v>
      </c>
    </row>
    <row r="427" spans="1:10" ht="22.5" x14ac:dyDescent="0.2">
      <c r="A427" s="21" t="s">
        <v>262</v>
      </c>
      <c r="B427" s="343" t="s">
        <v>257</v>
      </c>
      <c r="C427" s="151" t="s">
        <v>97</v>
      </c>
      <c r="D427" s="343" t="s">
        <v>182</v>
      </c>
      <c r="E427" s="343" t="s">
        <v>263</v>
      </c>
      <c r="F427" s="151"/>
      <c r="G427" s="221">
        <f>G428+G432+G435+G439</f>
        <v>11082.399999999998</v>
      </c>
      <c r="H427" s="221">
        <f>H428+H432+H435+H439</f>
        <v>10982.199999999999</v>
      </c>
    </row>
    <row r="428" spans="1:10" ht="21.75" customHeight="1" x14ac:dyDescent="0.2">
      <c r="A428" s="21" t="s">
        <v>110</v>
      </c>
      <c r="B428" s="343" t="s">
        <v>257</v>
      </c>
      <c r="C428" s="151" t="s">
        <v>97</v>
      </c>
      <c r="D428" s="343" t="s">
        <v>182</v>
      </c>
      <c r="E428" s="343" t="s">
        <v>264</v>
      </c>
      <c r="F428" s="151" t="s">
        <v>111</v>
      </c>
      <c r="G428" s="221">
        <f t="shared" ref="G428" si="238">G429</f>
        <v>7700.7829999999994</v>
      </c>
      <c r="H428" s="221">
        <f t="shared" ref="H428" si="239">H429</f>
        <v>7600.5830000000005</v>
      </c>
    </row>
    <row r="429" spans="1:10" ht="23.25" customHeight="1" x14ac:dyDescent="0.2">
      <c r="A429" s="21" t="s">
        <v>131</v>
      </c>
      <c r="B429" s="343" t="s">
        <v>257</v>
      </c>
      <c r="C429" s="151" t="s">
        <v>97</v>
      </c>
      <c r="D429" s="343" t="s">
        <v>182</v>
      </c>
      <c r="E429" s="343" t="s">
        <v>265</v>
      </c>
      <c r="F429" s="151" t="s">
        <v>192</v>
      </c>
      <c r="G429" s="221">
        <f t="shared" ref="G429" si="240">G430+G431</f>
        <v>7700.7829999999994</v>
      </c>
      <c r="H429" s="221">
        <f t="shared" ref="H429" si="241">H430+H431</f>
        <v>7600.5830000000005</v>
      </c>
    </row>
    <row r="430" spans="1:10" ht="36" customHeight="1" x14ac:dyDescent="0.2">
      <c r="A430" s="39" t="s">
        <v>132</v>
      </c>
      <c r="B430" s="343" t="s">
        <v>257</v>
      </c>
      <c r="C430" s="151" t="s">
        <v>97</v>
      </c>
      <c r="D430" s="343" t="s">
        <v>182</v>
      </c>
      <c r="E430" s="343" t="s">
        <v>265</v>
      </c>
      <c r="F430" s="151" t="s">
        <v>193</v>
      </c>
      <c r="G430" s="221">
        <v>5964.6139999999996</v>
      </c>
      <c r="H430" s="221">
        <v>5887.5</v>
      </c>
    </row>
    <row r="431" spans="1:10" ht="20.25" customHeight="1" x14ac:dyDescent="0.2">
      <c r="A431" s="39" t="s">
        <v>133</v>
      </c>
      <c r="B431" s="343" t="s">
        <v>257</v>
      </c>
      <c r="C431" s="151" t="s">
        <v>97</v>
      </c>
      <c r="D431" s="343" t="s">
        <v>182</v>
      </c>
      <c r="E431" s="343" t="s">
        <v>265</v>
      </c>
      <c r="F431" s="151">
        <v>129</v>
      </c>
      <c r="G431" s="221">
        <v>1736.1690000000001</v>
      </c>
      <c r="H431" s="221">
        <v>1713.0830000000001</v>
      </c>
    </row>
    <row r="432" spans="1:10" ht="32.25" customHeight="1" x14ac:dyDescent="0.2">
      <c r="A432" s="21" t="s">
        <v>110</v>
      </c>
      <c r="B432" s="343" t="s">
        <v>257</v>
      </c>
      <c r="C432" s="151" t="s">
        <v>97</v>
      </c>
      <c r="D432" s="343" t="s">
        <v>182</v>
      </c>
      <c r="E432" s="343" t="s">
        <v>266</v>
      </c>
      <c r="F432" s="151">
        <v>100</v>
      </c>
      <c r="G432" s="221">
        <f t="shared" ref="G432:G433" si="242">G433</f>
        <v>18.2</v>
      </c>
      <c r="H432" s="221">
        <f t="shared" ref="H432:H433" si="243">H433</f>
        <v>18.2</v>
      </c>
    </row>
    <row r="433" spans="1:8" ht="12" customHeight="1" x14ac:dyDescent="0.2">
      <c r="A433" s="21" t="s">
        <v>131</v>
      </c>
      <c r="B433" s="343" t="s">
        <v>257</v>
      </c>
      <c r="C433" s="151" t="s">
        <v>97</v>
      </c>
      <c r="D433" s="343" t="s">
        <v>182</v>
      </c>
      <c r="E433" s="343" t="s">
        <v>266</v>
      </c>
      <c r="F433" s="151">
        <v>120</v>
      </c>
      <c r="G433" s="221">
        <f t="shared" si="242"/>
        <v>18.2</v>
      </c>
      <c r="H433" s="221">
        <f t="shared" si="243"/>
        <v>18.2</v>
      </c>
    </row>
    <row r="434" spans="1:8" ht="12" customHeight="1" x14ac:dyDescent="0.2">
      <c r="A434" s="39" t="s">
        <v>244</v>
      </c>
      <c r="B434" s="343" t="s">
        <v>257</v>
      </c>
      <c r="C434" s="151" t="s">
        <v>97</v>
      </c>
      <c r="D434" s="343" t="s">
        <v>182</v>
      </c>
      <c r="E434" s="343" t="s">
        <v>266</v>
      </c>
      <c r="F434" s="151" t="s">
        <v>246</v>
      </c>
      <c r="G434" s="221">
        <v>18.2</v>
      </c>
      <c r="H434" s="221">
        <v>18.2</v>
      </c>
    </row>
    <row r="435" spans="1:8" ht="23.25" customHeight="1" x14ac:dyDescent="0.2">
      <c r="A435" s="21" t="s">
        <v>404</v>
      </c>
      <c r="B435" s="343" t="s">
        <v>257</v>
      </c>
      <c r="C435" s="151" t="s">
        <v>97</v>
      </c>
      <c r="D435" s="343" t="s">
        <v>182</v>
      </c>
      <c r="E435" s="343" t="s">
        <v>266</v>
      </c>
      <c r="F435" s="151" t="s">
        <v>119</v>
      </c>
      <c r="G435" s="221">
        <f t="shared" ref="G435" si="244">G436</f>
        <v>3345.1</v>
      </c>
      <c r="H435" s="221">
        <f t="shared" ref="H435" si="245">H436</f>
        <v>3345.1</v>
      </c>
    </row>
    <row r="436" spans="1:8" ht="32.25" customHeight="1" x14ac:dyDescent="0.2">
      <c r="A436" s="21" t="s">
        <v>120</v>
      </c>
      <c r="B436" s="343" t="s">
        <v>257</v>
      </c>
      <c r="C436" s="151" t="s">
        <v>97</v>
      </c>
      <c r="D436" s="343" t="s">
        <v>182</v>
      </c>
      <c r="E436" s="343" t="s">
        <v>266</v>
      </c>
      <c r="F436" s="151" t="s">
        <v>121</v>
      </c>
      <c r="G436" s="221">
        <f t="shared" ref="G436" si="246">G438+G437</f>
        <v>3345.1</v>
      </c>
      <c r="H436" s="221">
        <f t="shared" ref="H436" si="247">H438+H437</f>
        <v>3345.1</v>
      </c>
    </row>
    <row r="437" spans="1:8" ht="12.75" customHeight="1" x14ac:dyDescent="0.2">
      <c r="A437" s="219" t="s">
        <v>134</v>
      </c>
      <c r="B437" s="343" t="s">
        <v>257</v>
      </c>
      <c r="C437" s="151" t="s">
        <v>97</v>
      </c>
      <c r="D437" s="343" t="s">
        <v>182</v>
      </c>
      <c r="E437" s="343" t="s">
        <v>266</v>
      </c>
      <c r="F437" s="151">
        <v>242</v>
      </c>
      <c r="G437" s="221">
        <v>879.4</v>
      </c>
      <c r="H437" s="221">
        <v>879.4</v>
      </c>
    </row>
    <row r="438" spans="1:8" ht="21.75" customHeight="1" x14ac:dyDescent="0.2">
      <c r="A438" s="219" t="s">
        <v>422</v>
      </c>
      <c r="B438" s="343" t="s">
        <v>257</v>
      </c>
      <c r="C438" s="151" t="s">
        <v>97</v>
      </c>
      <c r="D438" s="343" t="s">
        <v>182</v>
      </c>
      <c r="E438" s="343" t="s">
        <v>266</v>
      </c>
      <c r="F438" s="151" t="s">
        <v>123</v>
      </c>
      <c r="G438" s="221">
        <v>2465.6999999999998</v>
      </c>
      <c r="H438" s="221">
        <v>2465.6999999999998</v>
      </c>
    </row>
    <row r="439" spans="1:8" ht="13.5" customHeight="1" x14ac:dyDescent="0.2">
      <c r="A439" s="219" t="s">
        <v>135</v>
      </c>
      <c r="B439" s="343" t="s">
        <v>257</v>
      </c>
      <c r="C439" s="151" t="s">
        <v>97</v>
      </c>
      <c r="D439" s="343" t="s">
        <v>182</v>
      </c>
      <c r="E439" s="343" t="s">
        <v>266</v>
      </c>
      <c r="F439" s="151" t="s">
        <v>195</v>
      </c>
      <c r="G439" s="221">
        <f t="shared" ref="G439" si="248">G440</f>
        <v>18.317</v>
      </c>
      <c r="H439" s="221">
        <f t="shared" ref="H439" si="249">H440</f>
        <v>18.317</v>
      </c>
    </row>
    <row r="440" spans="1:8" ht="22.5" customHeight="1" x14ac:dyDescent="0.2">
      <c r="A440" s="219" t="s">
        <v>136</v>
      </c>
      <c r="B440" s="343" t="s">
        <v>257</v>
      </c>
      <c r="C440" s="151" t="s">
        <v>97</v>
      </c>
      <c r="D440" s="343" t="s">
        <v>182</v>
      </c>
      <c r="E440" s="343" t="s">
        <v>266</v>
      </c>
      <c r="F440" s="151" t="s">
        <v>137</v>
      </c>
      <c r="G440" s="221">
        <f t="shared" ref="G440" si="250">G442+G443+G441</f>
        <v>18.317</v>
      </c>
      <c r="H440" s="221">
        <f t="shared" ref="H440" si="251">H442+H443+H441</f>
        <v>18.317</v>
      </c>
    </row>
    <row r="441" spans="1:8" ht="10.5" customHeight="1" x14ac:dyDescent="0.2">
      <c r="A441" s="246" t="s">
        <v>138</v>
      </c>
      <c r="B441" s="343" t="s">
        <v>257</v>
      </c>
      <c r="C441" s="151" t="s">
        <v>97</v>
      </c>
      <c r="D441" s="343" t="s">
        <v>182</v>
      </c>
      <c r="E441" s="343" t="s">
        <v>266</v>
      </c>
      <c r="F441" s="151">
        <v>851</v>
      </c>
      <c r="G441" s="221"/>
      <c r="H441" s="221"/>
    </row>
    <row r="442" spans="1:8" x14ac:dyDescent="0.2">
      <c r="A442" s="219" t="s">
        <v>196</v>
      </c>
      <c r="B442" s="343" t="s">
        <v>257</v>
      </c>
      <c r="C442" s="151" t="s">
        <v>97</v>
      </c>
      <c r="D442" s="343" t="s">
        <v>182</v>
      </c>
      <c r="E442" s="343" t="s">
        <v>266</v>
      </c>
      <c r="F442" s="151" t="s">
        <v>216</v>
      </c>
      <c r="G442" s="221">
        <v>3.3170000000000002</v>
      </c>
      <c r="H442" s="221">
        <v>3.3170000000000002</v>
      </c>
    </row>
    <row r="443" spans="1:8" x14ac:dyDescent="0.2">
      <c r="A443" s="219" t="s">
        <v>396</v>
      </c>
      <c r="B443" s="343" t="s">
        <v>257</v>
      </c>
      <c r="C443" s="151" t="s">
        <v>97</v>
      </c>
      <c r="D443" s="343" t="s">
        <v>182</v>
      </c>
      <c r="E443" s="343" t="s">
        <v>266</v>
      </c>
      <c r="F443" s="151">
        <v>853</v>
      </c>
      <c r="G443" s="221">
        <v>15</v>
      </c>
      <c r="H443" s="221">
        <v>15</v>
      </c>
    </row>
    <row r="444" spans="1:8" x14ac:dyDescent="0.2">
      <c r="A444" s="260" t="s">
        <v>267</v>
      </c>
      <c r="B444" s="243" t="s">
        <v>257</v>
      </c>
      <c r="C444" s="261" t="s">
        <v>97</v>
      </c>
      <c r="D444" s="262" t="s">
        <v>268</v>
      </c>
      <c r="E444" s="262"/>
      <c r="F444" s="261"/>
      <c r="G444" s="263">
        <f t="shared" ref="G444:G447" si="252">G445</f>
        <v>6</v>
      </c>
      <c r="H444" s="263">
        <f t="shared" ref="H444:H447" si="253">H445</f>
        <v>6</v>
      </c>
    </row>
    <row r="445" spans="1:8" ht="9.75" customHeight="1" x14ac:dyDescent="0.2">
      <c r="A445" s="21" t="s">
        <v>124</v>
      </c>
      <c r="B445" s="343" t="s">
        <v>257</v>
      </c>
      <c r="C445" s="343" t="s">
        <v>97</v>
      </c>
      <c r="D445" s="343" t="s">
        <v>268</v>
      </c>
      <c r="E445" s="40" t="s">
        <v>269</v>
      </c>
      <c r="F445" s="26"/>
      <c r="G445" s="250">
        <f t="shared" si="252"/>
        <v>6</v>
      </c>
      <c r="H445" s="250">
        <f t="shared" si="253"/>
        <v>6</v>
      </c>
    </row>
    <row r="446" spans="1:8" ht="33.75" x14ac:dyDescent="0.2">
      <c r="A446" s="39" t="s">
        <v>69</v>
      </c>
      <c r="B446" s="343" t="s">
        <v>257</v>
      </c>
      <c r="C446" s="151" t="s">
        <v>97</v>
      </c>
      <c r="D446" s="343" t="s">
        <v>268</v>
      </c>
      <c r="E446" s="343" t="s">
        <v>270</v>
      </c>
      <c r="F446" s="151"/>
      <c r="G446" s="221">
        <f t="shared" si="252"/>
        <v>6</v>
      </c>
      <c r="H446" s="221">
        <f t="shared" si="253"/>
        <v>6</v>
      </c>
    </row>
    <row r="447" spans="1:8" x14ac:dyDescent="0.2">
      <c r="A447" s="21" t="s">
        <v>271</v>
      </c>
      <c r="B447" s="343" t="s">
        <v>257</v>
      </c>
      <c r="C447" s="151" t="s">
        <v>97</v>
      </c>
      <c r="D447" s="343" t="s">
        <v>268</v>
      </c>
      <c r="E447" s="343" t="s">
        <v>270</v>
      </c>
      <c r="F447" s="151">
        <v>500</v>
      </c>
      <c r="G447" s="221">
        <f t="shared" si="252"/>
        <v>6</v>
      </c>
      <c r="H447" s="221">
        <f t="shared" si="253"/>
        <v>6</v>
      </c>
    </row>
    <row r="448" spans="1:8" x14ac:dyDescent="0.2">
      <c r="A448" s="21" t="s">
        <v>272</v>
      </c>
      <c r="B448" s="343" t="s">
        <v>257</v>
      </c>
      <c r="C448" s="151" t="s">
        <v>97</v>
      </c>
      <c r="D448" s="343" t="s">
        <v>268</v>
      </c>
      <c r="E448" s="343" t="s">
        <v>270</v>
      </c>
      <c r="F448" s="151">
        <v>530</v>
      </c>
      <c r="G448" s="221">
        <v>6</v>
      </c>
      <c r="H448" s="221">
        <v>6</v>
      </c>
    </row>
    <row r="449" spans="1:8" s="237" customFormat="1" x14ac:dyDescent="0.2">
      <c r="A449" s="32" t="s">
        <v>816</v>
      </c>
      <c r="B449" s="33" t="s">
        <v>257</v>
      </c>
      <c r="C449" s="33" t="s">
        <v>213</v>
      </c>
      <c r="D449" s="33"/>
      <c r="E449" s="33"/>
      <c r="F449" s="31"/>
      <c r="G449" s="173">
        <f t="shared" ref="G449:G453" si="254">G450</f>
        <v>0</v>
      </c>
      <c r="H449" s="173">
        <f t="shared" ref="H449:H453" si="255">H450</f>
        <v>0</v>
      </c>
    </row>
    <row r="450" spans="1:8" s="237" customFormat="1" ht="19.5" customHeight="1" x14ac:dyDescent="0.2">
      <c r="A450" s="256" t="s">
        <v>274</v>
      </c>
      <c r="B450" s="243" t="s">
        <v>257</v>
      </c>
      <c r="C450" s="243" t="s">
        <v>213</v>
      </c>
      <c r="D450" s="243" t="s">
        <v>151</v>
      </c>
      <c r="E450" s="243"/>
      <c r="F450" s="243"/>
      <c r="G450" s="257">
        <f t="shared" si="254"/>
        <v>0</v>
      </c>
      <c r="H450" s="257">
        <f t="shared" si="255"/>
        <v>0</v>
      </c>
    </row>
    <row r="451" spans="1:8" s="229" customFormat="1" ht="11.25" x14ac:dyDescent="0.2">
      <c r="A451" s="21" t="s">
        <v>124</v>
      </c>
      <c r="B451" s="343" t="s">
        <v>257</v>
      </c>
      <c r="C451" s="343" t="s">
        <v>213</v>
      </c>
      <c r="D451" s="343" t="s">
        <v>151</v>
      </c>
      <c r="E451" s="40" t="s">
        <v>269</v>
      </c>
      <c r="F451" s="151"/>
      <c r="G451" s="221">
        <f t="shared" si="254"/>
        <v>0</v>
      </c>
      <c r="H451" s="221">
        <f t="shared" si="255"/>
        <v>0</v>
      </c>
    </row>
    <row r="452" spans="1:8" s="229" customFormat="1" ht="33.75" x14ac:dyDescent="0.2">
      <c r="A452" s="39" t="s">
        <v>65</v>
      </c>
      <c r="B452" s="343" t="s">
        <v>257</v>
      </c>
      <c r="C452" s="343" t="s">
        <v>213</v>
      </c>
      <c r="D452" s="343" t="s">
        <v>151</v>
      </c>
      <c r="E452" s="343" t="s">
        <v>275</v>
      </c>
      <c r="F452" s="151"/>
      <c r="G452" s="221">
        <f t="shared" si="254"/>
        <v>0</v>
      </c>
      <c r="H452" s="221">
        <f t="shared" si="255"/>
        <v>0</v>
      </c>
    </row>
    <row r="453" spans="1:8" s="229" customFormat="1" ht="11.25" x14ac:dyDescent="0.2">
      <c r="A453" s="21" t="s">
        <v>271</v>
      </c>
      <c r="B453" s="343" t="s">
        <v>257</v>
      </c>
      <c r="C453" s="343" t="s">
        <v>213</v>
      </c>
      <c r="D453" s="343" t="s">
        <v>151</v>
      </c>
      <c r="E453" s="343" t="s">
        <v>275</v>
      </c>
      <c r="F453" s="343" t="s">
        <v>276</v>
      </c>
      <c r="G453" s="221">
        <f t="shared" si="254"/>
        <v>0</v>
      </c>
      <c r="H453" s="221">
        <f t="shared" si="255"/>
        <v>0</v>
      </c>
    </row>
    <row r="454" spans="1:8" s="229" customFormat="1" ht="12.75" customHeight="1" x14ac:dyDescent="0.2">
      <c r="A454" s="21" t="s">
        <v>272</v>
      </c>
      <c r="B454" s="343" t="s">
        <v>257</v>
      </c>
      <c r="C454" s="343" t="s">
        <v>213</v>
      </c>
      <c r="D454" s="343" t="s">
        <v>151</v>
      </c>
      <c r="E454" s="343" t="s">
        <v>275</v>
      </c>
      <c r="F454" s="343" t="s">
        <v>277</v>
      </c>
      <c r="G454" s="221"/>
      <c r="H454" s="221"/>
    </row>
    <row r="455" spans="1:8" s="229" customFormat="1" ht="21" x14ac:dyDescent="0.2">
      <c r="A455" s="265" t="s">
        <v>817</v>
      </c>
      <c r="B455" s="33" t="s">
        <v>257</v>
      </c>
      <c r="C455" s="31" t="s">
        <v>279</v>
      </c>
      <c r="D455" s="33" t="s">
        <v>145</v>
      </c>
      <c r="E455" s="33" t="s">
        <v>146</v>
      </c>
      <c r="F455" s="31" t="s">
        <v>147</v>
      </c>
      <c r="G455" s="173">
        <f>G456+G466+G462</f>
        <v>22290.971999999998</v>
      </c>
      <c r="H455" s="173">
        <f>H456+H466+H462</f>
        <v>21944.971999999998</v>
      </c>
    </row>
    <row r="456" spans="1:8" s="229" customFormat="1" ht="22.5" customHeight="1" x14ac:dyDescent="0.2">
      <c r="A456" s="256" t="s">
        <v>280</v>
      </c>
      <c r="B456" s="243" t="s">
        <v>257</v>
      </c>
      <c r="C456" s="242" t="s">
        <v>279</v>
      </c>
      <c r="D456" s="243" t="s">
        <v>97</v>
      </c>
      <c r="E456" s="243" t="s">
        <v>146</v>
      </c>
      <c r="F456" s="242" t="s">
        <v>147</v>
      </c>
      <c r="G456" s="257">
        <f t="shared" ref="G456:G460" si="256">G457</f>
        <v>20547.5</v>
      </c>
      <c r="H456" s="257">
        <f t="shared" ref="H456:H460" si="257">H457</f>
        <v>20201.5</v>
      </c>
    </row>
    <row r="457" spans="1:8" s="229" customFormat="1" ht="11.25" x14ac:dyDescent="0.2">
      <c r="A457" s="21" t="s">
        <v>281</v>
      </c>
      <c r="B457" s="343" t="s">
        <v>257</v>
      </c>
      <c r="C457" s="151" t="s">
        <v>279</v>
      </c>
      <c r="D457" s="343" t="s">
        <v>97</v>
      </c>
      <c r="E457" s="343" t="s">
        <v>282</v>
      </c>
      <c r="F457" s="151" t="s">
        <v>147</v>
      </c>
      <c r="G457" s="221">
        <f t="shared" si="256"/>
        <v>20547.5</v>
      </c>
      <c r="H457" s="221">
        <f t="shared" si="257"/>
        <v>20201.5</v>
      </c>
    </row>
    <row r="458" spans="1:8" s="229" customFormat="1" ht="22.5" x14ac:dyDescent="0.2">
      <c r="A458" s="21" t="s">
        <v>283</v>
      </c>
      <c r="B458" s="343" t="s">
        <v>257</v>
      </c>
      <c r="C458" s="151" t="s">
        <v>279</v>
      </c>
      <c r="D458" s="343" t="s">
        <v>97</v>
      </c>
      <c r="E458" s="343" t="s">
        <v>284</v>
      </c>
      <c r="F458" s="151" t="s">
        <v>147</v>
      </c>
      <c r="G458" s="221">
        <f t="shared" si="256"/>
        <v>20547.5</v>
      </c>
      <c r="H458" s="221">
        <f t="shared" si="257"/>
        <v>20201.5</v>
      </c>
    </row>
    <row r="459" spans="1:8" s="229" customFormat="1" ht="11.25" x14ac:dyDescent="0.2">
      <c r="A459" s="21" t="s">
        <v>271</v>
      </c>
      <c r="B459" s="343" t="s">
        <v>257</v>
      </c>
      <c r="C459" s="151" t="s">
        <v>279</v>
      </c>
      <c r="D459" s="343" t="s">
        <v>97</v>
      </c>
      <c r="E459" s="343" t="s">
        <v>284</v>
      </c>
      <c r="F459" s="151" t="s">
        <v>276</v>
      </c>
      <c r="G459" s="221">
        <f t="shared" si="256"/>
        <v>20547.5</v>
      </c>
      <c r="H459" s="221">
        <f t="shared" si="257"/>
        <v>20201.5</v>
      </c>
    </row>
    <row r="460" spans="1:8" x14ac:dyDescent="0.2">
      <c r="A460" s="21" t="s">
        <v>285</v>
      </c>
      <c r="B460" s="343" t="s">
        <v>257</v>
      </c>
      <c r="C460" s="151" t="s">
        <v>279</v>
      </c>
      <c r="D460" s="343" t="s">
        <v>97</v>
      </c>
      <c r="E460" s="343" t="s">
        <v>284</v>
      </c>
      <c r="F460" s="151" t="s">
        <v>286</v>
      </c>
      <c r="G460" s="221">
        <f t="shared" si="256"/>
        <v>20547.5</v>
      </c>
      <c r="H460" s="221">
        <f t="shared" si="257"/>
        <v>20201.5</v>
      </c>
    </row>
    <row r="461" spans="1:8" ht="36" customHeight="1" x14ac:dyDescent="0.2">
      <c r="A461" s="219" t="s">
        <v>287</v>
      </c>
      <c r="B461" s="343" t="s">
        <v>257</v>
      </c>
      <c r="C461" s="151" t="s">
        <v>279</v>
      </c>
      <c r="D461" s="343" t="s">
        <v>97</v>
      </c>
      <c r="E461" s="343" t="s">
        <v>284</v>
      </c>
      <c r="F461" s="151" t="s">
        <v>288</v>
      </c>
      <c r="G461" s="221">
        <v>20547.5</v>
      </c>
      <c r="H461" s="221">
        <v>20201.5</v>
      </c>
    </row>
    <row r="462" spans="1:8" ht="12.75" customHeight="1" x14ac:dyDescent="0.2">
      <c r="A462" s="256" t="s">
        <v>289</v>
      </c>
      <c r="B462" s="243" t="s">
        <v>257</v>
      </c>
      <c r="C462" s="242" t="s">
        <v>279</v>
      </c>
      <c r="D462" s="243" t="s">
        <v>213</v>
      </c>
      <c r="E462" s="243"/>
      <c r="F462" s="242"/>
      <c r="G462" s="257">
        <f t="shared" ref="G462:G463" si="258">G463</f>
        <v>654.27968999999996</v>
      </c>
      <c r="H462" s="257">
        <f t="shared" ref="H462:H463" si="259">H463</f>
        <v>654.27968999999996</v>
      </c>
    </row>
    <row r="463" spans="1:8" ht="22.5" customHeight="1" x14ac:dyDescent="0.2">
      <c r="A463" s="21" t="s">
        <v>271</v>
      </c>
      <c r="B463" s="343" t="s">
        <v>257</v>
      </c>
      <c r="C463" s="151" t="s">
        <v>279</v>
      </c>
      <c r="D463" s="343" t="s">
        <v>213</v>
      </c>
      <c r="E463" s="343" t="s">
        <v>282</v>
      </c>
      <c r="F463" s="151" t="s">
        <v>276</v>
      </c>
      <c r="G463" s="221">
        <f t="shared" si="258"/>
        <v>654.27968999999996</v>
      </c>
      <c r="H463" s="221">
        <f t="shared" si="259"/>
        <v>654.27968999999996</v>
      </c>
    </row>
    <row r="464" spans="1:8" x14ac:dyDescent="0.2">
      <c r="A464" s="21" t="s">
        <v>285</v>
      </c>
      <c r="B464" s="343" t="s">
        <v>257</v>
      </c>
      <c r="C464" s="151" t="s">
        <v>279</v>
      </c>
      <c r="D464" s="343" t="s">
        <v>213</v>
      </c>
      <c r="E464" s="343" t="s">
        <v>290</v>
      </c>
      <c r="F464" s="151" t="s">
        <v>286</v>
      </c>
      <c r="G464" s="221">
        <v>654.27968999999996</v>
      </c>
      <c r="H464" s="221">
        <v>654.27968999999996</v>
      </c>
    </row>
    <row r="465" spans="1:10" ht="12.75" hidden="1" customHeight="1" x14ac:dyDescent="0.2">
      <c r="A465" s="219" t="s">
        <v>289</v>
      </c>
      <c r="B465" s="343" t="s">
        <v>257</v>
      </c>
      <c r="C465" s="151" t="s">
        <v>279</v>
      </c>
      <c r="D465" s="343" t="s">
        <v>213</v>
      </c>
      <c r="E465" s="343" t="s">
        <v>290</v>
      </c>
      <c r="F465" s="151">
        <v>512</v>
      </c>
      <c r="G465" s="221">
        <f>825.433+43.84669</f>
        <v>869.27968999999996</v>
      </c>
      <c r="H465" s="221">
        <f>825.433+43.84669</f>
        <v>869.27968999999996</v>
      </c>
    </row>
    <row r="466" spans="1:10" ht="12.75" hidden="1" customHeight="1" x14ac:dyDescent="0.2">
      <c r="A466" s="256" t="s">
        <v>291</v>
      </c>
      <c r="B466" s="243" t="s">
        <v>257</v>
      </c>
      <c r="C466" s="242">
        <v>14</v>
      </c>
      <c r="D466" s="243" t="s">
        <v>151</v>
      </c>
      <c r="E466" s="243"/>
      <c r="F466" s="242"/>
      <c r="G466" s="257">
        <f>G467+G475</f>
        <v>1089.1923099999999</v>
      </c>
      <c r="H466" s="257">
        <f>H467+H475</f>
        <v>1089.1923099999999</v>
      </c>
    </row>
    <row r="467" spans="1:10" ht="12.75" hidden="1" customHeight="1" x14ac:dyDescent="0.2">
      <c r="A467" s="21" t="s">
        <v>271</v>
      </c>
      <c r="B467" s="343" t="s">
        <v>257</v>
      </c>
      <c r="C467" s="151" t="s">
        <v>279</v>
      </c>
      <c r="D467" s="151" t="s">
        <v>151</v>
      </c>
      <c r="E467" s="343" t="s">
        <v>282</v>
      </c>
      <c r="F467" s="151" t="s">
        <v>147</v>
      </c>
      <c r="G467" s="221">
        <f>+G471+G468</f>
        <v>102.30893</v>
      </c>
      <c r="H467" s="221">
        <f>+H471+H468</f>
        <v>102.30893</v>
      </c>
    </row>
    <row r="468" spans="1:10" ht="26.25" customHeight="1" x14ac:dyDescent="0.2">
      <c r="A468" s="39" t="s">
        <v>887</v>
      </c>
      <c r="B468" s="343" t="s">
        <v>257</v>
      </c>
      <c r="C468" s="151" t="s">
        <v>279</v>
      </c>
      <c r="D468" s="151" t="s">
        <v>151</v>
      </c>
      <c r="E468" s="343" t="s">
        <v>888</v>
      </c>
      <c r="F468" s="336" t="s">
        <v>147</v>
      </c>
      <c r="G468" s="221">
        <f>G469</f>
        <v>0</v>
      </c>
      <c r="H468" s="221">
        <f>H469</f>
        <v>0</v>
      </c>
    </row>
    <row r="469" spans="1:10" ht="21.75" customHeight="1" x14ac:dyDescent="0.2">
      <c r="A469" s="21" t="s">
        <v>271</v>
      </c>
      <c r="B469" s="343" t="s">
        <v>257</v>
      </c>
      <c r="C469" s="151" t="s">
        <v>279</v>
      </c>
      <c r="D469" s="151" t="s">
        <v>151</v>
      </c>
      <c r="E469" s="343" t="s">
        <v>888</v>
      </c>
      <c r="F469" s="151">
        <v>500</v>
      </c>
      <c r="G469" s="221">
        <f>G470</f>
        <v>0</v>
      </c>
      <c r="H469" s="221">
        <f>H470</f>
        <v>0</v>
      </c>
    </row>
    <row r="470" spans="1:10" x14ac:dyDescent="0.2">
      <c r="A470" s="219" t="s">
        <v>75</v>
      </c>
      <c r="B470" s="343" t="s">
        <v>257</v>
      </c>
      <c r="C470" s="151" t="s">
        <v>279</v>
      </c>
      <c r="D470" s="151" t="s">
        <v>151</v>
      </c>
      <c r="E470" s="343" t="s">
        <v>888</v>
      </c>
      <c r="F470" s="336">
        <v>540</v>
      </c>
      <c r="G470" s="221"/>
      <c r="H470" s="221"/>
    </row>
    <row r="471" spans="1:10" ht="21" customHeight="1" x14ac:dyDescent="0.2">
      <c r="A471" s="21" t="s">
        <v>292</v>
      </c>
      <c r="B471" s="343" t="s">
        <v>257</v>
      </c>
      <c r="C471" s="151" t="s">
        <v>279</v>
      </c>
      <c r="D471" s="151" t="s">
        <v>151</v>
      </c>
      <c r="E471" s="343" t="s">
        <v>293</v>
      </c>
      <c r="F471" s="151" t="s">
        <v>147</v>
      </c>
      <c r="G471" s="221">
        <f t="shared" ref="G471:G472" si="260">+G472</f>
        <v>102.30893</v>
      </c>
      <c r="H471" s="221">
        <f t="shared" ref="H471:H472" si="261">+H472</f>
        <v>102.30893</v>
      </c>
    </row>
    <row r="472" spans="1:10" ht="33.75" x14ac:dyDescent="0.2">
      <c r="A472" s="39" t="s">
        <v>61</v>
      </c>
      <c r="B472" s="343" t="s">
        <v>257</v>
      </c>
      <c r="C472" s="151" t="s">
        <v>279</v>
      </c>
      <c r="D472" s="151" t="s">
        <v>151</v>
      </c>
      <c r="E472" s="343" t="s">
        <v>293</v>
      </c>
      <c r="F472" s="151" t="s">
        <v>147</v>
      </c>
      <c r="G472" s="221">
        <f t="shared" si="260"/>
        <v>102.30893</v>
      </c>
      <c r="H472" s="221">
        <f t="shared" si="261"/>
        <v>102.30893</v>
      </c>
    </row>
    <row r="473" spans="1:10" x14ac:dyDescent="0.2">
      <c r="A473" s="21" t="s">
        <v>271</v>
      </c>
      <c r="B473" s="343" t="s">
        <v>257</v>
      </c>
      <c r="C473" s="151" t="s">
        <v>279</v>
      </c>
      <c r="D473" s="151" t="s">
        <v>151</v>
      </c>
      <c r="E473" s="343" t="s">
        <v>293</v>
      </c>
      <c r="F473" s="151" t="s">
        <v>276</v>
      </c>
      <c r="G473" s="221">
        <f t="shared" ref="G473" si="262">G474</f>
        <v>102.30893</v>
      </c>
      <c r="H473" s="221">
        <f t="shared" ref="H473" si="263">H474</f>
        <v>102.30893</v>
      </c>
    </row>
    <row r="474" spans="1:10" ht="15" customHeight="1" x14ac:dyDescent="0.2">
      <c r="A474" s="219" t="s">
        <v>75</v>
      </c>
      <c r="B474" s="343" t="s">
        <v>257</v>
      </c>
      <c r="C474" s="151" t="s">
        <v>279</v>
      </c>
      <c r="D474" s="151" t="s">
        <v>151</v>
      </c>
      <c r="E474" s="343" t="s">
        <v>293</v>
      </c>
      <c r="F474" s="151">
        <v>540</v>
      </c>
      <c r="G474" s="221">
        <v>102.30893</v>
      </c>
      <c r="H474" s="221">
        <v>102.30893</v>
      </c>
    </row>
    <row r="475" spans="1:10" ht="67.5" x14ac:dyDescent="0.2">
      <c r="A475" s="21" t="s">
        <v>794</v>
      </c>
      <c r="B475" s="343" t="s">
        <v>257</v>
      </c>
      <c r="C475" s="151" t="s">
        <v>279</v>
      </c>
      <c r="D475" s="151" t="s">
        <v>151</v>
      </c>
      <c r="E475" s="343" t="s">
        <v>795</v>
      </c>
      <c r="F475" s="151" t="s">
        <v>147</v>
      </c>
      <c r="G475" s="221">
        <f>G476</f>
        <v>986.88337999999999</v>
      </c>
      <c r="H475" s="221">
        <f>H476</f>
        <v>986.88337999999999</v>
      </c>
    </row>
    <row r="476" spans="1:10" x14ac:dyDescent="0.2">
      <c r="A476" s="21" t="s">
        <v>271</v>
      </c>
      <c r="B476" s="343" t="s">
        <v>257</v>
      </c>
      <c r="C476" s="151" t="s">
        <v>279</v>
      </c>
      <c r="D476" s="151" t="s">
        <v>151</v>
      </c>
      <c r="E476" s="343" t="s">
        <v>795</v>
      </c>
      <c r="F476" s="151" t="s">
        <v>276</v>
      </c>
      <c r="G476" s="221">
        <f t="shared" ref="G476" si="264">G477</f>
        <v>986.88337999999999</v>
      </c>
      <c r="H476" s="221">
        <f t="shared" ref="H476" si="265">H477</f>
        <v>986.88337999999999</v>
      </c>
    </row>
    <row r="477" spans="1:10" x14ac:dyDescent="0.2">
      <c r="A477" s="219" t="s">
        <v>75</v>
      </c>
      <c r="B477" s="343" t="s">
        <v>257</v>
      </c>
      <c r="C477" s="151" t="s">
        <v>279</v>
      </c>
      <c r="D477" s="151" t="s">
        <v>151</v>
      </c>
      <c r="E477" s="343" t="s">
        <v>795</v>
      </c>
      <c r="F477" s="151">
        <v>540</v>
      </c>
      <c r="G477" s="221">
        <v>986.88337999999999</v>
      </c>
      <c r="H477" s="221">
        <v>986.88337999999999</v>
      </c>
      <c r="I477" s="230">
        <f>94186.22663-1295-30405</f>
        <v>62486.226630000005</v>
      </c>
      <c r="J477" s="233">
        <f>I477-G477</f>
        <v>61499.343250000005</v>
      </c>
    </row>
    <row r="478" spans="1:10" ht="21" x14ac:dyDescent="0.2">
      <c r="A478" s="259" t="s">
        <v>827</v>
      </c>
      <c r="B478" s="252" t="s">
        <v>294</v>
      </c>
      <c r="C478" s="255"/>
      <c r="D478" s="252"/>
      <c r="E478" s="252"/>
      <c r="F478" s="255"/>
      <c r="G478" s="253">
        <f>G479+G551+G562+G596+G646+G660+G681+G692+G735+G676</f>
        <v>52873.843330000003</v>
      </c>
      <c r="H478" s="253">
        <f>H479+H551+H562+H596+H646+H660+H681+H692+H735+H676</f>
        <v>50774.49332999999</v>
      </c>
      <c r="I478" s="238">
        <f>78181.22933-1002.33-23533.47</f>
        <v>53645.429329999999</v>
      </c>
      <c r="J478" s="230">
        <f>75569.99333-985.495-23138.205</f>
        <v>51446.29333</v>
      </c>
    </row>
    <row r="479" spans="1:10" ht="12.75" customHeight="1" x14ac:dyDescent="0.2">
      <c r="A479" s="32" t="s">
        <v>258</v>
      </c>
      <c r="B479" s="33" t="s">
        <v>294</v>
      </c>
      <c r="C479" s="31" t="s">
        <v>97</v>
      </c>
      <c r="D479" s="33" t="s">
        <v>145</v>
      </c>
      <c r="E479" s="33" t="s">
        <v>146</v>
      </c>
      <c r="F479" s="31" t="s">
        <v>147</v>
      </c>
      <c r="G479" s="173">
        <f>G480+G504+G509+G514+G519</f>
        <v>26234.006880000001</v>
      </c>
      <c r="H479" s="173">
        <f>H480+H504+H509+H514+H519</f>
        <v>24616.569879999999</v>
      </c>
      <c r="I479" s="233">
        <f>G478-I478</f>
        <v>-771.58599999999569</v>
      </c>
      <c r="J479" s="233">
        <f>H478-J478</f>
        <v>-671.80000000001019</v>
      </c>
    </row>
    <row r="480" spans="1:10" ht="33.75" x14ac:dyDescent="0.2">
      <c r="A480" s="256" t="s">
        <v>295</v>
      </c>
      <c r="B480" s="243" t="s">
        <v>294</v>
      </c>
      <c r="C480" s="242" t="s">
        <v>97</v>
      </c>
      <c r="D480" s="243" t="s">
        <v>127</v>
      </c>
      <c r="E480" s="243"/>
      <c r="F480" s="242"/>
      <c r="G480" s="257">
        <f>G486+G481</f>
        <v>21913.506880000001</v>
      </c>
      <c r="H480" s="257">
        <f>H486+H481</f>
        <v>19988.292880000001</v>
      </c>
    </row>
    <row r="481" spans="1:8" ht="33" customHeight="1" x14ac:dyDescent="0.2">
      <c r="A481" s="39" t="s">
        <v>296</v>
      </c>
      <c r="B481" s="343" t="s">
        <v>294</v>
      </c>
      <c r="C481" s="151" t="s">
        <v>97</v>
      </c>
      <c r="D481" s="343" t="s">
        <v>127</v>
      </c>
      <c r="E481" s="343" t="s">
        <v>297</v>
      </c>
      <c r="F481" s="151" t="s">
        <v>147</v>
      </c>
      <c r="G481" s="221">
        <f>G482</f>
        <v>1298.7</v>
      </c>
      <c r="H481" s="221">
        <f>H482</f>
        <v>1298.7</v>
      </c>
    </row>
    <row r="482" spans="1:8" ht="21" customHeight="1" x14ac:dyDescent="0.2">
      <c r="A482" s="21" t="s">
        <v>110</v>
      </c>
      <c r="B482" s="343" t="s">
        <v>294</v>
      </c>
      <c r="C482" s="151" t="s">
        <v>97</v>
      </c>
      <c r="D482" s="343" t="s">
        <v>127</v>
      </c>
      <c r="E482" s="343" t="s">
        <v>298</v>
      </c>
      <c r="F482" s="151" t="s">
        <v>111</v>
      </c>
      <c r="G482" s="221">
        <f t="shared" ref="G482" si="266">SUM(G483)</f>
        <v>1298.7</v>
      </c>
      <c r="H482" s="221">
        <f t="shared" ref="H482" si="267">SUM(H483)</f>
        <v>1298.7</v>
      </c>
    </row>
    <row r="483" spans="1:8" ht="22.5" x14ac:dyDescent="0.2">
      <c r="A483" s="21" t="s">
        <v>131</v>
      </c>
      <c r="B483" s="343" t="s">
        <v>294</v>
      </c>
      <c r="C483" s="151" t="s">
        <v>97</v>
      </c>
      <c r="D483" s="343" t="s">
        <v>127</v>
      </c>
      <c r="E483" s="343" t="s">
        <v>298</v>
      </c>
      <c r="F483" s="151" t="s">
        <v>192</v>
      </c>
      <c r="G483" s="221">
        <f t="shared" ref="G483" si="268">SUM(G484:G485)</f>
        <v>1298.7</v>
      </c>
      <c r="H483" s="221">
        <f t="shared" ref="H483" si="269">SUM(H484:H485)</f>
        <v>1298.7</v>
      </c>
    </row>
    <row r="484" spans="1:8" x14ac:dyDescent="0.2">
      <c r="A484" s="39" t="s">
        <v>132</v>
      </c>
      <c r="B484" s="343" t="s">
        <v>294</v>
      </c>
      <c r="C484" s="151" t="s">
        <v>97</v>
      </c>
      <c r="D484" s="343" t="s">
        <v>127</v>
      </c>
      <c r="E484" s="343" t="s">
        <v>298</v>
      </c>
      <c r="F484" s="151" t="s">
        <v>193</v>
      </c>
      <c r="G484" s="221">
        <v>997.5</v>
      </c>
      <c r="H484" s="221">
        <v>997.5</v>
      </c>
    </row>
    <row r="485" spans="1:8" ht="33.75" customHeight="1" x14ac:dyDescent="0.2">
      <c r="A485" s="39" t="s">
        <v>133</v>
      </c>
      <c r="B485" s="343" t="s">
        <v>294</v>
      </c>
      <c r="C485" s="151" t="s">
        <v>97</v>
      </c>
      <c r="D485" s="343" t="s">
        <v>127</v>
      </c>
      <c r="E485" s="343" t="s">
        <v>298</v>
      </c>
      <c r="F485" s="151">
        <v>129</v>
      </c>
      <c r="G485" s="221">
        <v>301.2</v>
      </c>
      <c r="H485" s="221">
        <v>301.2</v>
      </c>
    </row>
    <row r="486" spans="1:8" ht="22.5" x14ac:dyDescent="0.2">
      <c r="A486" s="21" t="s">
        <v>299</v>
      </c>
      <c r="B486" s="343" t="s">
        <v>294</v>
      </c>
      <c r="C486" s="151" t="s">
        <v>97</v>
      </c>
      <c r="D486" s="343" t="s">
        <v>127</v>
      </c>
      <c r="E486" s="343" t="s">
        <v>300</v>
      </c>
      <c r="F486" s="151" t="s">
        <v>147</v>
      </c>
      <c r="G486" s="221">
        <f>G487+G491+G494+G499</f>
        <v>20614.80688</v>
      </c>
      <c r="H486" s="221">
        <f>H487+H491+H494+H499</f>
        <v>18689.59288</v>
      </c>
    </row>
    <row r="487" spans="1:8" ht="45" x14ac:dyDescent="0.2">
      <c r="A487" s="21" t="s">
        <v>110</v>
      </c>
      <c r="B487" s="343" t="s">
        <v>294</v>
      </c>
      <c r="C487" s="151" t="s">
        <v>97</v>
      </c>
      <c r="D487" s="343" t="s">
        <v>127</v>
      </c>
      <c r="E487" s="343" t="s">
        <v>301</v>
      </c>
      <c r="F487" s="151" t="s">
        <v>111</v>
      </c>
      <c r="G487" s="221">
        <f t="shared" ref="G487" si="270">G488</f>
        <v>18275.813999999998</v>
      </c>
      <c r="H487" s="221">
        <f t="shared" ref="H487" si="271">H488</f>
        <v>16350.6</v>
      </c>
    </row>
    <row r="488" spans="1:8" ht="20.25" customHeight="1" x14ac:dyDescent="0.2">
      <c r="A488" s="21" t="s">
        <v>131</v>
      </c>
      <c r="B488" s="343" t="s">
        <v>294</v>
      </c>
      <c r="C488" s="151" t="s">
        <v>97</v>
      </c>
      <c r="D488" s="343" t="s">
        <v>127</v>
      </c>
      <c r="E488" s="343" t="s">
        <v>301</v>
      </c>
      <c r="F488" s="151" t="s">
        <v>192</v>
      </c>
      <c r="G488" s="221">
        <f t="shared" ref="G488" si="272">G489+G490</f>
        <v>18275.813999999998</v>
      </c>
      <c r="H488" s="221">
        <f t="shared" ref="H488" si="273">H489+H490</f>
        <v>16350.6</v>
      </c>
    </row>
    <row r="489" spans="1:8" x14ac:dyDescent="0.2">
      <c r="A489" s="39" t="s">
        <v>132</v>
      </c>
      <c r="B489" s="343" t="s">
        <v>294</v>
      </c>
      <c r="C489" s="151" t="s">
        <v>97</v>
      </c>
      <c r="D489" s="343" t="s">
        <v>127</v>
      </c>
      <c r="E489" s="343" t="s">
        <v>301</v>
      </c>
      <c r="F489" s="151" t="s">
        <v>193</v>
      </c>
      <c r="G489" s="221">
        <v>14036.5</v>
      </c>
      <c r="H489" s="221">
        <v>12558</v>
      </c>
    </row>
    <row r="490" spans="1:8" ht="31.5" customHeight="1" x14ac:dyDescent="0.2">
      <c r="A490" s="39" t="s">
        <v>133</v>
      </c>
      <c r="B490" s="343" t="s">
        <v>294</v>
      </c>
      <c r="C490" s="151" t="s">
        <v>97</v>
      </c>
      <c r="D490" s="343" t="s">
        <v>127</v>
      </c>
      <c r="E490" s="343" t="s">
        <v>301</v>
      </c>
      <c r="F490" s="151">
        <v>129</v>
      </c>
      <c r="G490" s="221">
        <v>4239.3140000000003</v>
      </c>
      <c r="H490" s="221">
        <v>3792.6</v>
      </c>
    </row>
    <row r="491" spans="1:8" ht="11.25" customHeight="1" x14ac:dyDescent="0.2">
      <c r="A491" s="21" t="s">
        <v>110</v>
      </c>
      <c r="B491" s="343" t="s">
        <v>294</v>
      </c>
      <c r="C491" s="151" t="s">
        <v>97</v>
      </c>
      <c r="D491" s="343" t="s">
        <v>127</v>
      </c>
      <c r="E491" s="343" t="s">
        <v>302</v>
      </c>
      <c r="F491" s="151">
        <v>100</v>
      </c>
      <c r="G491" s="221">
        <f t="shared" ref="G491:G492" si="274">G492</f>
        <v>0</v>
      </c>
      <c r="H491" s="221">
        <f t="shared" ref="H491:H492" si="275">H492</f>
        <v>0</v>
      </c>
    </row>
    <row r="492" spans="1:8" ht="34.5" customHeight="1" x14ac:dyDescent="0.2">
      <c r="A492" s="21" t="s">
        <v>131</v>
      </c>
      <c r="B492" s="343" t="s">
        <v>294</v>
      </c>
      <c r="C492" s="151" t="s">
        <v>97</v>
      </c>
      <c r="D492" s="343" t="s">
        <v>127</v>
      </c>
      <c r="E492" s="343" t="s">
        <v>302</v>
      </c>
      <c r="F492" s="151">
        <v>120</v>
      </c>
      <c r="G492" s="221">
        <f t="shared" si="274"/>
        <v>0</v>
      </c>
      <c r="H492" s="221">
        <f t="shared" si="275"/>
        <v>0</v>
      </c>
    </row>
    <row r="493" spans="1:8" ht="12" customHeight="1" x14ac:dyDescent="0.2">
      <c r="A493" s="39" t="s">
        <v>244</v>
      </c>
      <c r="B493" s="343" t="s">
        <v>294</v>
      </c>
      <c r="C493" s="151" t="s">
        <v>97</v>
      </c>
      <c r="D493" s="343" t="s">
        <v>127</v>
      </c>
      <c r="E493" s="343" t="s">
        <v>302</v>
      </c>
      <c r="F493" s="151">
        <v>122</v>
      </c>
      <c r="G493" s="221"/>
      <c r="H493" s="221"/>
    </row>
    <row r="494" spans="1:8" ht="12" customHeight="1" x14ac:dyDescent="0.2">
      <c r="A494" s="21" t="s">
        <v>404</v>
      </c>
      <c r="B494" s="343" t="s">
        <v>294</v>
      </c>
      <c r="C494" s="151" t="s">
        <v>97</v>
      </c>
      <c r="D494" s="343" t="s">
        <v>127</v>
      </c>
      <c r="E494" s="343" t="s">
        <v>302</v>
      </c>
      <c r="F494" s="151" t="s">
        <v>119</v>
      </c>
      <c r="G494" s="221">
        <f t="shared" ref="G494" si="276">G495</f>
        <v>1920.3118800000002</v>
      </c>
      <c r="H494" s="221">
        <f t="shared" ref="H494" si="277">H495</f>
        <v>1920.3118800000002</v>
      </c>
    </row>
    <row r="495" spans="1:8" ht="22.5" customHeight="1" x14ac:dyDescent="0.2">
      <c r="A495" s="21" t="s">
        <v>120</v>
      </c>
      <c r="B495" s="343" t="s">
        <v>294</v>
      </c>
      <c r="C495" s="151" t="s">
        <v>97</v>
      </c>
      <c r="D495" s="343" t="s">
        <v>127</v>
      </c>
      <c r="E495" s="343" t="s">
        <v>302</v>
      </c>
      <c r="F495" s="151" t="s">
        <v>121</v>
      </c>
      <c r="G495" s="221">
        <f>G497+G496+G498</f>
        <v>1920.3118800000002</v>
      </c>
      <c r="H495" s="221">
        <f>H497+H496+H498</f>
        <v>1920.3118800000002</v>
      </c>
    </row>
    <row r="496" spans="1:8" ht="20.25" customHeight="1" x14ac:dyDescent="0.2">
      <c r="A496" s="219" t="s">
        <v>134</v>
      </c>
      <c r="B496" s="343" t="s">
        <v>294</v>
      </c>
      <c r="C496" s="151" t="s">
        <v>97</v>
      </c>
      <c r="D496" s="343" t="s">
        <v>127</v>
      </c>
      <c r="E496" s="343" t="s">
        <v>302</v>
      </c>
      <c r="F496" s="151">
        <v>242</v>
      </c>
      <c r="G496" s="221">
        <v>287</v>
      </c>
      <c r="H496" s="221">
        <v>287</v>
      </c>
    </row>
    <row r="497" spans="1:8" ht="21" customHeight="1" x14ac:dyDescent="0.2">
      <c r="A497" s="219" t="s">
        <v>422</v>
      </c>
      <c r="B497" s="343" t="s">
        <v>294</v>
      </c>
      <c r="C497" s="151" t="s">
        <v>97</v>
      </c>
      <c r="D497" s="343" t="s">
        <v>127</v>
      </c>
      <c r="E497" s="343" t="s">
        <v>302</v>
      </c>
      <c r="F497" s="151" t="s">
        <v>123</v>
      </c>
      <c r="G497" s="221">
        <f>1538.07858-811.6773</f>
        <v>726.40128000000016</v>
      </c>
      <c r="H497" s="221">
        <f>1538.07858-811.6773</f>
        <v>726.40128000000016</v>
      </c>
    </row>
    <row r="498" spans="1:8" ht="14.25" customHeight="1" x14ac:dyDescent="0.2">
      <c r="A498" s="219" t="s">
        <v>759</v>
      </c>
      <c r="B498" s="343" t="s">
        <v>294</v>
      </c>
      <c r="C498" s="151" t="s">
        <v>97</v>
      </c>
      <c r="D498" s="343" t="s">
        <v>127</v>
      </c>
      <c r="E498" s="343" t="s">
        <v>302</v>
      </c>
      <c r="F498" s="151">
        <v>247</v>
      </c>
      <c r="G498" s="221">
        <v>906.91060000000004</v>
      </c>
      <c r="H498" s="221">
        <v>906.91060000000004</v>
      </c>
    </row>
    <row r="499" spans="1:8" ht="12" customHeight="1" x14ac:dyDescent="0.2">
      <c r="A499" s="219" t="s">
        <v>135</v>
      </c>
      <c r="B499" s="343" t="s">
        <v>294</v>
      </c>
      <c r="C499" s="151" t="s">
        <v>97</v>
      </c>
      <c r="D499" s="343" t="s">
        <v>127</v>
      </c>
      <c r="E499" s="343" t="s">
        <v>302</v>
      </c>
      <c r="F499" s="151" t="s">
        <v>195</v>
      </c>
      <c r="G499" s="221">
        <f t="shared" ref="G499" si="278">G500</f>
        <v>418.68100000000004</v>
      </c>
      <c r="H499" s="221">
        <f t="shared" ref="H499" si="279">H500</f>
        <v>418.68100000000004</v>
      </c>
    </row>
    <row r="500" spans="1:8" ht="21.75" customHeight="1" x14ac:dyDescent="0.2">
      <c r="A500" s="219" t="s">
        <v>136</v>
      </c>
      <c r="B500" s="343" t="s">
        <v>294</v>
      </c>
      <c r="C500" s="151" t="s">
        <v>97</v>
      </c>
      <c r="D500" s="343" t="s">
        <v>127</v>
      </c>
      <c r="E500" s="343" t="s">
        <v>302</v>
      </c>
      <c r="F500" s="151" t="s">
        <v>137</v>
      </c>
      <c r="G500" s="221">
        <f t="shared" ref="G500" si="280">G501+G502+G503</f>
        <v>418.68100000000004</v>
      </c>
      <c r="H500" s="221">
        <f t="shared" ref="H500" si="281">H501+H502+H503</f>
        <v>418.68100000000004</v>
      </c>
    </row>
    <row r="501" spans="1:8" ht="15" customHeight="1" x14ac:dyDescent="0.2">
      <c r="A501" s="246" t="s">
        <v>138</v>
      </c>
      <c r="B501" s="343" t="s">
        <v>294</v>
      </c>
      <c r="C501" s="151" t="s">
        <v>97</v>
      </c>
      <c r="D501" s="343" t="s">
        <v>127</v>
      </c>
      <c r="E501" s="343" t="s">
        <v>302</v>
      </c>
      <c r="F501" s="151" t="s">
        <v>139</v>
      </c>
      <c r="G501" s="221">
        <v>176.24600000000001</v>
      </c>
      <c r="H501" s="221">
        <v>176.24600000000001</v>
      </c>
    </row>
    <row r="502" spans="1:8" ht="36.75" customHeight="1" x14ac:dyDescent="0.2">
      <c r="A502" s="219" t="s">
        <v>196</v>
      </c>
      <c r="B502" s="343" t="s">
        <v>294</v>
      </c>
      <c r="C502" s="151" t="s">
        <v>97</v>
      </c>
      <c r="D502" s="343" t="s">
        <v>127</v>
      </c>
      <c r="E502" s="343" t="s">
        <v>302</v>
      </c>
      <c r="F502" s="151">
        <v>852</v>
      </c>
      <c r="G502" s="221">
        <v>22.434999999999999</v>
      </c>
      <c r="H502" s="221">
        <v>22.434999999999999</v>
      </c>
    </row>
    <row r="503" spans="1:8" ht="12" customHeight="1" x14ac:dyDescent="0.2">
      <c r="A503" s="219" t="s">
        <v>396</v>
      </c>
      <c r="B503" s="343" t="s">
        <v>294</v>
      </c>
      <c r="C503" s="151" t="s">
        <v>97</v>
      </c>
      <c r="D503" s="343" t="s">
        <v>127</v>
      </c>
      <c r="E503" s="343" t="s">
        <v>302</v>
      </c>
      <c r="F503" s="151">
        <v>853</v>
      </c>
      <c r="G503" s="221">
        <v>220</v>
      </c>
      <c r="H503" s="221">
        <v>220</v>
      </c>
    </row>
    <row r="504" spans="1:8" ht="21" customHeight="1" x14ac:dyDescent="0.2">
      <c r="A504" s="256" t="s">
        <v>399</v>
      </c>
      <c r="B504" s="243" t="s">
        <v>294</v>
      </c>
      <c r="C504" s="242" t="s">
        <v>97</v>
      </c>
      <c r="D504" s="243" t="s">
        <v>238</v>
      </c>
      <c r="E504" s="243"/>
      <c r="F504" s="242"/>
      <c r="G504" s="257">
        <f t="shared" ref="G504:G507" si="282">G505</f>
        <v>15.1</v>
      </c>
      <c r="H504" s="257">
        <f t="shared" ref="H504:H507" si="283">H505</f>
        <v>330.67700000000002</v>
      </c>
    </row>
    <row r="505" spans="1:8" ht="15" customHeight="1" x14ac:dyDescent="0.2">
      <c r="A505" s="39" t="s">
        <v>408</v>
      </c>
      <c r="B505" s="343" t="s">
        <v>294</v>
      </c>
      <c r="C505" s="151" t="s">
        <v>97</v>
      </c>
      <c r="D505" s="343" t="s">
        <v>238</v>
      </c>
      <c r="E505" s="343" t="s">
        <v>400</v>
      </c>
      <c r="F505" s="151"/>
      <c r="G505" s="221">
        <f t="shared" si="282"/>
        <v>15.1</v>
      </c>
      <c r="H505" s="221">
        <f t="shared" si="283"/>
        <v>330.67700000000002</v>
      </c>
    </row>
    <row r="506" spans="1:8" ht="23.25" customHeight="1" x14ac:dyDescent="0.2">
      <c r="A506" s="21" t="s">
        <v>404</v>
      </c>
      <c r="B506" s="343" t="s">
        <v>294</v>
      </c>
      <c r="C506" s="151" t="s">
        <v>97</v>
      </c>
      <c r="D506" s="343" t="s">
        <v>238</v>
      </c>
      <c r="E506" s="343" t="s">
        <v>400</v>
      </c>
      <c r="F506" s="151" t="s">
        <v>119</v>
      </c>
      <c r="G506" s="221">
        <f t="shared" si="282"/>
        <v>15.1</v>
      </c>
      <c r="H506" s="221">
        <f t="shared" si="283"/>
        <v>330.67700000000002</v>
      </c>
    </row>
    <row r="507" spans="1:8" ht="17.25" customHeight="1" x14ac:dyDescent="0.2">
      <c r="A507" s="21" t="s">
        <v>120</v>
      </c>
      <c r="B507" s="343" t="s">
        <v>294</v>
      </c>
      <c r="C507" s="151" t="s">
        <v>97</v>
      </c>
      <c r="D507" s="343" t="s">
        <v>238</v>
      </c>
      <c r="E507" s="343" t="s">
        <v>400</v>
      </c>
      <c r="F507" s="151" t="s">
        <v>121</v>
      </c>
      <c r="G507" s="221">
        <f t="shared" si="282"/>
        <v>15.1</v>
      </c>
      <c r="H507" s="221">
        <f t="shared" si="283"/>
        <v>330.67700000000002</v>
      </c>
    </row>
    <row r="508" spans="1:8" x14ac:dyDescent="0.2">
      <c r="A508" s="219" t="s">
        <v>422</v>
      </c>
      <c r="B508" s="343" t="s">
        <v>294</v>
      </c>
      <c r="C508" s="151" t="s">
        <v>97</v>
      </c>
      <c r="D508" s="343" t="s">
        <v>238</v>
      </c>
      <c r="E508" s="343" t="s">
        <v>400</v>
      </c>
      <c r="F508" s="151" t="s">
        <v>123</v>
      </c>
      <c r="G508" s="221">
        <v>15.1</v>
      </c>
      <c r="H508" s="221">
        <v>330.67700000000002</v>
      </c>
    </row>
    <row r="509" spans="1:8" x14ac:dyDescent="0.2">
      <c r="A509" s="265" t="s">
        <v>873</v>
      </c>
      <c r="B509" s="33" t="s">
        <v>294</v>
      </c>
      <c r="C509" s="31" t="s">
        <v>97</v>
      </c>
      <c r="D509" s="33" t="s">
        <v>202</v>
      </c>
      <c r="E509" s="33"/>
      <c r="F509" s="337"/>
      <c r="G509" s="173">
        <f t="shared" ref="G509:H512" si="284">G510</f>
        <v>0</v>
      </c>
      <c r="H509" s="173">
        <f t="shared" si="284"/>
        <v>0</v>
      </c>
    </row>
    <row r="510" spans="1:8" x14ac:dyDescent="0.2">
      <c r="A510" s="219" t="s">
        <v>874</v>
      </c>
      <c r="B510" s="343" t="s">
        <v>294</v>
      </c>
      <c r="C510" s="151" t="s">
        <v>97</v>
      </c>
      <c r="D510" s="343" t="s">
        <v>202</v>
      </c>
      <c r="E510" s="343" t="s">
        <v>875</v>
      </c>
      <c r="F510" s="336"/>
      <c r="G510" s="221">
        <f t="shared" si="284"/>
        <v>0</v>
      </c>
      <c r="H510" s="221">
        <f t="shared" si="284"/>
        <v>0</v>
      </c>
    </row>
    <row r="511" spans="1:8" ht="22.5" x14ac:dyDescent="0.2">
      <c r="A511" s="21" t="s">
        <v>404</v>
      </c>
      <c r="B511" s="343" t="s">
        <v>294</v>
      </c>
      <c r="C511" s="151" t="s">
        <v>97</v>
      </c>
      <c r="D511" s="343" t="s">
        <v>202</v>
      </c>
      <c r="E511" s="343" t="s">
        <v>875</v>
      </c>
      <c r="F511" s="336">
        <v>800</v>
      </c>
      <c r="G511" s="221">
        <f t="shared" si="284"/>
        <v>0</v>
      </c>
      <c r="H511" s="221">
        <f t="shared" si="284"/>
        <v>0</v>
      </c>
    </row>
    <row r="512" spans="1:8" ht="15" customHeight="1" x14ac:dyDescent="0.2">
      <c r="A512" s="21" t="s">
        <v>120</v>
      </c>
      <c r="B512" s="343" t="s">
        <v>294</v>
      </c>
      <c r="C512" s="151" t="s">
        <v>97</v>
      </c>
      <c r="D512" s="343" t="s">
        <v>202</v>
      </c>
      <c r="E512" s="343" t="s">
        <v>875</v>
      </c>
      <c r="F512" s="336">
        <v>800</v>
      </c>
      <c r="G512" s="221">
        <f t="shared" si="284"/>
        <v>0</v>
      </c>
      <c r="H512" s="221">
        <f t="shared" si="284"/>
        <v>0</v>
      </c>
    </row>
    <row r="513" spans="1:8" x14ac:dyDescent="0.2">
      <c r="A513" s="21" t="s">
        <v>876</v>
      </c>
      <c r="B513" s="343" t="s">
        <v>294</v>
      </c>
      <c r="C513" s="151" t="s">
        <v>97</v>
      </c>
      <c r="D513" s="343" t="s">
        <v>202</v>
      </c>
      <c r="E513" s="343" t="s">
        <v>875</v>
      </c>
      <c r="F513" s="336">
        <v>880</v>
      </c>
      <c r="G513" s="221"/>
      <c r="H513" s="221"/>
    </row>
    <row r="514" spans="1:8" x14ac:dyDescent="0.2">
      <c r="A514" s="266" t="s">
        <v>406</v>
      </c>
      <c r="B514" s="243" t="s">
        <v>294</v>
      </c>
      <c r="C514" s="242" t="s">
        <v>97</v>
      </c>
      <c r="D514" s="243" t="s">
        <v>346</v>
      </c>
      <c r="E514" s="243"/>
      <c r="F514" s="242"/>
      <c r="G514" s="257">
        <f t="shared" ref="G514:G517" si="285">G515</f>
        <v>1500</v>
      </c>
      <c r="H514" s="257">
        <f t="shared" ref="H514:H517" si="286">H515</f>
        <v>1500</v>
      </c>
    </row>
    <row r="515" spans="1:8" x14ac:dyDescent="0.2">
      <c r="A515" s="219" t="s">
        <v>415</v>
      </c>
      <c r="B515" s="343" t="s">
        <v>294</v>
      </c>
      <c r="C515" s="151" t="s">
        <v>97</v>
      </c>
      <c r="D515" s="343" t="s">
        <v>346</v>
      </c>
      <c r="E515" s="343" t="s">
        <v>414</v>
      </c>
      <c r="F515" s="151"/>
      <c r="G515" s="221">
        <f t="shared" si="285"/>
        <v>1500</v>
      </c>
      <c r="H515" s="221">
        <f t="shared" si="286"/>
        <v>1500</v>
      </c>
    </row>
    <row r="516" spans="1:8" ht="22.5" customHeight="1" x14ac:dyDescent="0.2">
      <c r="A516" s="21" t="s">
        <v>404</v>
      </c>
      <c r="B516" s="343" t="s">
        <v>294</v>
      </c>
      <c r="C516" s="151" t="s">
        <v>97</v>
      </c>
      <c r="D516" s="343" t="s">
        <v>346</v>
      </c>
      <c r="E516" s="343" t="s">
        <v>414</v>
      </c>
      <c r="F516" s="151">
        <v>800</v>
      </c>
      <c r="G516" s="221">
        <f t="shared" si="285"/>
        <v>1500</v>
      </c>
      <c r="H516" s="221">
        <f t="shared" si="286"/>
        <v>1500</v>
      </c>
    </row>
    <row r="517" spans="1:8" ht="15" customHeight="1" x14ac:dyDescent="0.2">
      <c r="A517" s="21" t="s">
        <v>120</v>
      </c>
      <c r="B517" s="343" t="s">
        <v>294</v>
      </c>
      <c r="C517" s="151" t="s">
        <v>97</v>
      </c>
      <c r="D517" s="343" t="s">
        <v>346</v>
      </c>
      <c r="E517" s="343" t="s">
        <v>414</v>
      </c>
      <c r="F517" s="151">
        <v>800</v>
      </c>
      <c r="G517" s="221">
        <f t="shared" si="285"/>
        <v>1500</v>
      </c>
      <c r="H517" s="221">
        <f t="shared" si="286"/>
        <v>1500</v>
      </c>
    </row>
    <row r="518" spans="1:8" ht="21" customHeight="1" x14ac:dyDescent="0.2">
      <c r="A518" s="219" t="s">
        <v>122</v>
      </c>
      <c r="B518" s="343" t="s">
        <v>294</v>
      </c>
      <c r="C518" s="151" t="s">
        <v>97</v>
      </c>
      <c r="D518" s="343" t="s">
        <v>346</v>
      </c>
      <c r="E518" s="343" t="s">
        <v>414</v>
      </c>
      <c r="F518" s="151">
        <v>870</v>
      </c>
      <c r="G518" s="221">
        <v>1500</v>
      </c>
      <c r="H518" s="221">
        <v>1500</v>
      </c>
    </row>
    <row r="519" spans="1:8" x14ac:dyDescent="0.2">
      <c r="A519" s="256" t="s">
        <v>267</v>
      </c>
      <c r="B519" s="243" t="s">
        <v>294</v>
      </c>
      <c r="C519" s="242" t="s">
        <v>97</v>
      </c>
      <c r="D519" s="243" t="s">
        <v>268</v>
      </c>
      <c r="E519" s="243"/>
      <c r="F519" s="242"/>
      <c r="G519" s="257">
        <f>G538+G542+G520+G534</f>
        <v>2805.4</v>
      </c>
      <c r="H519" s="257">
        <f>H538+H542+H520+H534</f>
        <v>2797.6</v>
      </c>
    </row>
    <row r="520" spans="1:8" ht="33.75" x14ac:dyDescent="0.2">
      <c r="A520" s="21" t="s">
        <v>788</v>
      </c>
      <c r="B520" s="343" t="s">
        <v>294</v>
      </c>
      <c r="C520" s="151" t="s">
        <v>97</v>
      </c>
      <c r="D520" s="343" t="s">
        <v>268</v>
      </c>
      <c r="E520" s="343" t="s">
        <v>303</v>
      </c>
      <c r="F520" s="151"/>
      <c r="G520" s="221">
        <f t="shared" ref="G520" si="287">G525+G529+G521</f>
        <v>2210</v>
      </c>
      <c r="H520" s="221">
        <f t="shared" ref="H520" si="288">H525+H529+H521</f>
        <v>2210</v>
      </c>
    </row>
    <row r="521" spans="1:8" ht="33.75" x14ac:dyDescent="0.2">
      <c r="A521" s="39" t="s">
        <v>716</v>
      </c>
      <c r="B521" s="343" t="s">
        <v>294</v>
      </c>
      <c r="C521" s="151" t="s">
        <v>97</v>
      </c>
      <c r="D521" s="343" t="s">
        <v>268</v>
      </c>
      <c r="E521" s="343" t="s">
        <v>715</v>
      </c>
      <c r="F521" s="151"/>
      <c r="G521" s="221">
        <f t="shared" ref="G521:G523" si="289">G522</f>
        <v>40</v>
      </c>
      <c r="H521" s="221">
        <f t="shared" ref="H521:H523" si="290">H522</f>
        <v>40</v>
      </c>
    </row>
    <row r="522" spans="1:8" ht="12" customHeight="1" x14ac:dyDescent="0.2">
      <c r="A522" s="21" t="s">
        <v>404</v>
      </c>
      <c r="B522" s="343" t="s">
        <v>294</v>
      </c>
      <c r="C522" s="151" t="s">
        <v>97</v>
      </c>
      <c r="D522" s="343" t="s">
        <v>268</v>
      </c>
      <c r="E522" s="343" t="s">
        <v>715</v>
      </c>
      <c r="F522" s="151" t="s">
        <v>119</v>
      </c>
      <c r="G522" s="221">
        <f t="shared" si="289"/>
        <v>40</v>
      </c>
      <c r="H522" s="221">
        <f t="shared" si="290"/>
        <v>40</v>
      </c>
    </row>
    <row r="523" spans="1:8" ht="20.25" customHeight="1" x14ac:dyDescent="0.2">
      <c r="A523" s="21" t="s">
        <v>120</v>
      </c>
      <c r="B523" s="343" t="s">
        <v>294</v>
      </c>
      <c r="C523" s="151" t="s">
        <v>97</v>
      </c>
      <c r="D523" s="343" t="s">
        <v>268</v>
      </c>
      <c r="E523" s="343" t="s">
        <v>715</v>
      </c>
      <c r="F523" s="151" t="s">
        <v>121</v>
      </c>
      <c r="G523" s="221">
        <f t="shared" si="289"/>
        <v>40</v>
      </c>
      <c r="H523" s="221">
        <f t="shared" si="290"/>
        <v>40</v>
      </c>
    </row>
    <row r="524" spans="1:8" ht="21.75" customHeight="1" x14ac:dyDescent="0.2">
      <c r="A524" s="219" t="s">
        <v>422</v>
      </c>
      <c r="B524" s="343" t="s">
        <v>294</v>
      </c>
      <c r="C524" s="151" t="s">
        <v>97</v>
      </c>
      <c r="D524" s="343" t="s">
        <v>268</v>
      </c>
      <c r="E524" s="343" t="s">
        <v>715</v>
      </c>
      <c r="F524" s="151" t="s">
        <v>123</v>
      </c>
      <c r="G524" s="221">
        <v>40</v>
      </c>
      <c r="H524" s="221">
        <v>40</v>
      </c>
    </row>
    <row r="525" spans="1:8" ht="11.25" customHeight="1" x14ac:dyDescent="0.2">
      <c r="A525" s="39" t="s">
        <v>718</v>
      </c>
      <c r="B525" s="343" t="s">
        <v>294</v>
      </c>
      <c r="C525" s="151" t="s">
        <v>97</v>
      </c>
      <c r="D525" s="343" t="s">
        <v>268</v>
      </c>
      <c r="E525" s="343" t="s">
        <v>717</v>
      </c>
      <c r="F525" s="151"/>
      <c r="G525" s="221">
        <f t="shared" ref="G525:G527" si="291">G526</f>
        <v>50</v>
      </c>
      <c r="H525" s="221">
        <f t="shared" ref="H525:H527" si="292">H526</f>
        <v>50</v>
      </c>
    </row>
    <row r="526" spans="1:8" ht="24" customHeight="1" x14ac:dyDescent="0.2">
      <c r="A526" s="21" t="s">
        <v>404</v>
      </c>
      <c r="B526" s="343" t="s">
        <v>294</v>
      </c>
      <c r="C526" s="151" t="s">
        <v>97</v>
      </c>
      <c r="D526" s="343" t="s">
        <v>268</v>
      </c>
      <c r="E526" s="343" t="s">
        <v>717</v>
      </c>
      <c r="F526" s="151" t="s">
        <v>119</v>
      </c>
      <c r="G526" s="221">
        <f t="shared" si="291"/>
        <v>50</v>
      </c>
      <c r="H526" s="221">
        <f t="shared" si="292"/>
        <v>50</v>
      </c>
    </row>
    <row r="527" spans="1:8" ht="21.75" customHeight="1" x14ac:dyDescent="0.2">
      <c r="A527" s="21" t="s">
        <v>120</v>
      </c>
      <c r="B527" s="343" t="s">
        <v>294</v>
      </c>
      <c r="C527" s="151" t="s">
        <v>97</v>
      </c>
      <c r="D527" s="343" t="s">
        <v>268</v>
      </c>
      <c r="E527" s="343" t="s">
        <v>717</v>
      </c>
      <c r="F527" s="151" t="s">
        <v>121</v>
      </c>
      <c r="G527" s="221">
        <f t="shared" si="291"/>
        <v>50</v>
      </c>
      <c r="H527" s="221">
        <f t="shared" si="292"/>
        <v>50</v>
      </c>
    </row>
    <row r="528" spans="1:8" ht="14.25" customHeight="1" x14ac:dyDescent="0.2">
      <c r="A528" s="219" t="s">
        <v>422</v>
      </c>
      <c r="B528" s="343" t="s">
        <v>294</v>
      </c>
      <c r="C528" s="151" t="s">
        <v>97</v>
      </c>
      <c r="D528" s="343" t="s">
        <v>268</v>
      </c>
      <c r="E528" s="343" t="s">
        <v>717</v>
      </c>
      <c r="F528" s="151" t="s">
        <v>123</v>
      </c>
      <c r="G528" s="221">
        <v>50</v>
      </c>
      <c r="H528" s="221">
        <v>50</v>
      </c>
    </row>
    <row r="529" spans="1:8" ht="22.5" customHeight="1" x14ac:dyDescent="0.2">
      <c r="A529" s="219" t="s">
        <v>487</v>
      </c>
      <c r="B529" s="343" t="s">
        <v>294</v>
      </c>
      <c r="C529" s="151" t="s">
        <v>97</v>
      </c>
      <c r="D529" s="343" t="s">
        <v>268</v>
      </c>
      <c r="E529" s="343" t="s">
        <v>486</v>
      </c>
      <c r="F529" s="151"/>
      <c r="G529" s="221">
        <f t="shared" ref="G529:G530" si="293">G530</f>
        <v>2120</v>
      </c>
      <c r="H529" s="221">
        <f t="shared" ref="H529:H530" si="294">H530</f>
        <v>2120</v>
      </c>
    </row>
    <row r="530" spans="1:8" ht="22.5" x14ac:dyDescent="0.2">
      <c r="A530" s="21" t="s">
        <v>404</v>
      </c>
      <c r="B530" s="343" t="s">
        <v>294</v>
      </c>
      <c r="C530" s="151" t="s">
        <v>97</v>
      </c>
      <c r="D530" s="343" t="s">
        <v>268</v>
      </c>
      <c r="E530" s="343" t="s">
        <v>486</v>
      </c>
      <c r="F530" s="151" t="s">
        <v>119</v>
      </c>
      <c r="G530" s="221">
        <f t="shared" si="293"/>
        <v>2120</v>
      </c>
      <c r="H530" s="221">
        <f t="shared" si="294"/>
        <v>2120</v>
      </c>
    </row>
    <row r="531" spans="1:8" ht="33" customHeight="1" x14ac:dyDescent="0.2">
      <c r="A531" s="21" t="s">
        <v>120</v>
      </c>
      <c r="B531" s="343" t="s">
        <v>294</v>
      </c>
      <c r="C531" s="151" t="s">
        <v>97</v>
      </c>
      <c r="D531" s="343" t="s">
        <v>268</v>
      </c>
      <c r="E531" s="343" t="s">
        <v>486</v>
      </c>
      <c r="F531" s="151" t="s">
        <v>121</v>
      </c>
      <c r="G531" s="221">
        <f t="shared" ref="G531" si="295">G533+G532</f>
        <v>2120</v>
      </c>
      <c r="H531" s="221">
        <f t="shared" ref="H531" si="296">H533+H532</f>
        <v>2120</v>
      </c>
    </row>
    <row r="532" spans="1:8" ht="15.75" customHeight="1" x14ac:dyDescent="0.2">
      <c r="A532" s="219" t="s">
        <v>134</v>
      </c>
      <c r="B532" s="343" t="s">
        <v>294</v>
      </c>
      <c r="C532" s="151" t="s">
        <v>97</v>
      </c>
      <c r="D532" s="343" t="s">
        <v>268</v>
      </c>
      <c r="E532" s="343" t="s">
        <v>486</v>
      </c>
      <c r="F532" s="151">
        <v>242</v>
      </c>
      <c r="G532" s="221">
        <v>200</v>
      </c>
      <c r="H532" s="221">
        <v>200</v>
      </c>
    </row>
    <row r="533" spans="1:8" ht="20.25" customHeight="1" x14ac:dyDescent="0.2">
      <c r="A533" s="219" t="s">
        <v>422</v>
      </c>
      <c r="B533" s="343" t="s">
        <v>294</v>
      </c>
      <c r="C533" s="151" t="s">
        <v>97</v>
      </c>
      <c r="D533" s="343" t="s">
        <v>268</v>
      </c>
      <c r="E533" s="343" t="s">
        <v>486</v>
      </c>
      <c r="F533" s="151" t="s">
        <v>123</v>
      </c>
      <c r="G533" s="221">
        <v>1920</v>
      </c>
      <c r="H533" s="221">
        <v>1920</v>
      </c>
    </row>
    <row r="534" spans="1:8" ht="22.5" x14ac:dyDescent="0.2">
      <c r="A534" s="249" t="s">
        <v>304</v>
      </c>
      <c r="B534" s="343" t="s">
        <v>294</v>
      </c>
      <c r="C534" s="151" t="s">
        <v>97</v>
      </c>
      <c r="D534" s="343" t="s">
        <v>268</v>
      </c>
      <c r="E534" s="343" t="s">
        <v>305</v>
      </c>
      <c r="F534" s="151"/>
      <c r="G534" s="221">
        <f t="shared" ref="G534:G536" si="297">G535</f>
        <v>130</v>
      </c>
      <c r="H534" s="221">
        <f t="shared" ref="H534:H536" si="298">H535</f>
        <v>130</v>
      </c>
    </row>
    <row r="535" spans="1:8" ht="19.5" customHeight="1" x14ac:dyDescent="0.2">
      <c r="A535" s="219" t="s">
        <v>135</v>
      </c>
      <c r="B535" s="343" t="s">
        <v>294</v>
      </c>
      <c r="C535" s="151" t="s">
        <v>97</v>
      </c>
      <c r="D535" s="343" t="s">
        <v>268</v>
      </c>
      <c r="E535" s="343" t="s">
        <v>305</v>
      </c>
      <c r="F535" s="151" t="s">
        <v>195</v>
      </c>
      <c r="G535" s="221">
        <f t="shared" si="297"/>
        <v>130</v>
      </c>
      <c r="H535" s="221">
        <f t="shared" si="298"/>
        <v>130</v>
      </c>
    </row>
    <row r="536" spans="1:8" ht="15" customHeight="1" x14ac:dyDescent="0.2">
      <c r="A536" s="219" t="s">
        <v>136</v>
      </c>
      <c r="B536" s="343" t="s">
        <v>294</v>
      </c>
      <c r="C536" s="151" t="s">
        <v>97</v>
      </c>
      <c r="D536" s="343" t="s">
        <v>268</v>
      </c>
      <c r="E536" s="343" t="s">
        <v>305</v>
      </c>
      <c r="F536" s="151" t="s">
        <v>137</v>
      </c>
      <c r="G536" s="221">
        <f t="shared" si="297"/>
        <v>130</v>
      </c>
      <c r="H536" s="221">
        <f t="shared" si="298"/>
        <v>130</v>
      </c>
    </row>
    <row r="537" spans="1:8" ht="21" customHeight="1" x14ac:dyDescent="0.2">
      <c r="A537" s="219" t="s">
        <v>396</v>
      </c>
      <c r="B537" s="343" t="s">
        <v>294</v>
      </c>
      <c r="C537" s="151" t="s">
        <v>97</v>
      </c>
      <c r="D537" s="343" t="s">
        <v>268</v>
      </c>
      <c r="E537" s="343" t="s">
        <v>305</v>
      </c>
      <c r="F537" s="151">
        <v>853</v>
      </c>
      <c r="G537" s="221">
        <v>130</v>
      </c>
      <c r="H537" s="221">
        <v>130</v>
      </c>
    </row>
    <row r="538" spans="1:8" ht="17.25" customHeight="1" x14ac:dyDescent="0.2">
      <c r="A538" s="39" t="s">
        <v>69</v>
      </c>
      <c r="B538" s="343" t="s">
        <v>294</v>
      </c>
      <c r="C538" s="151" t="s">
        <v>97</v>
      </c>
      <c r="D538" s="343" t="s">
        <v>268</v>
      </c>
      <c r="E538" s="343" t="s">
        <v>270</v>
      </c>
      <c r="F538" s="151"/>
      <c r="G538" s="221">
        <f t="shared" ref="G538" si="299">G540</f>
        <v>1</v>
      </c>
      <c r="H538" s="221">
        <f t="shared" ref="H538" si="300">H540</f>
        <v>1</v>
      </c>
    </row>
    <row r="539" spans="1:8" ht="22.5" x14ac:dyDescent="0.2">
      <c r="A539" s="21" t="s">
        <v>404</v>
      </c>
      <c r="B539" s="343" t="s">
        <v>294</v>
      </c>
      <c r="C539" s="151" t="s">
        <v>97</v>
      </c>
      <c r="D539" s="343" t="s">
        <v>268</v>
      </c>
      <c r="E539" s="343" t="s">
        <v>270</v>
      </c>
      <c r="F539" s="151">
        <v>200</v>
      </c>
      <c r="G539" s="221">
        <f t="shared" ref="G539:G540" si="301">G540</f>
        <v>1</v>
      </c>
      <c r="H539" s="221">
        <f t="shared" ref="H539:H540" si="302">H540</f>
        <v>1</v>
      </c>
    </row>
    <row r="540" spans="1:8" ht="14.25" customHeight="1" x14ac:dyDescent="0.2">
      <c r="A540" s="21" t="s">
        <v>120</v>
      </c>
      <c r="B540" s="343" t="s">
        <v>294</v>
      </c>
      <c r="C540" s="151" t="s">
        <v>97</v>
      </c>
      <c r="D540" s="343" t="s">
        <v>268</v>
      </c>
      <c r="E540" s="343" t="s">
        <v>270</v>
      </c>
      <c r="F540" s="151">
        <v>240</v>
      </c>
      <c r="G540" s="221">
        <f t="shared" si="301"/>
        <v>1</v>
      </c>
      <c r="H540" s="221">
        <f t="shared" si="302"/>
        <v>1</v>
      </c>
    </row>
    <row r="541" spans="1:8" x14ac:dyDescent="0.2">
      <c r="A541" s="219" t="s">
        <v>422</v>
      </c>
      <c r="B541" s="343" t="s">
        <v>294</v>
      </c>
      <c r="C541" s="151" t="s">
        <v>97</v>
      </c>
      <c r="D541" s="343" t="s">
        <v>268</v>
      </c>
      <c r="E541" s="343" t="s">
        <v>270</v>
      </c>
      <c r="F541" s="151">
        <v>244</v>
      </c>
      <c r="G541" s="221">
        <v>1</v>
      </c>
      <c r="H541" s="221">
        <v>1</v>
      </c>
    </row>
    <row r="542" spans="1:8" ht="33.75" x14ac:dyDescent="0.2">
      <c r="A542" s="247" t="s">
        <v>410</v>
      </c>
      <c r="B542" s="343" t="s">
        <v>294</v>
      </c>
      <c r="C542" s="151" t="s">
        <v>97</v>
      </c>
      <c r="D542" s="343" t="s">
        <v>268</v>
      </c>
      <c r="E542" s="343" t="s">
        <v>306</v>
      </c>
      <c r="F542" s="151" t="s">
        <v>147</v>
      </c>
      <c r="G542" s="221">
        <f>G543+G548</f>
        <v>464.4</v>
      </c>
      <c r="H542" s="221">
        <f>H543+H548</f>
        <v>456.6</v>
      </c>
    </row>
    <row r="543" spans="1:8" ht="45" x14ac:dyDescent="0.2">
      <c r="A543" s="21" t="s">
        <v>110</v>
      </c>
      <c r="B543" s="343" t="s">
        <v>294</v>
      </c>
      <c r="C543" s="151" t="s">
        <v>97</v>
      </c>
      <c r="D543" s="343" t="s">
        <v>268</v>
      </c>
      <c r="E543" s="343" t="s">
        <v>306</v>
      </c>
      <c r="F543" s="151" t="s">
        <v>111</v>
      </c>
      <c r="G543" s="221">
        <f t="shared" ref="G543" si="303">G544</f>
        <v>464.4</v>
      </c>
      <c r="H543" s="221">
        <f t="shared" ref="H543" si="304">H544</f>
        <v>456.6</v>
      </c>
    </row>
    <row r="544" spans="1:8" s="229" customFormat="1" ht="20.25" customHeight="1" x14ac:dyDescent="0.2">
      <c r="A544" s="21" t="s">
        <v>131</v>
      </c>
      <c r="B544" s="343" t="s">
        <v>294</v>
      </c>
      <c r="C544" s="151" t="s">
        <v>97</v>
      </c>
      <c r="D544" s="343" t="s">
        <v>268</v>
      </c>
      <c r="E544" s="343" t="s">
        <v>306</v>
      </c>
      <c r="F544" s="151" t="s">
        <v>192</v>
      </c>
      <c r="G544" s="221">
        <f t="shared" ref="G544" si="305">G545+G546</f>
        <v>464.4</v>
      </c>
      <c r="H544" s="221">
        <f t="shared" ref="H544" si="306">H545+H546</f>
        <v>456.6</v>
      </c>
    </row>
    <row r="545" spans="1:8" s="229" customFormat="1" ht="15" customHeight="1" x14ac:dyDescent="0.2">
      <c r="A545" s="39" t="s">
        <v>132</v>
      </c>
      <c r="B545" s="343" t="s">
        <v>294</v>
      </c>
      <c r="C545" s="151" t="s">
        <v>97</v>
      </c>
      <c r="D545" s="343" t="s">
        <v>268</v>
      </c>
      <c r="E545" s="343" t="s">
        <v>306</v>
      </c>
      <c r="F545" s="151" t="s">
        <v>193</v>
      </c>
      <c r="G545" s="221">
        <v>356.7</v>
      </c>
      <c r="H545" s="221">
        <v>350.6</v>
      </c>
    </row>
    <row r="546" spans="1:8" s="229" customFormat="1" ht="19.5" customHeight="1" x14ac:dyDescent="0.2">
      <c r="A546" s="39" t="s">
        <v>133</v>
      </c>
      <c r="B546" s="343" t="s">
        <v>294</v>
      </c>
      <c r="C546" s="151" t="s">
        <v>97</v>
      </c>
      <c r="D546" s="343" t="s">
        <v>268</v>
      </c>
      <c r="E546" s="343" t="s">
        <v>306</v>
      </c>
      <c r="F546" s="151">
        <v>129</v>
      </c>
      <c r="G546" s="221">
        <v>107.7</v>
      </c>
      <c r="H546" s="221">
        <v>106</v>
      </c>
    </row>
    <row r="547" spans="1:8" ht="22.5" x14ac:dyDescent="0.2">
      <c r="A547" s="21" t="s">
        <v>404</v>
      </c>
      <c r="B547" s="343" t="s">
        <v>294</v>
      </c>
      <c r="C547" s="151" t="s">
        <v>97</v>
      </c>
      <c r="D547" s="343" t="s">
        <v>268</v>
      </c>
      <c r="E547" s="343" t="s">
        <v>306</v>
      </c>
      <c r="F547" s="151">
        <v>200</v>
      </c>
      <c r="G547" s="221">
        <f t="shared" ref="G547" si="307">G548</f>
        <v>0</v>
      </c>
      <c r="H547" s="221">
        <f t="shared" ref="H547" si="308">H548</f>
        <v>0</v>
      </c>
    </row>
    <row r="548" spans="1:8" ht="25.5" customHeight="1" x14ac:dyDescent="0.2">
      <c r="A548" s="21" t="s">
        <v>120</v>
      </c>
      <c r="B548" s="343" t="s">
        <v>294</v>
      </c>
      <c r="C548" s="151" t="s">
        <v>97</v>
      </c>
      <c r="D548" s="343" t="s">
        <v>268</v>
      </c>
      <c r="E548" s="343" t="s">
        <v>306</v>
      </c>
      <c r="F548" s="151" t="s">
        <v>121</v>
      </c>
      <c r="G548" s="221">
        <f t="shared" ref="G548" si="309">G550+G549</f>
        <v>0</v>
      </c>
      <c r="H548" s="221">
        <f t="shared" ref="H548" si="310">H550+H549</f>
        <v>0</v>
      </c>
    </row>
    <row r="549" spans="1:8" ht="39" customHeight="1" x14ac:dyDescent="0.2">
      <c r="A549" s="219" t="s">
        <v>134</v>
      </c>
      <c r="B549" s="343" t="s">
        <v>294</v>
      </c>
      <c r="C549" s="151" t="s">
        <v>97</v>
      </c>
      <c r="D549" s="343" t="s">
        <v>268</v>
      </c>
      <c r="E549" s="343" t="s">
        <v>306</v>
      </c>
      <c r="F549" s="151">
        <v>242</v>
      </c>
      <c r="G549" s="221">
        <v>0</v>
      </c>
      <c r="H549" s="221">
        <v>0</v>
      </c>
    </row>
    <row r="550" spans="1:8" ht="17.25" customHeight="1" x14ac:dyDescent="0.2">
      <c r="A550" s="219" t="s">
        <v>422</v>
      </c>
      <c r="B550" s="343" t="s">
        <v>294</v>
      </c>
      <c r="C550" s="151" t="s">
        <v>97</v>
      </c>
      <c r="D550" s="343" t="s">
        <v>268</v>
      </c>
      <c r="E550" s="343" t="s">
        <v>306</v>
      </c>
      <c r="F550" s="151" t="s">
        <v>123</v>
      </c>
      <c r="G550" s="221">
        <v>0</v>
      </c>
      <c r="H550" s="221">
        <v>0</v>
      </c>
    </row>
    <row r="551" spans="1:8" ht="13.5" customHeight="1" x14ac:dyDescent="0.2">
      <c r="A551" s="32" t="s">
        <v>273</v>
      </c>
      <c r="B551" s="33" t="s">
        <v>294</v>
      </c>
      <c r="C551" s="33" t="s">
        <v>213</v>
      </c>
      <c r="D551" s="33"/>
      <c r="E551" s="33"/>
      <c r="F551" s="31"/>
      <c r="G551" s="173">
        <f t="shared" ref="G551:G553" si="311">G552</f>
        <v>0</v>
      </c>
      <c r="H551" s="173">
        <f t="shared" ref="H551:H553" si="312">H552</f>
        <v>0</v>
      </c>
    </row>
    <row r="552" spans="1:8" ht="27" customHeight="1" x14ac:dyDescent="0.2">
      <c r="A552" s="256" t="s">
        <v>274</v>
      </c>
      <c r="B552" s="243" t="s">
        <v>294</v>
      </c>
      <c r="C552" s="243" t="s">
        <v>213</v>
      </c>
      <c r="D552" s="243" t="s">
        <v>151</v>
      </c>
      <c r="E552" s="243"/>
      <c r="F552" s="243"/>
      <c r="G552" s="257">
        <f t="shared" si="311"/>
        <v>0</v>
      </c>
      <c r="H552" s="257">
        <f t="shared" si="312"/>
        <v>0</v>
      </c>
    </row>
    <row r="553" spans="1:8" ht="15" customHeight="1" x14ac:dyDescent="0.2">
      <c r="A553" s="21" t="s">
        <v>124</v>
      </c>
      <c r="B553" s="343" t="s">
        <v>294</v>
      </c>
      <c r="C553" s="343" t="s">
        <v>213</v>
      </c>
      <c r="D553" s="343" t="s">
        <v>151</v>
      </c>
      <c r="E553" s="40" t="s">
        <v>269</v>
      </c>
      <c r="F553" s="151"/>
      <c r="G553" s="221">
        <f t="shared" si="311"/>
        <v>0</v>
      </c>
      <c r="H553" s="221">
        <f t="shared" si="312"/>
        <v>0</v>
      </c>
    </row>
    <row r="554" spans="1:8" s="229" customFormat="1" ht="21" customHeight="1" x14ac:dyDescent="0.2">
      <c r="A554" s="39" t="s">
        <v>307</v>
      </c>
      <c r="B554" s="343" t="s">
        <v>294</v>
      </c>
      <c r="C554" s="343" t="s">
        <v>213</v>
      </c>
      <c r="D554" s="343" t="s">
        <v>151</v>
      </c>
      <c r="E554" s="343" t="s">
        <v>275</v>
      </c>
      <c r="F554" s="151"/>
      <c r="G554" s="221">
        <f>G555+G559</f>
        <v>0</v>
      </c>
      <c r="H554" s="221">
        <f>H555+H559</f>
        <v>0</v>
      </c>
    </row>
    <row r="555" spans="1:8" s="229" customFormat="1" ht="15.75" customHeight="1" x14ac:dyDescent="0.2">
      <c r="A555" s="21" t="s">
        <v>110</v>
      </c>
      <c r="B555" s="343" t="s">
        <v>294</v>
      </c>
      <c r="C555" s="343" t="s">
        <v>213</v>
      </c>
      <c r="D555" s="343" t="s">
        <v>151</v>
      </c>
      <c r="E555" s="343" t="s">
        <v>275</v>
      </c>
      <c r="F555" s="151" t="s">
        <v>111</v>
      </c>
      <c r="G555" s="221">
        <f t="shared" ref="G555" si="313">G556</f>
        <v>0</v>
      </c>
      <c r="H555" s="221">
        <f t="shared" ref="H555" si="314">H556</f>
        <v>0</v>
      </c>
    </row>
    <row r="556" spans="1:8" x14ac:dyDescent="0.2">
      <c r="A556" s="21" t="s">
        <v>112</v>
      </c>
      <c r="B556" s="343" t="s">
        <v>294</v>
      </c>
      <c r="C556" s="343" t="s">
        <v>213</v>
      </c>
      <c r="D556" s="343" t="s">
        <v>151</v>
      </c>
      <c r="E556" s="343" t="s">
        <v>275</v>
      </c>
      <c r="F556" s="151">
        <v>110</v>
      </c>
      <c r="G556" s="221">
        <f>G557+G558</f>
        <v>0</v>
      </c>
      <c r="H556" s="221">
        <f>H557+H558</f>
        <v>0</v>
      </c>
    </row>
    <row r="557" spans="1:8" x14ac:dyDescent="0.2">
      <c r="A557" s="21" t="s">
        <v>113</v>
      </c>
      <c r="B557" s="343" t="s">
        <v>294</v>
      </c>
      <c r="C557" s="343" t="s">
        <v>213</v>
      </c>
      <c r="D557" s="343" t="s">
        <v>151</v>
      </c>
      <c r="E557" s="343" t="s">
        <v>275</v>
      </c>
      <c r="F557" s="151">
        <v>111</v>
      </c>
      <c r="G557" s="221"/>
      <c r="H557" s="221"/>
    </row>
    <row r="558" spans="1:8" ht="14.25" customHeight="1" x14ac:dyDescent="0.2">
      <c r="A558" s="39" t="s">
        <v>114</v>
      </c>
      <c r="B558" s="343" t="s">
        <v>294</v>
      </c>
      <c r="C558" s="343" t="s">
        <v>213</v>
      </c>
      <c r="D558" s="343" t="s">
        <v>151</v>
      </c>
      <c r="E558" s="343" t="s">
        <v>275</v>
      </c>
      <c r="F558" s="151">
        <v>119</v>
      </c>
      <c r="G558" s="221"/>
      <c r="H558" s="221"/>
    </row>
    <row r="559" spans="1:8" s="229" customFormat="1" ht="22.5" x14ac:dyDescent="0.2">
      <c r="A559" s="21" t="s">
        <v>404</v>
      </c>
      <c r="B559" s="343" t="s">
        <v>294</v>
      </c>
      <c r="C559" s="343" t="s">
        <v>213</v>
      </c>
      <c r="D559" s="343" t="s">
        <v>151</v>
      </c>
      <c r="E559" s="343" t="s">
        <v>275</v>
      </c>
      <c r="F559" s="151">
        <v>200</v>
      </c>
      <c r="G559" s="221">
        <f t="shared" ref="G559:G560" si="315">G560</f>
        <v>0</v>
      </c>
      <c r="H559" s="221">
        <f t="shared" ref="H559:H560" si="316">H560</f>
        <v>0</v>
      </c>
    </row>
    <row r="560" spans="1:8" ht="47.25" customHeight="1" x14ac:dyDescent="0.2">
      <c r="A560" s="21" t="s">
        <v>120</v>
      </c>
      <c r="B560" s="343" t="s">
        <v>294</v>
      </c>
      <c r="C560" s="343" t="s">
        <v>213</v>
      </c>
      <c r="D560" s="343" t="s">
        <v>151</v>
      </c>
      <c r="E560" s="343" t="s">
        <v>275</v>
      </c>
      <c r="F560" s="151" t="s">
        <v>121</v>
      </c>
      <c r="G560" s="221">
        <f t="shared" si="315"/>
        <v>0</v>
      </c>
      <c r="H560" s="221">
        <f t="shared" si="316"/>
        <v>0</v>
      </c>
    </row>
    <row r="561" spans="1:8" ht="36.75" customHeight="1" x14ac:dyDescent="0.2">
      <c r="A561" s="219" t="s">
        <v>422</v>
      </c>
      <c r="B561" s="343" t="s">
        <v>294</v>
      </c>
      <c r="C561" s="343" t="s">
        <v>213</v>
      </c>
      <c r="D561" s="343" t="s">
        <v>151</v>
      </c>
      <c r="E561" s="343" t="s">
        <v>275</v>
      </c>
      <c r="F561" s="151" t="s">
        <v>123</v>
      </c>
      <c r="G561" s="221"/>
      <c r="H561" s="221"/>
    </row>
    <row r="562" spans="1:8" ht="16.5" customHeight="1" x14ac:dyDescent="0.2">
      <c r="A562" s="32" t="s">
        <v>308</v>
      </c>
      <c r="B562" s="33" t="s">
        <v>294</v>
      </c>
      <c r="C562" s="31" t="s">
        <v>151</v>
      </c>
      <c r="D562" s="33" t="s">
        <v>145</v>
      </c>
      <c r="E562" s="33" t="s">
        <v>146</v>
      </c>
      <c r="F562" s="31" t="s">
        <v>147</v>
      </c>
      <c r="G562" s="173">
        <f>G563+G586</f>
        <v>3576.7</v>
      </c>
      <c r="H562" s="173">
        <f>H563+H586</f>
        <v>3576.7</v>
      </c>
    </row>
    <row r="563" spans="1:8" ht="33.75" x14ac:dyDescent="0.2">
      <c r="A563" s="256" t="s">
        <v>309</v>
      </c>
      <c r="B563" s="243" t="s">
        <v>294</v>
      </c>
      <c r="C563" s="242" t="s">
        <v>151</v>
      </c>
      <c r="D563" s="243" t="s">
        <v>218</v>
      </c>
      <c r="E563" s="243"/>
      <c r="F563" s="242"/>
      <c r="G563" s="257">
        <f>G564+G573</f>
        <v>3071.7</v>
      </c>
      <c r="H563" s="257">
        <f>H564+H573</f>
        <v>3071.7</v>
      </c>
    </row>
    <row r="564" spans="1:8" ht="19.5" customHeight="1" x14ac:dyDescent="0.2">
      <c r="A564" s="39" t="s">
        <v>310</v>
      </c>
      <c r="B564" s="343" t="s">
        <v>294</v>
      </c>
      <c r="C564" s="151" t="s">
        <v>151</v>
      </c>
      <c r="D564" s="343" t="s">
        <v>218</v>
      </c>
      <c r="E564" s="343" t="s">
        <v>311</v>
      </c>
      <c r="F564" s="151"/>
      <c r="G564" s="221">
        <f t="shared" ref="G564" si="317">G565+G569</f>
        <v>2576.6999999999998</v>
      </c>
      <c r="H564" s="221">
        <f t="shared" ref="H564" si="318">H565+H569</f>
        <v>2576.6999999999998</v>
      </c>
    </row>
    <row r="565" spans="1:8" s="229" customFormat="1" ht="15" customHeight="1" x14ac:dyDescent="0.2">
      <c r="A565" s="21" t="s">
        <v>110</v>
      </c>
      <c r="B565" s="343" t="s">
        <v>294</v>
      </c>
      <c r="C565" s="151" t="s">
        <v>151</v>
      </c>
      <c r="D565" s="343" t="s">
        <v>218</v>
      </c>
      <c r="E565" s="343" t="s">
        <v>311</v>
      </c>
      <c r="F565" s="151" t="s">
        <v>111</v>
      </c>
      <c r="G565" s="221">
        <f t="shared" ref="G565" si="319">G566</f>
        <v>2427.6999999999998</v>
      </c>
      <c r="H565" s="221">
        <f t="shared" ref="H565" si="320">H566</f>
        <v>2427.6999999999998</v>
      </c>
    </row>
    <row r="566" spans="1:8" s="229" customFormat="1" ht="19.5" customHeight="1" x14ac:dyDescent="0.2">
      <c r="A566" s="21" t="s">
        <v>112</v>
      </c>
      <c r="B566" s="343" t="s">
        <v>294</v>
      </c>
      <c r="C566" s="151" t="s">
        <v>151</v>
      </c>
      <c r="D566" s="343" t="s">
        <v>218</v>
      </c>
      <c r="E566" s="343" t="s">
        <v>311</v>
      </c>
      <c r="F566" s="151">
        <v>110</v>
      </c>
      <c r="G566" s="221">
        <f t="shared" ref="G566" si="321">G567+G568</f>
        <v>2427.6999999999998</v>
      </c>
      <c r="H566" s="221">
        <f t="shared" ref="H566" si="322">H567+H568</f>
        <v>2427.6999999999998</v>
      </c>
    </row>
    <row r="567" spans="1:8" s="229" customFormat="1" ht="11.25" x14ac:dyDescent="0.2">
      <c r="A567" s="21" t="s">
        <v>113</v>
      </c>
      <c r="B567" s="343" t="s">
        <v>294</v>
      </c>
      <c r="C567" s="151" t="s">
        <v>151</v>
      </c>
      <c r="D567" s="343" t="s">
        <v>218</v>
      </c>
      <c r="E567" s="343" t="s">
        <v>311</v>
      </c>
      <c r="F567" s="151">
        <v>111</v>
      </c>
      <c r="G567" s="221">
        <v>1864.6</v>
      </c>
      <c r="H567" s="221">
        <v>1864.6</v>
      </c>
    </row>
    <row r="568" spans="1:8" s="229" customFormat="1" ht="20.25" customHeight="1" x14ac:dyDescent="0.2">
      <c r="A568" s="39" t="s">
        <v>114</v>
      </c>
      <c r="B568" s="343" t="s">
        <v>294</v>
      </c>
      <c r="C568" s="151" t="s">
        <v>151</v>
      </c>
      <c r="D568" s="343" t="s">
        <v>218</v>
      </c>
      <c r="E568" s="343" t="s">
        <v>311</v>
      </c>
      <c r="F568" s="151">
        <v>119</v>
      </c>
      <c r="G568" s="221">
        <v>563.1</v>
      </c>
      <c r="H568" s="221">
        <v>563.1</v>
      </c>
    </row>
    <row r="569" spans="1:8" s="229" customFormat="1" ht="24.75" customHeight="1" x14ac:dyDescent="0.2">
      <c r="A569" s="21" t="s">
        <v>404</v>
      </c>
      <c r="B569" s="343" t="s">
        <v>294</v>
      </c>
      <c r="C569" s="151" t="s">
        <v>151</v>
      </c>
      <c r="D569" s="343" t="s">
        <v>218</v>
      </c>
      <c r="E569" s="343" t="s">
        <v>311</v>
      </c>
      <c r="F569" s="151">
        <v>200</v>
      </c>
      <c r="G569" s="221">
        <f t="shared" ref="G569" si="323">G570</f>
        <v>149</v>
      </c>
      <c r="H569" s="221">
        <f t="shared" ref="H569" si="324">H570</f>
        <v>149</v>
      </c>
    </row>
    <row r="570" spans="1:8" s="229" customFormat="1" ht="22.5" x14ac:dyDescent="0.2">
      <c r="A570" s="21" t="s">
        <v>120</v>
      </c>
      <c r="B570" s="343" t="s">
        <v>294</v>
      </c>
      <c r="C570" s="151" t="s">
        <v>151</v>
      </c>
      <c r="D570" s="343" t="s">
        <v>218</v>
      </c>
      <c r="E570" s="343" t="s">
        <v>311</v>
      </c>
      <c r="F570" s="151">
        <v>240</v>
      </c>
      <c r="G570" s="221">
        <f t="shared" ref="G570" si="325">G571+G572</f>
        <v>149</v>
      </c>
      <c r="H570" s="221">
        <f t="shared" ref="H570" si="326">H571+H572</f>
        <v>149</v>
      </c>
    </row>
    <row r="571" spans="1:8" s="229" customFormat="1" ht="32.25" customHeight="1" x14ac:dyDescent="0.2">
      <c r="A571" s="219" t="s">
        <v>134</v>
      </c>
      <c r="B571" s="343" t="s">
        <v>294</v>
      </c>
      <c r="C571" s="151" t="s">
        <v>151</v>
      </c>
      <c r="D571" s="343" t="s">
        <v>218</v>
      </c>
      <c r="E571" s="343" t="s">
        <v>311</v>
      </c>
      <c r="F571" s="151">
        <v>242</v>
      </c>
      <c r="G571" s="221">
        <v>149</v>
      </c>
      <c r="H571" s="221">
        <v>149</v>
      </c>
    </row>
    <row r="572" spans="1:8" s="229" customFormat="1" ht="12.75" customHeight="1" x14ac:dyDescent="0.2">
      <c r="A572" s="219" t="s">
        <v>422</v>
      </c>
      <c r="B572" s="343" t="s">
        <v>294</v>
      </c>
      <c r="C572" s="151" t="s">
        <v>151</v>
      </c>
      <c r="D572" s="343" t="s">
        <v>218</v>
      </c>
      <c r="E572" s="343" t="s">
        <v>311</v>
      </c>
      <c r="F572" s="151">
        <v>244</v>
      </c>
      <c r="G572" s="221">
        <v>0</v>
      </c>
      <c r="H572" s="221">
        <v>0</v>
      </c>
    </row>
    <row r="573" spans="1:8" s="229" customFormat="1" ht="42" x14ac:dyDescent="0.2">
      <c r="A573" s="264" t="s">
        <v>912</v>
      </c>
      <c r="B573" s="33" t="s">
        <v>294</v>
      </c>
      <c r="C573" s="31" t="s">
        <v>151</v>
      </c>
      <c r="D573" s="33" t="s">
        <v>218</v>
      </c>
      <c r="E573" s="33" t="s">
        <v>312</v>
      </c>
      <c r="F573" s="31"/>
      <c r="G573" s="173">
        <f t="shared" ref="G573" si="327">G574+G578+G582</f>
        <v>495</v>
      </c>
      <c r="H573" s="221">
        <f t="shared" ref="H573" si="328">H574+H578+H582</f>
        <v>495</v>
      </c>
    </row>
    <row r="574" spans="1:8" s="229" customFormat="1" ht="22.5" customHeight="1" x14ac:dyDescent="0.2">
      <c r="A574" s="39" t="s">
        <v>441</v>
      </c>
      <c r="B574" s="343" t="s">
        <v>294</v>
      </c>
      <c r="C574" s="151" t="s">
        <v>151</v>
      </c>
      <c r="D574" s="343" t="s">
        <v>218</v>
      </c>
      <c r="E574" s="343" t="s">
        <v>440</v>
      </c>
      <c r="F574" s="151"/>
      <c r="G574" s="221">
        <f t="shared" ref="G574:G576" si="329">G575</f>
        <v>430</v>
      </c>
      <c r="H574" s="221">
        <f t="shared" ref="H574:H576" si="330">H575</f>
        <v>430</v>
      </c>
    </row>
    <row r="575" spans="1:8" s="229" customFormat="1" ht="14.25" customHeight="1" x14ac:dyDescent="0.2">
      <c r="A575" s="21" t="s">
        <v>404</v>
      </c>
      <c r="B575" s="343" t="s">
        <v>294</v>
      </c>
      <c r="C575" s="151" t="s">
        <v>151</v>
      </c>
      <c r="D575" s="343" t="s">
        <v>218</v>
      </c>
      <c r="E575" s="343" t="s">
        <v>440</v>
      </c>
      <c r="F575" s="151">
        <v>200</v>
      </c>
      <c r="G575" s="221">
        <f t="shared" si="329"/>
        <v>430</v>
      </c>
      <c r="H575" s="221">
        <f t="shared" si="330"/>
        <v>430</v>
      </c>
    </row>
    <row r="576" spans="1:8" s="229" customFormat="1" ht="22.5" customHeight="1" x14ac:dyDescent="0.2">
      <c r="A576" s="21" t="s">
        <v>120</v>
      </c>
      <c r="B576" s="343" t="s">
        <v>294</v>
      </c>
      <c r="C576" s="151" t="s">
        <v>151</v>
      </c>
      <c r="D576" s="343" t="s">
        <v>218</v>
      </c>
      <c r="E576" s="343" t="s">
        <v>440</v>
      </c>
      <c r="F576" s="151">
        <v>240</v>
      </c>
      <c r="G576" s="221">
        <f t="shared" si="329"/>
        <v>430</v>
      </c>
      <c r="H576" s="221">
        <f t="shared" si="330"/>
        <v>430</v>
      </c>
    </row>
    <row r="577" spans="1:8" s="229" customFormat="1" ht="13.5" customHeight="1" x14ac:dyDescent="0.2">
      <c r="A577" s="219" t="s">
        <v>422</v>
      </c>
      <c r="B577" s="343" t="s">
        <v>294</v>
      </c>
      <c r="C577" s="151" t="s">
        <v>151</v>
      </c>
      <c r="D577" s="343" t="s">
        <v>218</v>
      </c>
      <c r="E577" s="343" t="s">
        <v>440</v>
      </c>
      <c r="F577" s="151">
        <v>244</v>
      </c>
      <c r="G577" s="221">
        <v>430</v>
      </c>
      <c r="H577" s="221">
        <v>430</v>
      </c>
    </row>
    <row r="578" spans="1:8" s="229" customFormat="1" ht="45" x14ac:dyDescent="0.2">
      <c r="A578" s="39" t="s">
        <v>313</v>
      </c>
      <c r="B578" s="343" t="s">
        <v>294</v>
      </c>
      <c r="C578" s="151" t="s">
        <v>151</v>
      </c>
      <c r="D578" s="343" t="s">
        <v>218</v>
      </c>
      <c r="E578" s="343" t="s">
        <v>314</v>
      </c>
      <c r="F578" s="151"/>
      <c r="G578" s="221">
        <f t="shared" ref="G578:G580" si="331">G579</f>
        <v>50</v>
      </c>
      <c r="H578" s="221">
        <f t="shared" ref="H578:H580" si="332">H579</f>
        <v>50</v>
      </c>
    </row>
    <row r="579" spans="1:8" s="229" customFormat="1" ht="37.5" customHeight="1" x14ac:dyDescent="0.2">
      <c r="A579" s="21" t="s">
        <v>404</v>
      </c>
      <c r="B579" s="343" t="s">
        <v>294</v>
      </c>
      <c r="C579" s="151" t="s">
        <v>151</v>
      </c>
      <c r="D579" s="343" t="s">
        <v>218</v>
      </c>
      <c r="E579" s="343" t="s">
        <v>314</v>
      </c>
      <c r="F579" s="151">
        <v>200</v>
      </c>
      <c r="G579" s="221">
        <f t="shared" si="331"/>
        <v>50</v>
      </c>
      <c r="H579" s="221">
        <f t="shared" si="332"/>
        <v>50</v>
      </c>
    </row>
    <row r="580" spans="1:8" s="229" customFormat="1" ht="22.5" customHeight="1" x14ac:dyDescent="0.2">
      <c r="A580" s="21" t="s">
        <v>120</v>
      </c>
      <c r="B580" s="343" t="s">
        <v>294</v>
      </c>
      <c r="C580" s="151" t="s">
        <v>151</v>
      </c>
      <c r="D580" s="343" t="s">
        <v>218</v>
      </c>
      <c r="E580" s="343" t="s">
        <v>314</v>
      </c>
      <c r="F580" s="151">
        <v>240</v>
      </c>
      <c r="G580" s="221">
        <f t="shared" si="331"/>
        <v>50</v>
      </c>
      <c r="H580" s="221">
        <f t="shared" si="332"/>
        <v>50</v>
      </c>
    </row>
    <row r="581" spans="1:8" s="229" customFormat="1" ht="14.25" customHeight="1" x14ac:dyDescent="0.2">
      <c r="A581" s="219" t="s">
        <v>422</v>
      </c>
      <c r="B581" s="343" t="s">
        <v>294</v>
      </c>
      <c r="C581" s="151" t="s">
        <v>151</v>
      </c>
      <c r="D581" s="343" t="s">
        <v>218</v>
      </c>
      <c r="E581" s="343" t="s">
        <v>314</v>
      </c>
      <c r="F581" s="151">
        <v>244</v>
      </c>
      <c r="G581" s="221">
        <v>50</v>
      </c>
      <c r="H581" s="221">
        <v>50</v>
      </c>
    </row>
    <row r="582" spans="1:8" s="229" customFormat="1" ht="21" customHeight="1" x14ac:dyDescent="0.2">
      <c r="A582" s="39" t="s">
        <v>476</v>
      </c>
      <c r="B582" s="343" t="s">
        <v>294</v>
      </c>
      <c r="C582" s="151" t="s">
        <v>151</v>
      </c>
      <c r="D582" s="343" t="s">
        <v>218</v>
      </c>
      <c r="E582" s="343" t="s">
        <v>442</v>
      </c>
      <c r="F582" s="151"/>
      <c r="G582" s="221">
        <f t="shared" ref="G582:G584" si="333">G583</f>
        <v>15</v>
      </c>
      <c r="H582" s="221">
        <f t="shared" ref="H582:H584" si="334">H583</f>
        <v>15</v>
      </c>
    </row>
    <row r="583" spans="1:8" s="229" customFormat="1" ht="11.25" customHeight="1" x14ac:dyDescent="0.2">
      <c r="A583" s="21" t="s">
        <v>404</v>
      </c>
      <c r="B583" s="343" t="s">
        <v>294</v>
      </c>
      <c r="C583" s="151" t="s">
        <v>151</v>
      </c>
      <c r="D583" s="343" t="s">
        <v>218</v>
      </c>
      <c r="E583" s="343" t="s">
        <v>442</v>
      </c>
      <c r="F583" s="151">
        <v>200</v>
      </c>
      <c r="G583" s="221">
        <f t="shared" si="333"/>
        <v>15</v>
      </c>
      <c r="H583" s="221">
        <f t="shared" si="334"/>
        <v>15</v>
      </c>
    </row>
    <row r="584" spans="1:8" s="229" customFormat="1" ht="33" customHeight="1" x14ac:dyDescent="0.2">
      <c r="A584" s="21" t="s">
        <v>120</v>
      </c>
      <c r="B584" s="343" t="s">
        <v>294</v>
      </c>
      <c r="C584" s="151" t="s">
        <v>151</v>
      </c>
      <c r="D584" s="343" t="s">
        <v>218</v>
      </c>
      <c r="E584" s="343" t="s">
        <v>442</v>
      </c>
      <c r="F584" s="151">
        <v>240</v>
      </c>
      <c r="G584" s="221">
        <f t="shared" si="333"/>
        <v>15</v>
      </c>
      <c r="H584" s="221">
        <f t="shared" si="334"/>
        <v>15</v>
      </c>
    </row>
    <row r="585" spans="1:8" s="229" customFormat="1" ht="13.5" customHeight="1" x14ac:dyDescent="0.2">
      <c r="A585" s="219" t="s">
        <v>422</v>
      </c>
      <c r="B585" s="343" t="s">
        <v>294</v>
      </c>
      <c r="C585" s="151" t="s">
        <v>151</v>
      </c>
      <c r="D585" s="343" t="s">
        <v>218</v>
      </c>
      <c r="E585" s="343" t="s">
        <v>442</v>
      </c>
      <c r="F585" s="151">
        <v>244</v>
      </c>
      <c r="G585" s="221">
        <v>15</v>
      </c>
      <c r="H585" s="221">
        <v>15</v>
      </c>
    </row>
    <row r="586" spans="1:8" s="229" customFormat="1" ht="19.5" customHeight="1" x14ac:dyDescent="0.2">
      <c r="A586" s="256" t="s">
        <v>315</v>
      </c>
      <c r="B586" s="243" t="s">
        <v>294</v>
      </c>
      <c r="C586" s="242" t="s">
        <v>151</v>
      </c>
      <c r="D586" s="243" t="s">
        <v>279</v>
      </c>
      <c r="E586" s="243" t="s">
        <v>146</v>
      </c>
      <c r="F586" s="242" t="s">
        <v>147</v>
      </c>
      <c r="G586" s="257">
        <f t="shared" ref="G586" si="335">G587</f>
        <v>505</v>
      </c>
      <c r="H586" s="257">
        <f t="shared" ref="H586" si="336">H587</f>
        <v>505</v>
      </c>
    </row>
    <row r="587" spans="1:8" ht="33.75" x14ac:dyDescent="0.2">
      <c r="A587" s="21" t="s">
        <v>789</v>
      </c>
      <c r="B587" s="343" t="s">
        <v>294</v>
      </c>
      <c r="C587" s="151" t="s">
        <v>151</v>
      </c>
      <c r="D587" s="343" t="s">
        <v>279</v>
      </c>
      <c r="E587" s="343" t="s">
        <v>316</v>
      </c>
      <c r="F587" s="151" t="s">
        <v>147</v>
      </c>
      <c r="G587" s="221">
        <f t="shared" ref="G587" si="337">G592+G588</f>
        <v>505</v>
      </c>
      <c r="H587" s="221">
        <f t="shared" ref="H587" si="338">H592+H588</f>
        <v>505</v>
      </c>
    </row>
    <row r="588" spans="1:8" ht="21" customHeight="1" x14ac:dyDescent="0.2">
      <c r="A588" s="21" t="s">
        <v>317</v>
      </c>
      <c r="B588" s="343" t="s">
        <v>294</v>
      </c>
      <c r="C588" s="151" t="s">
        <v>151</v>
      </c>
      <c r="D588" s="151" t="s">
        <v>279</v>
      </c>
      <c r="E588" s="343" t="s">
        <v>318</v>
      </c>
      <c r="F588" s="151" t="s">
        <v>147</v>
      </c>
      <c r="G588" s="221">
        <f t="shared" ref="G588:G590" si="339">+G589</f>
        <v>30</v>
      </c>
      <c r="H588" s="221">
        <f t="shared" ref="H588:H590" si="340">+H589</f>
        <v>30</v>
      </c>
    </row>
    <row r="589" spans="1:8" ht="13.5" customHeight="1" x14ac:dyDescent="0.2">
      <c r="A589" s="21" t="s">
        <v>404</v>
      </c>
      <c r="B589" s="343" t="s">
        <v>294</v>
      </c>
      <c r="C589" s="151" t="s">
        <v>151</v>
      </c>
      <c r="D589" s="151" t="s">
        <v>279</v>
      </c>
      <c r="E589" s="343" t="s">
        <v>318</v>
      </c>
      <c r="F589" s="151" t="s">
        <v>119</v>
      </c>
      <c r="G589" s="221">
        <f t="shared" si="339"/>
        <v>30</v>
      </c>
      <c r="H589" s="221">
        <f t="shared" si="340"/>
        <v>30</v>
      </c>
    </row>
    <row r="590" spans="1:8" ht="24" customHeight="1" x14ac:dyDescent="0.2">
      <c r="A590" s="21" t="s">
        <v>120</v>
      </c>
      <c r="B590" s="343" t="s">
        <v>294</v>
      </c>
      <c r="C590" s="151" t="s">
        <v>151</v>
      </c>
      <c r="D590" s="151" t="s">
        <v>279</v>
      </c>
      <c r="E590" s="343" t="s">
        <v>318</v>
      </c>
      <c r="F590" s="151" t="s">
        <v>121</v>
      </c>
      <c r="G590" s="221">
        <f t="shared" si="339"/>
        <v>30</v>
      </c>
      <c r="H590" s="221">
        <f t="shared" si="340"/>
        <v>30</v>
      </c>
    </row>
    <row r="591" spans="1:8" s="229" customFormat="1" ht="11.25" x14ac:dyDescent="0.2">
      <c r="A591" s="219" t="s">
        <v>422</v>
      </c>
      <c r="B591" s="343" t="s">
        <v>294</v>
      </c>
      <c r="C591" s="151" t="s">
        <v>151</v>
      </c>
      <c r="D591" s="151" t="s">
        <v>279</v>
      </c>
      <c r="E591" s="343" t="s">
        <v>318</v>
      </c>
      <c r="F591" s="151" t="s">
        <v>123</v>
      </c>
      <c r="G591" s="221">
        <v>30</v>
      </c>
      <c r="H591" s="221">
        <v>30</v>
      </c>
    </row>
    <row r="592" spans="1:8" ht="20.25" customHeight="1" x14ac:dyDescent="0.2">
      <c r="A592" s="39" t="s">
        <v>720</v>
      </c>
      <c r="B592" s="343" t="s">
        <v>294</v>
      </c>
      <c r="C592" s="151" t="s">
        <v>151</v>
      </c>
      <c r="D592" s="151" t="s">
        <v>279</v>
      </c>
      <c r="E592" s="343" t="s">
        <v>719</v>
      </c>
      <c r="F592" s="151" t="s">
        <v>147</v>
      </c>
      <c r="G592" s="221">
        <f t="shared" ref="G592:G594" si="341">+G593</f>
        <v>475</v>
      </c>
      <c r="H592" s="221">
        <f t="shared" ref="H592:H594" si="342">+H593</f>
        <v>475</v>
      </c>
    </row>
    <row r="593" spans="1:8" ht="25.5" customHeight="1" x14ac:dyDescent="0.2">
      <c r="A593" s="21" t="s">
        <v>404</v>
      </c>
      <c r="B593" s="343" t="s">
        <v>294</v>
      </c>
      <c r="C593" s="151" t="s">
        <v>151</v>
      </c>
      <c r="D593" s="151" t="s">
        <v>279</v>
      </c>
      <c r="E593" s="343" t="s">
        <v>719</v>
      </c>
      <c r="F593" s="151" t="s">
        <v>119</v>
      </c>
      <c r="G593" s="221">
        <f t="shared" si="341"/>
        <v>475</v>
      </c>
      <c r="H593" s="221">
        <f t="shared" si="342"/>
        <v>475</v>
      </c>
    </row>
    <row r="594" spans="1:8" ht="24.75" customHeight="1" x14ac:dyDescent="0.2">
      <c r="A594" s="21" t="s">
        <v>120</v>
      </c>
      <c r="B594" s="343" t="s">
        <v>294</v>
      </c>
      <c r="C594" s="151" t="s">
        <v>151</v>
      </c>
      <c r="D594" s="151" t="s">
        <v>279</v>
      </c>
      <c r="E594" s="343" t="s">
        <v>719</v>
      </c>
      <c r="F594" s="151" t="s">
        <v>121</v>
      </c>
      <c r="G594" s="221">
        <f t="shared" si="341"/>
        <v>475</v>
      </c>
      <c r="H594" s="221">
        <f t="shared" si="342"/>
        <v>475</v>
      </c>
    </row>
    <row r="595" spans="1:8" ht="12.75" customHeight="1" x14ac:dyDescent="0.2">
      <c r="A595" s="219" t="s">
        <v>422</v>
      </c>
      <c r="B595" s="343" t="s">
        <v>294</v>
      </c>
      <c r="C595" s="151" t="s">
        <v>151</v>
      </c>
      <c r="D595" s="151" t="s">
        <v>279</v>
      </c>
      <c r="E595" s="343" t="s">
        <v>719</v>
      </c>
      <c r="F595" s="151" t="s">
        <v>123</v>
      </c>
      <c r="G595" s="221">
        <v>475</v>
      </c>
      <c r="H595" s="221">
        <v>475</v>
      </c>
    </row>
    <row r="596" spans="1:8" ht="23.25" customHeight="1" x14ac:dyDescent="0.2">
      <c r="A596" s="32" t="s">
        <v>319</v>
      </c>
      <c r="B596" s="33" t="s">
        <v>294</v>
      </c>
      <c r="C596" s="31" t="s">
        <v>127</v>
      </c>
      <c r="D596" s="33"/>
      <c r="E596" s="33"/>
      <c r="F596" s="31"/>
      <c r="G596" s="173">
        <f>G602+G608+G597</f>
        <v>11305.7</v>
      </c>
      <c r="H596" s="173">
        <f>H602+H608+H597</f>
        <v>10881.8</v>
      </c>
    </row>
    <row r="597" spans="1:8" x14ac:dyDescent="0.2">
      <c r="A597" s="32" t="s">
        <v>889</v>
      </c>
      <c r="B597" s="33" t="s">
        <v>294</v>
      </c>
      <c r="C597" s="33" t="s">
        <v>127</v>
      </c>
      <c r="D597" s="33" t="s">
        <v>238</v>
      </c>
      <c r="E597" s="33"/>
      <c r="F597" s="31"/>
      <c r="G597" s="173">
        <f t="shared" ref="G597:H600" si="343">G598</f>
        <v>2725.1</v>
      </c>
      <c r="H597" s="173">
        <f t="shared" si="343"/>
        <v>2845.2</v>
      </c>
    </row>
    <row r="598" spans="1:8" ht="20.25" customHeight="1" x14ac:dyDescent="0.2">
      <c r="A598" s="39" t="s">
        <v>890</v>
      </c>
      <c r="B598" s="343" t="s">
        <v>294</v>
      </c>
      <c r="C598" s="151" t="s">
        <v>127</v>
      </c>
      <c r="D598" s="343" t="s">
        <v>238</v>
      </c>
      <c r="E598" s="343" t="s">
        <v>891</v>
      </c>
      <c r="F598" s="31"/>
      <c r="G598" s="221">
        <f t="shared" si="343"/>
        <v>2725.1</v>
      </c>
      <c r="H598" s="221">
        <f t="shared" si="343"/>
        <v>2845.2</v>
      </c>
    </row>
    <row r="599" spans="1:8" ht="18" customHeight="1" x14ac:dyDescent="0.2">
      <c r="A599" s="21" t="s">
        <v>404</v>
      </c>
      <c r="B599" s="343" t="s">
        <v>294</v>
      </c>
      <c r="C599" s="151" t="s">
        <v>127</v>
      </c>
      <c r="D599" s="343" t="s">
        <v>238</v>
      </c>
      <c r="E599" s="343" t="s">
        <v>891</v>
      </c>
      <c r="F599" s="151">
        <v>200</v>
      </c>
      <c r="G599" s="221">
        <f t="shared" si="343"/>
        <v>2725.1</v>
      </c>
      <c r="H599" s="221">
        <f t="shared" si="343"/>
        <v>2845.2</v>
      </c>
    </row>
    <row r="600" spans="1:8" ht="20.25" customHeight="1" x14ac:dyDescent="0.2">
      <c r="A600" s="21" t="s">
        <v>120</v>
      </c>
      <c r="B600" s="343" t="s">
        <v>294</v>
      </c>
      <c r="C600" s="151" t="s">
        <v>127</v>
      </c>
      <c r="D600" s="343" t="s">
        <v>238</v>
      </c>
      <c r="E600" s="343" t="s">
        <v>891</v>
      </c>
      <c r="F600" s="151">
        <v>240</v>
      </c>
      <c r="G600" s="221">
        <f t="shared" si="343"/>
        <v>2725.1</v>
      </c>
      <c r="H600" s="221">
        <f t="shared" si="343"/>
        <v>2845.2</v>
      </c>
    </row>
    <row r="601" spans="1:8" ht="22.5" x14ac:dyDescent="0.2">
      <c r="A601" s="219" t="s">
        <v>422</v>
      </c>
      <c r="B601" s="343" t="s">
        <v>294</v>
      </c>
      <c r="C601" s="151" t="s">
        <v>127</v>
      </c>
      <c r="D601" s="343" t="s">
        <v>238</v>
      </c>
      <c r="E601" s="343" t="s">
        <v>891</v>
      </c>
      <c r="F601" s="151">
        <v>244</v>
      </c>
      <c r="G601" s="221">
        <f>2475.1+250</f>
        <v>2725.1</v>
      </c>
      <c r="H601" s="221">
        <f>2595.2+250</f>
        <v>2845.2</v>
      </c>
    </row>
    <row r="602" spans="1:8" x14ac:dyDescent="0.2">
      <c r="A602" s="266" t="s">
        <v>320</v>
      </c>
      <c r="B602" s="243" t="s">
        <v>294</v>
      </c>
      <c r="C602" s="243" t="s">
        <v>127</v>
      </c>
      <c r="D602" s="243" t="s">
        <v>218</v>
      </c>
      <c r="E602" s="243"/>
      <c r="F602" s="242"/>
      <c r="G602" s="257">
        <f>G603</f>
        <v>7177</v>
      </c>
      <c r="H602" s="257">
        <f>H603</f>
        <v>7230</v>
      </c>
    </row>
    <row r="603" spans="1:8" ht="45" x14ac:dyDescent="0.2">
      <c r="A603" s="21" t="s">
        <v>790</v>
      </c>
      <c r="B603" s="343" t="s">
        <v>294</v>
      </c>
      <c r="C603" s="343" t="s">
        <v>127</v>
      </c>
      <c r="D603" s="343" t="s">
        <v>218</v>
      </c>
      <c r="E603" s="343" t="s">
        <v>431</v>
      </c>
      <c r="F603" s="151"/>
      <c r="G603" s="221">
        <f>G604</f>
        <v>7177</v>
      </c>
      <c r="H603" s="221">
        <f>H604</f>
        <v>7230</v>
      </c>
    </row>
    <row r="604" spans="1:8" ht="32.25" customHeight="1" x14ac:dyDescent="0.2">
      <c r="A604" s="39" t="s">
        <v>321</v>
      </c>
      <c r="B604" s="343" t="s">
        <v>294</v>
      </c>
      <c r="C604" s="343" t="s">
        <v>127</v>
      </c>
      <c r="D604" s="343" t="s">
        <v>218</v>
      </c>
      <c r="E604" s="343" t="s">
        <v>721</v>
      </c>
      <c r="F604" s="151"/>
      <c r="G604" s="221">
        <f t="shared" ref="G604:G606" si="344">G605</f>
        <v>7177</v>
      </c>
      <c r="H604" s="221">
        <f t="shared" ref="H604:H606" si="345">H605</f>
        <v>7230</v>
      </c>
    </row>
    <row r="605" spans="1:8" ht="99" customHeight="1" x14ac:dyDescent="0.2">
      <c r="A605" s="21" t="s">
        <v>404</v>
      </c>
      <c r="B605" s="343" t="s">
        <v>294</v>
      </c>
      <c r="C605" s="343" t="s">
        <v>127</v>
      </c>
      <c r="D605" s="343" t="s">
        <v>218</v>
      </c>
      <c r="E605" s="343" t="s">
        <v>721</v>
      </c>
      <c r="F605" s="151" t="s">
        <v>119</v>
      </c>
      <c r="G605" s="221">
        <f t="shared" si="344"/>
        <v>7177</v>
      </c>
      <c r="H605" s="221">
        <f t="shared" si="345"/>
        <v>7230</v>
      </c>
    </row>
    <row r="606" spans="1:8" ht="15.75" customHeight="1" x14ac:dyDescent="0.2">
      <c r="A606" s="21" t="s">
        <v>120</v>
      </c>
      <c r="B606" s="343" t="s">
        <v>294</v>
      </c>
      <c r="C606" s="343" t="s">
        <v>127</v>
      </c>
      <c r="D606" s="343" t="s">
        <v>218</v>
      </c>
      <c r="E606" s="343" t="s">
        <v>721</v>
      </c>
      <c r="F606" s="151" t="s">
        <v>121</v>
      </c>
      <c r="G606" s="221">
        <f t="shared" si="344"/>
        <v>7177</v>
      </c>
      <c r="H606" s="221">
        <f t="shared" si="345"/>
        <v>7230</v>
      </c>
    </row>
    <row r="607" spans="1:8" ht="22.5" customHeight="1" x14ac:dyDescent="0.2">
      <c r="A607" s="219" t="s">
        <v>422</v>
      </c>
      <c r="B607" s="343" t="s">
        <v>294</v>
      </c>
      <c r="C607" s="343" t="s">
        <v>127</v>
      </c>
      <c r="D607" s="343" t="s">
        <v>218</v>
      </c>
      <c r="E607" s="343" t="s">
        <v>721</v>
      </c>
      <c r="F607" s="151" t="s">
        <v>123</v>
      </c>
      <c r="G607" s="221">
        <v>7177</v>
      </c>
      <c r="H607" s="221">
        <v>7230</v>
      </c>
    </row>
    <row r="608" spans="1:8" x14ac:dyDescent="0.2">
      <c r="A608" s="256" t="s">
        <v>247</v>
      </c>
      <c r="B608" s="243" t="s">
        <v>294</v>
      </c>
      <c r="C608" s="242" t="s">
        <v>127</v>
      </c>
      <c r="D608" s="243" t="s">
        <v>248</v>
      </c>
      <c r="E608" s="243"/>
      <c r="F608" s="242" t="s">
        <v>147</v>
      </c>
      <c r="G608" s="257">
        <f>G609+G632+G641+G637</f>
        <v>1403.6</v>
      </c>
      <c r="H608" s="257">
        <f>H609+H632+H641+H637</f>
        <v>806.6</v>
      </c>
    </row>
    <row r="609" spans="1:8" ht="24" customHeight="1" x14ac:dyDescent="0.2">
      <c r="A609" s="39" t="s">
        <v>914</v>
      </c>
      <c r="B609" s="343" t="s">
        <v>294</v>
      </c>
      <c r="C609" s="343" t="s">
        <v>127</v>
      </c>
      <c r="D609" s="343" t="s">
        <v>248</v>
      </c>
      <c r="E609" s="343" t="s">
        <v>322</v>
      </c>
      <c r="F609" s="151" t="s">
        <v>147</v>
      </c>
      <c r="G609" s="221">
        <f t="shared" ref="G609" si="346">G610+G615</f>
        <v>529</v>
      </c>
      <c r="H609" s="221">
        <f t="shared" ref="H609" si="347">H610+H615</f>
        <v>476</v>
      </c>
    </row>
    <row r="610" spans="1:8" ht="21" customHeight="1" x14ac:dyDescent="0.2">
      <c r="A610" s="39" t="s">
        <v>323</v>
      </c>
      <c r="B610" s="343" t="s">
        <v>294</v>
      </c>
      <c r="C610" s="343" t="s">
        <v>127</v>
      </c>
      <c r="D610" s="343" t="s">
        <v>248</v>
      </c>
      <c r="E610" s="343" t="s">
        <v>324</v>
      </c>
      <c r="F610" s="151"/>
      <c r="G610" s="221">
        <f t="shared" ref="G610:G613" si="348">G611</f>
        <v>100</v>
      </c>
      <c r="H610" s="221">
        <f t="shared" ref="H610:H613" si="349">H611</f>
        <v>100</v>
      </c>
    </row>
    <row r="611" spans="1:8" ht="24" customHeight="1" x14ac:dyDescent="0.2">
      <c r="A611" s="39" t="s">
        <v>479</v>
      </c>
      <c r="B611" s="343" t="s">
        <v>294</v>
      </c>
      <c r="C611" s="343" t="s">
        <v>127</v>
      </c>
      <c r="D611" s="343" t="s">
        <v>248</v>
      </c>
      <c r="E611" s="343" t="s">
        <v>443</v>
      </c>
      <c r="F611" s="151"/>
      <c r="G611" s="221">
        <f t="shared" si="348"/>
        <v>100</v>
      </c>
      <c r="H611" s="221">
        <f t="shared" si="349"/>
        <v>100</v>
      </c>
    </row>
    <row r="612" spans="1:8" ht="12" customHeight="1" x14ac:dyDescent="0.2">
      <c r="A612" s="21" t="s">
        <v>404</v>
      </c>
      <c r="B612" s="343" t="s">
        <v>294</v>
      </c>
      <c r="C612" s="343" t="s">
        <v>127</v>
      </c>
      <c r="D612" s="343" t="s">
        <v>248</v>
      </c>
      <c r="E612" s="343" t="s">
        <v>443</v>
      </c>
      <c r="F612" s="151" t="s">
        <v>119</v>
      </c>
      <c r="G612" s="221">
        <f t="shared" si="348"/>
        <v>100</v>
      </c>
      <c r="H612" s="221">
        <f t="shared" si="349"/>
        <v>100</v>
      </c>
    </row>
    <row r="613" spans="1:8" ht="13.5" customHeight="1" x14ac:dyDescent="0.2">
      <c r="A613" s="21" t="s">
        <v>120</v>
      </c>
      <c r="B613" s="343" t="s">
        <v>294</v>
      </c>
      <c r="C613" s="343" t="s">
        <v>127</v>
      </c>
      <c r="D613" s="343" t="s">
        <v>248</v>
      </c>
      <c r="E613" s="343" t="s">
        <v>443</v>
      </c>
      <c r="F613" s="151" t="s">
        <v>121</v>
      </c>
      <c r="G613" s="221">
        <f t="shared" si="348"/>
        <v>100</v>
      </c>
      <c r="H613" s="221">
        <f t="shared" si="349"/>
        <v>100</v>
      </c>
    </row>
    <row r="614" spans="1:8" ht="19.5" customHeight="1" x14ac:dyDescent="0.2">
      <c r="A614" s="219" t="s">
        <v>422</v>
      </c>
      <c r="B614" s="343" t="s">
        <v>294</v>
      </c>
      <c r="C614" s="343" t="s">
        <v>127</v>
      </c>
      <c r="D614" s="343" t="s">
        <v>248</v>
      </c>
      <c r="E614" s="343" t="s">
        <v>443</v>
      </c>
      <c r="F614" s="151" t="s">
        <v>123</v>
      </c>
      <c r="G614" s="221">
        <v>100</v>
      </c>
      <c r="H614" s="221">
        <v>100</v>
      </c>
    </row>
    <row r="615" spans="1:8" ht="15.75" customHeight="1" x14ac:dyDescent="0.2">
      <c r="A615" s="39" t="s">
        <v>325</v>
      </c>
      <c r="B615" s="343" t="s">
        <v>294</v>
      </c>
      <c r="C615" s="343" t="s">
        <v>127</v>
      </c>
      <c r="D615" s="343" t="s">
        <v>248</v>
      </c>
      <c r="E615" s="343" t="s">
        <v>326</v>
      </c>
      <c r="F615" s="151"/>
      <c r="G615" s="221">
        <f>G620+G624+G628+G616</f>
        <v>429</v>
      </c>
      <c r="H615" s="221">
        <f>H620+H624+H628+H616</f>
        <v>376</v>
      </c>
    </row>
    <row r="616" spans="1:8" ht="24" customHeight="1" x14ac:dyDescent="0.2">
      <c r="A616" s="39" t="s">
        <v>740</v>
      </c>
      <c r="B616" s="343" t="s">
        <v>294</v>
      </c>
      <c r="C616" s="343" t="s">
        <v>127</v>
      </c>
      <c r="D616" s="343" t="s">
        <v>248</v>
      </c>
      <c r="E616" s="343" t="s">
        <v>739</v>
      </c>
      <c r="F616" s="151"/>
      <c r="G616" s="221">
        <f t="shared" ref="G616:G618" si="350">G617</f>
        <v>0</v>
      </c>
      <c r="H616" s="221">
        <f t="shared" ref="H616:H618" si="351">H617</f>
        <v>0</v>
      </c>
    </row>
    <row r="617" spans="1:8" ht="19.5" customHeight="1" x14ac:dyDescent="0.2">
      <c r="A617" s="21" t="s">
        <v>404</v>
      </c>
      <c r="B617" s="343" t="s">
        <v>294</v>
      </c>
      <c r="C617" s="343" t="s">
        <v>127</v>
      </c>
      <c r="D617" s="343" t="s">
        <v>248</v>
      </c>
      <c r="E617" s="343" t="s">
        <v>739</v>
      </c>
      <c r="F617" s="151" t="s">
        <v>119</v>
      </c>
      <c r="G617" s="221">
        <f t="shared" si="350"/>
        <v>0</v>
      </c>
      <c r="H617" s="221">
        <f t="shared" si="351"/>
        <v>0</v>
      </c>
    </row>
    <row r="618" spans="1:8" ht="15.75" customHeight="1" x14ac:dyDescent="0.2">
      <c r="A618" s="21" t="s">
        <v>120</v>
      </c>
      <c r="B618" s="343" t="s">
        <v>294</v>
      </c>
      <c r="C618" s="343" t="s">
        <v>127</v>
      </c>
      <c r="D618" s="343" t="s">
        <v>248</v>
      </c>
      <c r="E618" s="343" t="s">
        <v>739</v>
      </c>
      <c r="F618" s="151" t="s">
        <v>121</v>
      </c>
      <c r="G618" s="221">
        <f t="shared" si="350"/>
        <v>0</v>
      </c>
      <c r="H618" s="221">
        <f t="shared" si="351"/>
        <v>0</v>
      </c>
    </row>
    <row r="619" spans="1:8" ht="23.25" customHeight="1" x14ac:dyDescent="0.2">
      <c r="A619" s="219" t="s">
        <v>422</v>
      </c>
      <c r="B619" s="343" t="s">
        <v>294</v>
      </c>
      <c r="C619" s="343" t="s">
        <v>127</v>
      </c>
      <c r="D619" s="343" t="s">
        <v>248</v>
      </c>
      <c r="E619" s="343" t="s">
        <v>739</v>
      </c>
      <c r="F619" s="151" t="s">
        <v>123</v>
      </c>
      <c r="G619" s="221"/>
      <c r="H619" s="221"/>
    </row>
    <row r="620" spans="1:8" ht="45" x14ac:dyDescent="0.2">
      <c r="A620" s="39" t="s">
        <v>327</v>
      </c>
      <c r="B620" s="343" t="s">
        <v>294</v>
      </c>
      <c r="C620" s="343" t="s">
        <v>127</v>
      </c>
      <c r="D620" s="343" t="s">
        <v>248</v>
      </c>
      <c r="E620" s="343" t="s">
        <v>328</v>
      </c>
      <c r="F620" s="151"/>
      <c r="G620" s="221">
        <f t="shared" ref="G620:G622" si="352">G621</f>
        <v>329</v>
      </c>
      <c r="H620" s="221">
        <f t="shared" ref="H620:H622" si="353">H621</f>
        <v>276</v>
      </c>
    </row>
    <row r="621" spans="1:8" ht="32.25" customHeight="1" x14ac:dyDescent="0.2">
      <c r="A621" s="39" t="s">
        <v>436</v>
      </c>
      <c r="B621" s="343" t="s">
        <v>294</v>
      </c>
      <c r="C621" s="343" t="s">
        <v>127</v>
      </c>
      <c r="D621" s="343" t="s">
        <v>248</v>
      </c>
      <c r="E621" s="343" t="s">
        <v>328</v>
      </c>
      <c r="F621" s="151">
        <v>800</v>
      </c>
      <c r="G621" s="221">
        <f t="shared" si="352"/>
        <v>329</v>
      </c>
      <c r="H621" s="221">
        <f t="shared" si="353"/>
        <v>276</v>
      </c>
    </row>
    <row r="622" spans="1:8" x14ac:dyDescent="0.2">
      <c r="A622" s="39" t="s">
        <v>437</v>
      </c>
      <c r="B622" s="343" t="s">
        <v>294</v>
      </c>
      <c r="C622" s="343" t="s">
        <v>127</v>
      </c>
      <c r="D622" s="343" t="s">
        <v>248</v>
      </c>
      <c r="E622" s="343" t="s">
        <v>328</v>
      </c>
      <c r="F622" s="151">
        <v>810</v>
      </c>
      <c r="G622" s="221">
        <f t="shared" si="352"/>
        <v>329</v>
      </c>
      <c r="H622" s="221">
        <f t="shared" si="353"/>
        <v>276</v>
      </c>
    </row>
    <row r="623" spans="1:8" ht="78.75" x14ac:dyDescent="0.2">
      <c r="A623" s="248" t="s">
        <v>491</v>
      </c>
      <c r="B623" s="343" t="s">
        <v>294</v>
      </c>
      <c r="C623" s="343" t="s">
        <v>127</v>
      </c>
      <c r="D623" s="343" t="s">
        <v>248</v>
      </c>
      <c r="E623" s="343" t="s">
        <v>328</v>
      </c>
      <c r="F623" s="151">
        <v>813</v>
      </c>
      <c r="G623" s="221">
        <f>400-71</f>
        <v>329</v>
      </c>
      <c r="H623" s="221">
        <f>400-124</f>
        <v>276</v>
      </c>
    </row>
    <row r="624" spans="1:8" ht="22.5" customHeight="1" x14ac:dyDescent="0.2">
      <c r="A624" s="39" t="s">
        <v>477</v>
      </c>
      <c r="B624" s="343" t="s">
        <v>294</v>
      </c>
      <c r="C624" s="343" t="s">
        <v>127</v>
      </c>
      <c r="D624" s="343" t="s">
        <v>248</v>
      </c>
      <c r="E624" s="343" t="s">
        <v>444</v>
      </c>
      <c r="F624" s="151"/>
      <c r="G624" s="221">
        <f t="shared" ref="G624:G626" si="354">G625</f>
        <v>40</v>
      </c>
      <c r="H624" s="221">
        <f t="shared" ref="H624:H626" si="355">H625</f>
        <v>40</v>
      </c>
    </row>
    <row r="625" spans="1:8" ht="20.25" customHeight="1" x14ac:dyDescent="0.2">
      <c r="A625" s="21" t="s">
        <v>404</v>
      </c>
      <c r="B625" s="343" t="s">
        <v>294</v>
      </c>
      <c r="C625" s="343" t="s">
        <v>127</v>
      </c>
      <c r="D625" s="343" t="s">
        <v>248</v>
      </c>
      <c r="E625" s="343" t="s">
        <v>444</v>
      </c>
      <c r="F625" s="151" t="s">
        <v>119</v>
      </c>
      <c r="G625" s="221">
        <f t="shared" si="354"/>
        <v>40</v>
      </c>
      <c r="H625" s="221">
        <f t="shared" si="355"/>
        <v>40</v>
      </c>
    </row>
    <row r="626" spans="1:8" ht="14.25" customHeight="1" x14ac:dyDescent="0.2">
      <c r="A626" s="21" t="s">
        <v>120</v>
      </c>
      <c r="B626" s="343" t="s">
        <v>294</v>
      </c>
      <c r="C626" s="343" t="s">
        <v>127</v>
      </c>
      <c r="D626" s="343" t="s">
        <v>248</v>
      </c>
      <c r="E626" s="343" t="s">
        <v>444</v>
      </c>
      <c r="F626" s="151" t="s">
        <v>121</v>
      </c>
      <c r="G626" s="221">
        <f t="shared" si="354"/>
        <v>40</v>
      </c>
      <c r="H626" s="221">
        <f t="shared" si="355"/>
        <v>40</v>
      </c>
    </row>
    <row r="627" spans="1:8" ht="24.75" customHeight="1" x14ac:dyDescent="0.2">
      <c r="A627" s="219" t="s">
        <v>422</v>
      </c>
      <c r="B627" s="343" t="s">
        <v>294</v>
      </c>
      <c r="C627" s="343" t="s">
        <v>127</v>
      </c>
      <c r="D627" s="343" t="s">
        <v>248</v>
      </c>
      <c r="E627" s="343" t="s">
        <v>444</v>
      </c>
      <c r="F627" s="151" t="s">
        <v>123</v>
      </c>
      <c r="G627" s="221">
        <v>40</v>
      </c>
      <c r="H627" s="221">
        <v>40</v>
      </c>
    </row>
    <row r="628" spans="1:8" ht="22.5" x14ac:dyDescent="0.2">
      <c r="A628" s="39" t="s">
        <v>478</v>
      </c>
      <c r="B628" s="343" t="s">
        <v>294</v>
      </c>
      <c r="C628" s="343" t="s">
        <v>127</v>
      </c>
      <c r="D628" s="343" t="s">
        <v>248</v>
      </c>
      <c r="E628" s="343" t="s">
        <v>445</v>
      </c>
      <c r="F628" s="151"/>
      <c r="G628" s="221">
        <f t="shared" ref="G628:G630" si="356">G629</f>
        <v>60</v>
      </c>
      <c r="H628" s="221">
        <f t="shared" ref="H628:H630" si="357">H629</f>
        <v>60</v>
      </c>
    </row>
    <row r="629" spans="1:8" ht="19.5" customHeight="1" x14ac:dyDescent="0.2">
      <c r="A629" s="21" t="s">
        <v>404</v>
      </c>
      <c r="B629" s="343" t="s">
        <v>294</v>
      </c>
      <c r="C629" s="343" t="s">
        <v>127</v>
      </c>
      <c r="D629" s="343" t="s">
        <v>248</v>
      </c>
      <c r="E629" s="343" t="s">
        <v>445</v>
      </c>
      <c r="F629" s="151" t="s">
        <v>119</v>
      </c>
      <c r="G629" s="221">
        <f t="shared" si="356"/>
        <v>60</v>
      </c>
      <c r="H629" s="221">
        <f t="shared" si="357"/>
        <v>60</v>
      </c>
    </row>
    <row r="630" spans="1:8" ht="11.25" customHeight="1" x14ac:dyDescent="0.2">
      <c r="A630" s="21" t="s">
        <v>120</v>
      </c>
      <c r="B630" s="343" t="s">
        <v>294</v>
      </c>
      <c r="C630" s="343" t="s">
        <v>127</v>
      </c>
      <c r="D630" s="343" t="s">
        <v>248</v>
      </c>
      <c r="E630" s="343" t="s">
        <v>445</v>
      </c>
      <c r="F630" s="151" t="s">
        <v>121</v>
      </c>
      <c r="G630" s="221">
        <f t="shared" si="356"/>
        <v>60</v>
      </c>
      <c r="H630" s="221">
        <f t="shared" si="357"/>
        <v>60</v>
      </c>
    </row>
    <row r="631" spans="1:8" ht="24" customHeight="1" x14ac:dyDescent="0.2">
      <c r="A631" s="219" t="s">
        <v>422</v>
      </c>
      <c r="B631" s="343" t="s">
        <v>294</v>
      </c>
      <c r="C631" s="343" t="s">
        <v>127</v>
      </c>
      <c r="D631" s="343" t="s">
        <v>248</v>
      </c>
      <c r="E631" s="343" t="s">
        <v>445</v>
      </c>
      <c r="F631" s="151" t="s">
        <v>123</v>
      </c>
      <c r="G631" s="221">
        <v>60</v>
      </c>
      <c r="H631" s="221">
        <v>60</v>
      </c>
    </row>
    <row r="632" spans="1:8" x14ac:dyDescent="0.2">
      <c r="A632" s="39" t="s">
        <v>741</v>
      </c>
      <c r="B632" s="343" t="s">
        <v>294</v>
      </c>
      <c r="C632" s="343" t="s">
        <v>127</v>
      </c>
      <c r="D632" s="343" t="s">
        <v>248</v>
      </c>
      <c r="E632" s="343" t="s">
        <v>742</v>
      </c>
      <c r="F632" s="151"/>
      <c r="G632" s="221">
        <f>+G633</f>
        <v>200</v>
      </c>
      <c r="H632" s="221">
        <f>+H633</f>
        <v>200</v>
      </c>
    </row>
    <row r="633" spans="1:8" ht="11.25" customHeight="1" x14ac:dyDescent="0.2">
      <c r="A633" s="39" t="s">
        <v>744</v>
      </c>
      <c r="B633" s="343" t="s">
        <v>294</v>
      </c>
      <c r="C633" s="343" t="s">
        <v>127</v>
      </c>
      <c r="D633" s="343" t="s">
        <v>248</v>
      </c>
      <c r="E633" s="343" t="s">
        <v>743</v>
      </c>
      <c r="F633" s="151"/>
      <c r="G633" s="221">
        <f t="shared" ref="G633:G635" si="358">G634</f>
        <v>200</v>
      </c>
      <c r="H633" s="221">
        <f t="shared" ref="H633:H635" si="359">H634</f>
        <v>200</v>
      </c>
    </row>
    <row r="634" spans="1:8" ht="21" customHeight="1" x14ac:dyDescent="0.2">
      <c r="A634" s="21" t="s">
        <v>404</v>
      </c>
      <c r="B634" s="343" t="s">
        <v>294</v>
      </c>
      <c r="C634" s="343" t="s">
        <v>127</v>
      </c>
      <c r="D634" s="343" t="s">
        <v>248</v>
      </c>
      <c r="E634" s="343" t="s">
        <v>743</v>
      </c>
      <c r="F634" s="151" t="s">
        <v>119</v>
      </c>
      <c r="G634" s="221">
        <f t="shared" si="358"/>
        <v>200</v>
      </c>
      <c r="H634" s="221">
        <f t="shared" si="359"/>
        <v>200</v>
      </c>
    </row>
    <row r="635" spans="1:8" ht="15.75" customHeight="1" x14ac:dyDescent="0.2">
      <c r="A635" s="21" t="s">
        <v>120</v>
      </c>
      <c r="B635" s="343" t="s">
        <v>294</v>
      </c>
      <c r="C635" s="343" t="s">
        <v>127</v>
      </c>
      <c r="D635" s="343" t="s">
        <v>248</v>
      </c>
      <c r="E635" s="343" t="s">
        <v>743</v>
      </c>
      <c r="F635" s="151" t="s">
        <v>121</v>
      </c>
      <c r="G635" s="221">
        <f t="shared" si="358"/>
        <v>200</v>
      </c>
      <c r="H635" s="221">
        <f t="shared" si="359"/>
        <v>200</v>
      </c>
    </row>
    <row r="636" spans="1:8" ht="21" customHeight="1" x14ac:dyDescent="0.2">
      <c r="A636" s="219" t="s">
        <v>422</v>
      </c>
      <c r="B636" s="343" t="s">
        <v>294</v>
      </c>
      <c r="C636" s="343" t="s">
        <v>127</v>
      </c>
      <c r="D636" s="343" t="s">
        <v>248</v>
      </c>
      <c r="E636" s="343" t="s">
        <v>743</v>
      </c>
      <c r="F636" s="151" t="s">
        <v>123</v>
      </c>
      <c r="G636" s="221">
        <v>200</v>
      </c>
      <c r="H636" s="221">
        <v>200</v>
      </c>
    </row>
    <row r="637" spans="1:8" ht="21" customHeight="1" x14ac:dyDescent="0.2">
      <c r="A637" s="219" t="s">
        <v>503</v>
      </c>
      <c r="B637" s="352" t="s">
        <v>294</v>
      </c>
      <c r="C637" s="352" t="s">
        <v>127</v>
      </c>
      <c r="D637" s="352" t="s">
        <v>248</v>
      </c>
      <c r="E637" s="352" t="s">
        <v>745</v>
      </c>
      <c r="F637" s="151"/>
      <c r="G637" s="221">
        <f t="shared" ref="G637:H639" si="360">G638</f>
        <v>554.6</v>
      </c>
      <c r="H637" s="221">
        <f t="shared" si="360"/>
        <v>10.6</v>
      </c>
    </row>
    <row r="638" spans="1:8" ht="21" customHeight="1" x14ac:dyDescent="0.2">
      <c r="A638" s="21" t="s">
        <v>404</v>
      </c>
      <c r="B638" s="352" t="s">
        <v>294</v>
      </c>
      <c r="C638" s="352" t="s">
        <v>127</v>
      </c>
      <c r="D638" s="352" t="s">
        <v>248</v>
      </c>
      <c r="E638" s="352" t="s">
        <v>745</v>
      </c>
      <c r="F638" s="151" t="s">
        <v>119</v>
      </c>
      <c r="G638" s="221">
        <f t="shared" si="360"/>
        <v>554.6</v>
      </c>
      <c r="H638" s="221">
        <f t="shared" si="360"/>
        <v>10.6</v>
      </c>
    </row>
    <row r="639" spans="1:8" ht="21" customHeight="1" x14ac:dyDescent="0.2">
      <c r="A639" s="21" t="s">
        <v>120</v>
      </c>
      <c r="B639" s="352" t="s">
        <v>294</v>
      </c>
      <c r="C639" s="352" t="s">
        <v>127</v>
      </c>
      <c r="D639" s="352" t="s">
        <v>248</v>
      </c>
      <c r="E639" s="352" t="s">
        <v>745</v>
      </c>
      <c r="F639" s="151" t="s">
        <v>121</v>
      </c>
      <c r="G639" s="221">
        <f t="shared" si="360"/>
        <v>554.6</v>
      </c>
      <c r="H639" s="221">
        <f t="shared" si="360"/>
        <v>10.6</v>
      </c>
    </row>
    <row r="640" spans="1:8" ht="21" customHeight="1" x14ac:dyDescent="0.2">
      <c r="A640" s="219" t="s">
        <v>422</v>
      </c>
      <c r="B640" s="352" t="s">
        <v>294</v>
      </c>
      <c r="C640" s="352" t="s">
        <v>127</v>
      </c>
      <c r="D640" s="352" t="s">
        <v>248</v>
      </c>
      <c r="E640" s="352" t="s">
        <v>745</v>
      </c>
      <c r="F640" s="151" t="s">
        <v>123</v>
      </c>
      <c r="G640" s="221">
        <v>554.6</v>
      </c>
      <c r="H640" s="221">
        <v>10.6</v>
      </c>
    </row>
    <row r="641" spans="1:10" ht="16.5" customHeight="1" x14ac:dyDescent="0.15">
      <c r="A641" s="345" t="s">
        <v>892</v>
      </c>
      <c r="B641" s="343" t="s">
        <v>294</v>
      </c>
      <c r="C641" s="343" t="s">
        <v>127</v>
      </c>
      <c r="D641" s="343" t="s">
        <v>248</v>
      </c>
      <c r="E641" s="343" t="s">
        <v>893</v>
      </c>
      <c r="F641" s="151"/>
      <c r="G641" s="221">
        <f t="shared" ref="G641:H644" si="361">G642</f>
        <v>120</v>
      </c>
      <c r="H641" s="221">
        <f t="shared" si="361"/>
        <v>120</v>
      </c>
    </row>
    <row r="642" spans="1:10" ht="48" x14ac:dyDescent="0.2">
      <c r="A642" s="346" t="s">
        <v>894</v>
      </c>
      <c r="B642" s="343" t="s">
        <v>294</v>
      </c>
      <c r="C642" s="343" t="s">
        <v>127</v>
      </c>
      <c r="D642" s="343" t="s">
        <v>248</v>
      </c>
      <c r="E642" s="343" t="s">
        <v>895</v>
      </c>
      <c r="F642" s="151"/>
      <c r="G642" s="221">
        <f t="shared" si="361"/>
        <v>120</v>
      </c>
      <c r="H642" s="221">
        <f t="shared" si="361"/>
        <v>120</v>
      </c>
    </row>
    <row r="643" spans="1:10" ht="12" customHeight="1" x14ac:dyDescent="0.2">
      <c r="A643" s="21" t="s">
        <v>404</v>
      </c>
      <c r="B643" s="343" t="s">
        <v>294</v>
      </c>
      <c r="C643" s="343" t="s">
        <v>127</v>
      </c>
      <c r="D643" s="343" t="s">
        <v>248</v>
      </c>
      <c r="E643" s="343" t="s">
        <v>895</v>
      </c>
      <c r="F643" s="151" t="s">
        <v>119</v>
      </c>
      <c r="G643" s="221">
        <f t="shared" si="361"/>
        <v>120</v>
      </c>
      <c r="H643" s="221">
        <f t="shared" si="361"/>
        <v>120</v>
      </c>
    </row>
    <row r="644" spans="1:10" ht="11.25" customHeight="1" x14ac:dyDescent="0.2">
      <c r="A644" s="21" t="s">
        <v>120</v>
      </c>
      <c r="B644" s="343" t="s">
        <v>294</v>
      </c>
      <c r="C644" s="343" t="s">
        <v>127</v>
      </c>
      <c r="D644" s="343" t="s">
        <v>248</v>
      </c>
      <c r="E644" s="343" t="s">
        <v>895</v>
      </c>
      <c r="F644" s="151" t="s">
        <v>121</v>
      </c>
      <c r="G644" s="221">
        <f t="shared" si="361"/>
        <v>120</v>
      </c>
      <c r="H644" s="221">
        <f t="shared" si="361"/>
        <v>120</v>
      </c>
    </row>
    <row r="645" spans="1:10" ht="12" customHeight="1" x14ac:dyDescent="0.2">
      <c r="A645" s="219" t="s">
        <v>422</v>
      </c>
      <c r="B645" s="343" t="s">
        <v>294</v>
      </c>
      <c r="C645" s="343" t="s">
        <v>127</v>
      </c>
      <c r="D645" s="343" t="s">
        <v>248</v>
      </c>
      <c r="E645" s="343" t="s">
        <v>895</v>
      </c>
      <c r="F645" s="151" t="s">
        <v>123</v>
      </c>
      <c r="G645" s="221">
        <v>120</v>
      </c>
      <c r="H645" s="221">
        <v>120</v>
      </c>
      <c r="J645" s="239"/>
    </row>
    <row r="646" spans="1:10" ht="23.25" customHeight="1" x14ac:dyDescent="0.2">
      <c r="A646" s="264" t="s">
        <v>330</v>
      </c>
      <c r="B646" s="33" t="s">
        <v>294</v>
      </c>
      <c r="C646" s="33" t="s">
        <v>238</v>
      </c>
      <c r="D646" s="33"/>
      <c r="E646" s="33"/>
      <c r="F646" s="31"/>
      <c r="G646" s="173">
        <f>G647</f>
        <v>1649</v>
      </c>
      <c r="H646" s="173">
        <f>H647</f>
        <v>1649</v>
      </c>
    </row>
    <row r="647" spans="1:10" s="235" customFormat="1" x14ac:dyDescent="0.2">
      <c r="A647" s="197" t="s">
        <v>331</v>
      </c>
      <c r="B647" s="243" t="s">
        <v>294</v>
      </c>
      <c r="C647" s="243" t="s">
        <v>238</v>
      </c>
      <c r="D647" s="243" t="s">
        <v>151</v>
      </c>
      <c r="E647" s="243"/>
      <c r="F647" s="242"/>
      <c r="G647" s="257">
        <f t="shared" ref="G647:G648" si="362">G648</f>
        <v>1649</v>
      </c>
      <c r="H647" s="257">
        <f t="shared" ref="H647:H648" si="363">H648</f>
        <v>1649</v>
      </c>
    </row>
    <row r="648" spans="1:10" s="235" customFormat="1" ht="14.25" customHeight="1" x14ac:dyDescent="0.2">
      <c r="A648" s="39" t="s">
        <v>724</v>
      </c>
      <c r="B648" s="343" t="s">
        <v>294</v>
      </c>
      <c r="C648" s="343" t="s">
        <v>238</v>
      </c>
      <c r="D648" s="343" t="s">
        <v>151</v>
      </c>
      <c r="E648" s="343" t="s">
        <v>329</v>
      </c>
      <c r="F648" s="151"/>
      <c r="G648" s="221">
        <f t="shared" si="362"/>
        <v>1649</v>
      </c>
      <c r="H648" s="221">
        <f t="shared" si="363"/>
        <v>1649</v>
      </c>
    </row>
    <row r="649" spans="1:10" s="235" customFormat="1" ht="12" customHeight="1" x14ac:dyDescent="0.2">
      <c r="A649" s="39" t="s">
        <v>726</v>
      </c>
      <c r="B649" s="343" t="s">
        <v>294</v>
      </c>
      <c r="C649" s="343" t="s">
        <v>238</v>
      </c>
      <c r="D649" s="343" t="s">
        <v>151</v>
      </c>
      <c r="E649" s="343" t="s">
        <v>725</v>
      </c>
      <c r="F649" s="151"/>
      <c r="G649" s="221">
        <f>G650+G655</f>
        <v>1649</v>
      </c>
      <c r="H649" s="221">
        <f>H650+H655</f>
        <v>1649</v>
      </c>
    </row>
    <row r="650" spans="1:10" s="235" customFormat="1" ht="27" customHeight="1" x14ac:dyDescent="0.2">
      <c r="A650" s="39" t="s">
        <v>728</v>
      </c>
      <c r="B650" s="343" t="s">
        <v>294</v>
      </c>
      <c r="C650" s="343" t="s">
        <v>238</v>
      </c>
      <c r="D650" s="343" t="s">
        <v>151</v>
      </c>
      <c r="E650" s="343" t="s">
        <v>727</v>
      </c>
      <c r="F650" s="151"/>
      <c r="G650" s="221">
        <f>G651</f>
        <v>1628</v>
      </c>
      <c r="H650" s="221">
        <f>H651</f>
        <v>1628</v>
      </c>
    </row>
    <row r="651" spans="1:10" s="235" customFormat="1" x14ac:dyDescent="0.2">
      <c r="A651" s="39" t="s">
        <v>728</v>
      </c>
      <c r="B651" s="343" t="s">
        <v>294</v>
      </c>
      <c r="C651" s="343" t="s">
        <v>238</v>
      </c>
      <c r="D651" s="343" t="s">
        <v>151</v>
      </c>
      <c r="E651" s="343" t="s">
        <v>729</v>
      </c>
      <c r="F651" s="151"/>
      <c r="G651" s="221">
        <f t="shared" ref="G651:G653" si="364">G652</f>
        <v>1628</v>
      </c>
      <c r="H651" s="221">
        <f t="shared" ref="H651:H653" si="365">H652</f>
        <v>1628</v>
      </c>
    </row>
    <row r="652" spans="1:10" s="235" customFormat="1" ht="22.5" x14ac:dyDescent="0.2">
      <c r="A652" s="21" t="s">
        <v>404</v>
      </c>
      <c r="B652" s="343" t="s">
        <v>294</v>
      </c>
      <c r="C652" s="343" t="s">
        <v>238</v>
      </c>
      <c r="D652" s="343" t="s">
        <v>151</v>
      </c>
      <c r="E652" s="343" t="s">
        <v>729</v>
      </c>
      <c r="F652" s="151" t="s">
        <v>119</v>
      </c>
      <c r="G652" s="221">
        <f t="shared" si="364"/>
        <v>1628</v>
      </c>
      <c r="H652" s="221">
        <f t="shared" si="365"/>
        <v>1628</v>
      </c>
    </row>
    <row r="653" spans="1:10" ht="22.5" x14ac:dyDescent="0.2">
      <c r="A653" s="21" t="s">
        <v>120</v>
      </c>
      <c r="B653" s="343" t="s">
        <v>294</v>
      </c>
      <c r="C653" s="343" t="s">
        <v>238</v>
      </c>
      <c r="D653" s="343" t="s">
        <v>151</v>
      </c>
      <c r="E653" s="343" t="s">
        <v>729</v>
      </c>
      <c r="F653" s="151" t="s">
        <v>121</v>
      </c>
      <c r="G653" s="221">
        <f t="shared" si="364"/>
        <v>1628</v>
      </c>
      <c r="H653" s="221">
        <f t="shared" si="365"/>
        <v>1628</v>
      </c>
    </row>
    <row r="654" spans="1:10" s="235" customFormat="1" ht="30" customHeight="1" x14ac:dyDescent="0.2">
      <c r="A654" s="219" t="s">
        <v>422</v>
      </c>
      <c r="B654" s="343" t="s">
        <v>294</v>
      </c>
      <c r="C654" s="343" t="s">
        <v>238</v>
      </c>
      <c r="D654" s="343" t="s">
        <v>151</v>
      </c>
      <c r="E654" s="343" t="s">
        <v>729</v>
      </c>
      <c r="F654" s="151" t="s">
        <v>123</v>
      </c>
      <c r="G654" s="221">
        <f>378+1250</f>
        <v>1628</v>
      </c>
      <c r="H654" s="221">
        <f>378+1250</f>
        <v>1628</v>
      </c>
    </row>
    <row r="655" spans="1:10" s="235" customFormat="1" ht="12" customHeight="1" x14ac:dyDescent="0.2">
      <c r="A655" s="39" t="s">
        <v>782</v>
      </c>
      <c r="B655" s="343" t="s">
        <v>294</v>
      </c>
      <c r="C655" s="343" t="s">
        <v>238</v>
      </c>
      <c r="D655" s="343" t="s">
        <v>151</v>
      </c>
      <c r="E655" s="343" t="s">
        <v>781</v>
      </c>
      <c r="F655" s="151"/>
      <c r="G655" s="221">
        <f t="shared" ref="G655:G658" si="366">G656</f>
        <v>21</v>
      </c>
      <c r="H655" s="221">
        <f t="shared" ref="H655:H658" si="367">H656</f>
        <v>21</v>
      </c>
    </row>
    <row r="656" spans="1:10" s="235" customFormat="1" ht="22.5" x14ac:dyDescent="0.2">
      <c r="A656" s="21" t="s">
        <v>676</v>
      </c>
      <c r="B656" s="343" t="s">
        <v>294</v>
      </c>
      <c r="C656" s="343" t="s">
        <v>238</v>
      </c>
      <c r="D656" s="343" t="s">
        <v>151</v>
      </c>
      <c r="E656" s="343" t="s">
        <v>780</v>
      </c>
      <c r="F656" s="151"/>
      <c r="G656" s="221">
        <f t="shared" si="366"/>
        <v>21</v>
      </c>
      <c r="H656" s="221">
        <f t="shared" si="367"/>
        <v>21</v>
      </c>
    </row>
    <row r="657" spans="1:8" s="235" customFormat="1" ht="22.5" x14ac:dyDescent="0.2">
      <c r="A657" s="21" t="s">
        <v>404</v>
      </c>
      <c r="B657" s="343" t="s">
        <v>294</v>
      </c>
      <c r="C657" s="343" t="s">
        <v>238</v>
      </c>
      <c r="D657" s="343" t="s">
        <v>151</v>
      </c>
      <c r="E657" s="343" t="s">
        <v>780</v>
      </c>
      <c r="F657" s="151" t="s">
        <v>119</v>
      </c>
      <c r="G657" s="221">
        <f t="shared" si="366"/>
        <v>21</v>
      </c>
      <c r="H657" s="221">
        <f t="shared" si="367"/>
        <v>21</v>
      </c>
    </row>
    <row r="658" spans="1:8" s="235" customFormat="1" ht="13.5" customHeight="1" x14ac:dyDescent="0.2">
      <c r="A658" s="21" t="s">
        <v>120</v>
      </c>
      <c r="B658" s="343" t="s">
        <v>294</v>
      </c>
      <c r="C658" s="343" t="s">
        <v>238</v>
      </c>
      <c r="D658" s="343" t="s">
        <v>151</v>
      </c>
      <c r="E658" s="343" t="s">
        <v>780</v>
      </c>
      <c r="F658" s="151" t="s">
        <v>121</v>
      </c>
      <c r="G658" s="221">
        <f t="shared" si="366"/>
        <v>21</v>
      </c>
      <c r="H658" s="221">
        <f t="shared" si="367"/>
        <v>21</v>
      </c>
    </row>
    <row r="659" spans="1:8" ht="22.5" customHeight="1" x14ac:dyDescent="0.2">
      <c r="A659" s="219" t="s">
        <v>422</v>
      </c>
      <c r="B659" s="343" t="s">
        <v>294</v>
      </c>
      <c r="C659" s="343" t="s">
        <v>238</v>
      </c>
      <c r="D659" s="343" t="s">
        <v>151</v>
      </c>
      <c r="E659" s="343" t="s">
        <v>780</v>
      </c>
      <c r="F659" s="151" t="s">
        <v>123</v>
      </c>
      <c r="G659" s="221">
        <v>21</v>
      </c>
      <c r="H659" s="221">
        <v>21</v>
      </c>
    </row>
    <row r="660" spans="1:8" x14ac:dyDescent="0.2">
      <c r="A660" s="32" t="s">
        <v>201</v>
      </c>
      <c r="B660" s="33" t="s">
        <v>294</v>
      </c>
      <c r="C660" s="33" t="s">
        <v>202</v>
      </c>
      <c r="D660" s="33"/>
      <c r="E660" s="33"/>
      <c r="F660" s="31"/>
      <c r="G660" s="173">
        <f>G661+G667</f>
        <v>564.4</v>
      </c>
      <c r="H660" s="173">
        <f>H661+H667</f>
        <v>464.54700000000003</v>
      </c>
    </row>
    <row r="661" spans="1:8" ht="23.25" customHeight="1" x14ac:dyDescent="0.2">
      <c r="A661" s="256" t="s">
        <v>370</v>
      </c>
      <c r="B661" s="243" t="s">
        <v>294</v>
      </c>
      <c r="C661" s="243" t="s">
        <v>202</v>
      </c>
      <c r="D661" s="243" t="s">
        <v>202</v>
      </c>
      <c r="E661" s="243" t="s">
        <v>146</v>
      </c>
      <c r="F661" s="242" t="s">
        <v>147</v>
      </c>
      <c r="G661" s="257">
        <f t="shared" ref="G661:G665" si="368">G662</f>
        <v>100</v>
      </c>
      <c r="H661" s="257">
        <f t="shared" ref="H661:H665" si="369">H662</f>
        <v>7.9470000000000001</v>
      </c>
    </row>
    <row r="662" spans="1:8" ht="12.75" customHeight="1" x14ac:dyDescent="0.2">
      <c r="A662" s="21" t="s">
        <v>791</v>
      </c>
      <c r="B662" s="343" t="s">
        <v>294</v>
      </c>
      <c r="C662" s="343" t="s">
        <v>202</v>
      </c>
      <c r="D662" s="343" t="s">
        <v>202</v>
      </c>
      <c r="E662" s="343" t="s">
        <v>337</v>
      </c>
      <c r="F662" s="151"/>
      <c r="G662" s="221">
        <f t="shared" si="368"/>
        <v>100</v>
      </c>
      <c r="H662" s="221">
        <f t="shared" si="369"/>
        <v>7.9470000000000001</v>
      </c>
    </row>
    <row r="663" spans="1:8" ht="12" customHeight="1" x14ac:dyDescent="0.2">
      <c r="A663" s="258" t="s">
        <v>338</v>
      </c>
      <c r="B663" s="343" t="s">
        <v>294</v>
      </c>
      <c r="C663" s="343" t="s">
        <v>202</v>
      </c>
      <c r="D663" s="343" t="s">
        <v>202</v>
      </c>
      <c r="E663" s="343" t="s">
        <v>339</v>
      </c>
      <c r="F663" s="151"/>
      <c r="G663" s="221">
        <f t="shared" si="368"/>
        <v>100</v>
      </c>
      <c r="H663" s="221">
        <f t="shared" si="369"/>
        <v>7.9470000000000001</v>
      </c>
    </row>
    <row r="664" spans="1:8" ht="23.25" customHeight="1" x14ac:dyDescent="0.2">
      <c r="A664" s="21" t="s">
        <v>404</v>
      </c>
      <c r="B664" s="343" t="s">
        <v>294</v>
      </c>
      <c r="C664" s="343" t="s">
        <v>202</v>
      </c>
      <c r="D664" s="343" t="s">
        <v>202</v>
      </c>
      <c r="E664" s="343" t="s">
        <v>339</v>
      </c>
      <c r="F664" s="151">
        <v>200</v>
      </c>
      <c r="G664" s="221">
        <f t="shared" si="368"/>
        <v>100</v>
      </c>
      <c r="H664" s="221">
        <f t="shared" si="369"/>
        <v>7.9470000000000001</v>
      </c>
    </row>
    <row r="665" spans="1:8" ht="22.5" x14ac:dyDescent="0.2">
      <c r="A665" s="21" t="s">
        <v>120</v>
      </c>
      <c r="B665" s="343" t="s">
        <v>294</v>
      </c>
      <c r="C665" s="343" t="s">
        <v>202</v>
      </c>
      <c r="D665" s="343" t="s">
        <v>202</v>
      </c>
      <c r="E665" s="343" t="s">
        <v>339</v>
      </c>
      <c r="F665" s="151">
        <v>240</v>
      </c>
      <c r="G665" s="221">
        <f t="shared" si="368"/>
        <v>100</v>
      </c>
      <c r="H665" s="221">
        <f t="shared" si="369"/>
        <v>7.9470000000000001</v>
      </c>
    </row>
    <row r="666" spans="1:8" x14ac:dyDescent="0.2">
      <c r="A666" s="219" t="s">
        <v>422</v>
      </c>
      <c r="B666" s="343" t="s">
        <v>294</v>
      </c>
      <c r="C666" s="343" t="s">
        <v>202</v>
      </c>
      <c r="D666" s="343" t="s">
        <v>202</v>
      </c>
      <c r="E666" s="343" t="s">
        <v>339</v>
      </c>
      <c r="F666" s="151">
        <v>244</v>
      </c>
      <c r="G666" s="221">
        <v>100</v>
      </c>
      <c r="H666" s="221">
        <v>7.9470000000000001</v>
      </c>
    </row>
    <row r="667" spans="1:8" s="240" customFormat="1" ht="11.25" x14ac:dyDescent="0.2">
      <c r="A667" s="256" t="s">
        <v>217</v>
      </c>
      <c r="B667" s="243" t="s">
        <v>294</v>
      </c>
      <c r="C667" s="243" t="s">
        <v>202</v>
      </c>
      <c r="D667" s="243" t="s">
        <v>218</v>
      </c>
      <c r="E667" s="243" t="s">
        <v>146</v>
      </c>
      <c r="F667" s="242" t="s">
        <v>147</v>
      </c>
      <c r="G667" s="257">
        <f t="shared" ref="G667" si="370">G668</f>
        <v>464.4</v>
      </c>
      <c r="H667" s="257">
        <f t="shared" ref="H667" si="371">H668</f>
        <v>456.6</v>
      </c>
    </row>
    <row r="668" spans="1:8" s="237" customFormat="1" ht="24.75" customHeight="1" x14ac:dyDescent="0.2">
      <c r="A668" s="247" t="s">
        <v>411</v>
      </c>
      <c r="B668" s="343" t="s">
        <v>294</v>
      </c>
      <c r="C668" s="151" t="s">
        <v>202</v>
      </c>
      <c r="D668" s="151" t="s">
        <v>218</v>
      </c>
      <c r="E668" s="343" t="s">
        <v>333</v>
      </c>
      <c r="F668" s="151" t="s">
        <v>147</v>
      </c>
      <c r="G668" s="221">
        <f t="shared" ref="G668" si="372">G669+G673</f>
        <v>464.4</v>
      </c>
      <c r="H668" s="221">
        <f t="shared" ref="H668" si="373">H669+H673</f>
        <v>456.6</v>
      </c>
    </row>
    <row r="669" spans="1:8" s="237" customFormat="1" ht="21" customHeight="1" x14ac:dyDescent="0.2">
      <c r="A669" s="21" t="s">
        <v>110</v>
      </c>
      <c r="B669" s="40" t="s">
        <v>294</v>
      </c>
      <c r="C669" s="151" t="s">
        <v>202</v>
      </c>
      <c r="D669" s="151" t="s">
        <v>218</v>
      </c>
      <c r="E669" s="343" t="s">
        <v>333</v>
      </c>
      <c r="F669" s="26">
        <v>100</v>
      </c>
      <c r="G669" s="250">
        <f t="shared" ref="G669" si="374">G670</f>
        <v>464.4</v>
      </c>
      <c r="H669" s="250">
        <f t="shared" ref="H669" si="375">H670</f>
        <v>456.6</v>
      </c>
    </row>
    <row r="670" spans="1:8" s="237" customFormat="1" ht="12.75" customHeight="1" x14ac:dyDescent="0.2">
      <c r="A670" s="21" t="s">
        <v>131</v>
      </c>
      <c r="B670" s="40" t="s">
        <v>294</v>
      </c>
      <c r="C670" s="151" t="s">
        <v>202</v>
      </c>
      <c r="D670" s="151" t="s">
        <v>218</v>
      </c>
      <c r="E670" s="343" t="s">
        <v>333</v>
      </c>
      <c r="F670" s="26">
        <v>120</v>
      </c>
      <c r="G670" s="250">
        <f t="shared" ref="G670" si="376">G671+G672</f>
        <v>464.4</v>
      </c>
      <c r="H670" s="250">
        <f t="shared" ref="H670" si="377">H671+H672</f>
        <v>456.6</v>
      </c>
    </row>
    <row r="671" spans="1:8" ht="23.25" customHeight="1" x14ac:dyDescent="0.2">
      <c r="A671" s="39" t="s">
        <v>132</v>
      </c>
      <c r="B671" s="40" t="s">
        <v>294</v>
      </c>
      <c r="C671" s="151" t="s">
        <v>202</v>
      </c>
      <c r="D671" s="151" t="s">
        <v>218</v>
      </c>
      <c r="E671" s="343" t="s">
        <v>333</v>
      </c>
      <c r="F671" s="26">
        <v>121</v>
      </c>
      <c r="G671" s="221">
        <v>356.7</v>
      </c>
      <c r="H671" s="221">
        <v>350.6</v>
      </c>
    </row>
    <row r="672" spans="1:8" ht="33.75" x14ac:dyDescent="0.2">
      <c r="A672" s="39" t="s">
        <v>133</v>
      </c>
      <c r="B672" s="343" t="s">
        <v>294</v>
      </c>
      <c r="C672" s="151" t="s">
        <v>202</v>
      </c>
      <c r="D672" s="151" t="s">
        <v>218</v>
      </c>
      <c r="E672" s="343" t="s">
        <v>333</v>
      </c>
      <c r="F672" s="151">
        <v>129</v>
      </c>
      <c r="G672" s="221">
        <v>107.7</v>
      </c>
      <c r="H672" s="221">
        <v>106</v>
      </c>
    </row>
    <row r="673" spans="1:8" ht="22.5" x14ac:dyDescent="0.2">
      <c r="A673" s="21" t="s">
        <v>404</v>
      </c>
      <c r="B673" s="343" t="s">
        <v>294</v>
      </c>
      <c r="C673" s="151" t="s">
        <v>202</v>
      </c>
      <c r="D673" s="151" t="s">
        <v>218</v>
      </c>
      <c r="E673" s="343" t="s">
        <v>333</v>
      </c>
      <c r="F673" s="151" t="s">
        <v>119</v>
      </c>
      <c r="G673" s="221">
        <f t="shared" ref="G673:G674" si="378">G674</f>
        <v>0</v>
      </c>
      <c r="H673" s="221">
        <f t="shared" ref="H673:H674" si="379">H674</f>
        <v>0</v>
      </c>
    </row>
    <row r="674" spans="1:8" ht="24" customHeight="1" x14ac:dyDescent="0.2">
      <c r="A674" s="21" t="s">
        <v>120</v>
      </c>
      <c r="B674" s="343" t="s">
        <v>294</v>
      </c>
      <c r="C674" s="151" t="s">
        <v>202</v>
      </c>
      <c r="D674" s="151" t="s">
        <v>218</v>
      </c>
      <c r="E674" s="343" t="s">
        <v>333</v>
      </c>
      <c r="F674" s="151" t="s">
        <v>121</v>
      </c>
      <c r="G674" s="221">
        <f t="shared" si="378"/>
        <v>0</v>
      </c>
      <c r="H674" s="221">
        <f t="shared" si="379"/>
        <v>0</v>
      </c>
    </row>
    <row r="675" spans="1:8" ht="31.5" customHeight="1" x14ac:dyDescent="0.2">
      <c r="A675" s="219" t="s">
        <v>422</v>
      </c>
      <c r="B675" s="343" t="s">
        <v>294</v>
      </c>
      <c r="C675" s="151" t="s">
        <v>202</v>
      </c>
      <c r="D675" s="151" t="s">
        <v>218</v>
      </c>
      <c r="E675" s="343" t="s">
        <v>333</v>
      </c>
      <c r="F675" s="151" t="s">
        <v>123</v>
      </c>
      <c r="G675" s="221">
        <v>0</v>
      </c>
      <c r="H675" s="221">
        <v>0</v>
      </c>
    </row>
    <row r="676" spans="1:8" ht="14.25" customHeight="1" x14ac:dyDescent="0.2">
      <c r="A676" s="32" t="s">
        <v>126</v>
      </c>
      <c r="B676" s="33" t="s">
        <v>294</v>
      </c>
      <c r="C676" s="31" t="s">
        <v>95</v>
      </c>
      <c r="D676" s="33" t="s">
        <v>127</v>
      </c>
      <c r="E676" s="33"/>
      <c r="F676" s="31"/>
      <c r="G676" s="173">
        <f>G677</f>
        <v>1000</v>
      </c>
      <c r="H676" s="173">
        <f>H677</f>
        <v>1000</v>
      </c>
    </row>
    <row r="677" spans="1:8" ht="13.5" customHeight="1" x14ac:dyDescent="0.2">
      <c r="A677" s="256" t="s">
        <v>916</v>
      </c>
      <c r="B677" s="243" t="s">
        <v>294</v>
      </c>
      <c r="C677" s="242" t="s">
        <v>95</v>
      </c>
      <c r="D677" s="243" t="s">
        <v>127</v>
      </c>
      <c r="E677" s="243"/>
      <c r="F677" s="242"/>
      <c r="G677" s="257">
        <f>G678</f>
        <v>1000</v>
      </c>
      <c r="H677" s="257">
        <f>H678</f>
        <v>1000</v>
      </c>
    </row>
    <row r="678" spans="1:8" ht="26.25" customHeight="1" x14ac:dyDescent="0.2">
      <c r="A678" s="21" t="s">
        <v>404</v>
      </c>
      <c r="B678" s="343" t="s">
        <v>294</v>
      </c>
      <c r="C678" s="151" t="s">
        <v>95</v>
      </c>
      <c r="D678" s="343" t="s">
        <v>127</v>
      </c>
      <c r="E678" s="343" t="s">
        <v>679</v>
      </c>
      <c r="F678" s="151" t="s">
        <v>119</v>
      </c>
      <c r="G678" s="221">
        <f t="shared" ref="G678:G679" si="380">G679</f>
        <v>1000</v>
      </c>
      <c r="H678" s="221">
        <f t="shared" ref="H678:H679" si="381">H679</f>
        <v>1000</v>
      </c>
    </row>
    <row r="679" spans="1:8" ht="15" customHeight="1" x14ac:dyDescent="0.2">
      <c r="A679" s="21" t="s">
        <v>120</v>
      </c>
      <c r="B679" s="343" t="s">
        <v>294</v>
      </c>
      <c r="C679" s="151" t="s">
        <v>95</v>
      </c>
      <c r="D679" s="343" t="s">
        <v>127</v>
      </c>
      <c r="E679" s="343" t="s">
        <v>679</v>
      </c>
      <c r="F679" s="151" t="s">
        <v>121</v>
      </c>
      <c r="G679" s="221">
        <f t="shared" si="380"/>
        <v>1000</v>
      </c>
      <c r="H679" s="221">
        <f t="shared" si="381"/>
        <v>1000</v>
      </c>
    </row>
    <row r="680" spans="1:8" ht="21" customHeight="1" x14ac:dyDescent="0.2">
      <c r="A680" s="219" t="s">
        <v>422</v>
      </c>
      <c r="B680" s="343" t="s">
        <v>294</v>
      </c>
      <c r="C680" s="151" t="s">
        <v>95</v>
      </c>
      <c r="D680" s="343" t="s">
        <v>127</v>
      </c>
      <c r="E680" s="343" t="s">
        <v>679</v>
      </c>
      <c r="F680" s="151" t="s">
        <v>123</v>
      </c>
      <c r="G680" s="221">
        <v>1000</v>
      </c>
      <c r="H680" s="221">
        <v>1000</v>
      </c>
    </row>
    <row r="681" spans="1:8" x14ac:dyDescent="0.2">
      <c r="A681" s="32" t="s">
        <v>340</v>
      </c>
      <c r="B681" s="33" t="s">
        <v>294</v>
      </c>
      <c r="C681" s="31" t="s">
        <v>218</v>
      </c>
      <c r="D681" s="33" t="s">
        <v>145</v>
      </c>
      <c r="E681" s="33" t="s">
        <v>146</v>
      </c>
      <c r="F681" s="31" t="s">
        <v>147</v>
      </c>
      <c r="G681" s="173">
        <f t="shared" ref="G681:G690" si="382">G682</f>
        <v>1380</v>
      </c>
      <c r="H681" s="173">
        <f t="shared" ref="H681:H690" si="383">H682</f>
        <v>1380</v>
      </c>
    </row>
    <row r="682" spans="1:8" ht="12" customHeight="1" x14ac:dyDescent="0.2">
      <c r="A682" s="256" t="s">
        <v>341</v>
      </c>
      <c r="B682" s="243" t="s">
        <v>294</v>
      </c>
      <c r="C682" s="242" t="s">
        <v>218</v>
      </c>
      <c r="D682" s="243" t="s">
        <v>218</v>
      </c>
      <c r="E682" s="243" t="s">
        <v>146</v>
      </c>
      <c r="F682" s="242" t="s">
        <v>147</v>
      </c>
      <c r="G682" s="257">
        <f t="shared" si="382"/>
        <v>1380</v>
      </c>
      <c r="H682" s="257">
        <f t="shared" si="383"/>
        <v>1380</v>
      </c>
    </row>
    <row r="683" spans="1:8" ht="23.25" customHeight="1" x14ac:dyDescent="0.2">
      <c r="A683" s="39" t="s">
        <v>918</v>
      </c>
      <c r="B683" s="343" t="s">
        <v>294</v>
      </c>
      <c r="C683" s="151" t="s">
        <v>218</v>
      </c>
      <c r="D683" s="343" t="s">
        <v>218</v>
      </c>
      <c r="E683" s="343" t="s">
        <v>342</v>
      </c>
      <c r="F683" s="151"/>
      <c r="G683" s="221">
        <f t="shared" ref="G683" si="384">G684+G688</f>
        <v>1380</v>
      </c>
      <c r="H683" s="221">
        <f t="shared" ref="H683" si="385">H684+H688</f>
        <v>1380</v>
      </c>
    </row>
    <row r="684" spans="1:8" ht="12" customHeight="1" x14ac:dyDescent="0.2">
      <c r="A684" s="39" t="s">
        <v>730</v>
      </c>
      <c r="B684" s="343" t="s">
        <v>294</v>
      </c>
      <c r="C684" s="151" t="s">
        <v>218</v>
      </c>
      <c r="D684" s="343" t="s">
        <v>218</v>
      </c>
      <c r="E684" s="343" t="s">
        <v>731</v>
      </c>
      <c r="F684" s="151"/>
      <c r="G684" s="221">
        <f t="shared" si="382"/>
        <v>380</v>
      </c>
      <c r="H684" s="221">
        <f t="shared" si="383"/>
        <v>380</v>
      </c>
    </row>
    <row r="685" spans="1:8" ht="21" customHeight="1" x14ac:dyDescent="0.2">
      <c r="A685" s="21" t="s">
        <v>404</v>
      </c>
      <c r="B685" s="343" t="s">
        <v>294</v>
      </c>
      <c r="C685" s="151" t="s">
        <v>218</v>
      </c>
      <c r="D685" s="343" t="s">
        <v>218</v>
      </c>
      <c r="E685" s="343" t="s">
        <v>731</v>
      </c>
      <c r="F685" s="151" t="s">
        <v>119</v>
      </c>
      <c r="G685" s="221">
        <f t="shared" si="382"/>
        <v>380</v>
      </c>
      <c r="H685" s="221">
        <f t="shared" si="383"/>
        <v>380</v>
      </c>
    </row>
    <row r="686" spans="1:8" ht="22.5" x14ac:dyDescent="0.2">
      <c r="A686" s="21" t="s">
        <v>120</v>
      </c>
      <c r="B686" s="343" t="s">
        <v>294</v>
      </c>
      <c r="C686" s="151" t="s">
        <v>218</v>
      </c>
      <c r="D686" s="343" t="s">
        <v>218</v>
      </c>
      <c r="E686" s="343" t="s">
        <v>731</v>
      </c>
      <c r="F686" s="151" t="s">
        <v>121</v>
      </c>
      <c r="G686" s="221">
        <f t="shared" si="382"/>
        <v>380</v>
      </c>
      <c r="H686" s="221">
        <f t="shared" si="383"/>
        <v>380</v>
      </c>
    </row>
    <row r="687" spans="1:8" ht="9.75" customHeight="1" x14ac:dyDescent="0.2">
      <c r="A687" s="219" t="s">
        <v>422</v>
      </c>
      <c r="B687" s="343" t="s">
        <v>294</v>
      </c>
      <c r="C687" s="151" t="s">
        <v>218</v>
      </c>
      <c r="D687" s="343" t="s">
        <v>218</v>
      </c>
      <c r="E687" s="343" t="s">
        <v>731</v>
      </c>
      <c r="F687" s="151" t="s">
        <v>123</v>
      </c>
      <c r="G687" s="221">
        <v>380</v>
      </c>
      <c r="H687" s="221">
        <v>380</v>
      </c>
    </row>
    <row r="688" spans="1:8" ht="12.75" customHeight="1" x14ac:dyDescent="0.2">
      <c r="A688" s="39" t="s">
        <v>878</v>
      </c>
      <c r="B688" s="343" t="s">
        <v>294</v>
      </c>
      <c r="C688" s="151" t="s">
        <v>218</v>
      </c>
      <c r="D688" s="343" t="s">
        <v>218</v>
      </c>
      <c r="E688" s="343" t="s">
        <v>877</v>
      </c>
      <c r="F688" s="151"/>
      <c r="G688" s="221">
        <f t="shared" ref="G688" si="386">G689</f>
        <v>1000</v>
      </c>
      <c r="H688" s="221">
        <f t="shared" ref="H688" si="387">H689</f>
        <v>1000</v>
      </c>
    </row>
    <row r="689" spans="1:9" ht="23.25" customHeight="1" x14ac:dyDescent="0.2">
      <c r="A689" s="246" t="s">
        <v>159</v>
      </c>
      <c r="B689" s="343" t="s">
        <v>294</v>
      </c>
      <c r="C689" s="151" t="s">
        <v>218</v>
      </c>
      <c r="D689" s="343" t="s">
        <v>218</v>
      </c>
      <c r="E689" s="343" t="s">
        <v>877</v>
      </c>
      <c r="F689" s="151">
        <v>300</v>
      </c>
      <c r="G689" s="221">
        <f t="shared" si="382"/>
        <v>1000</v>
      </c>
      <c r="H689" s="221">
        <f t="shared" si="383"/>
        <v>1000</v>
      </c>
    </row>
    <row r="690" spans="1:9" ht="22.5" customHeight="1" x14ac:dyDescent="0.2">
      <c r="A690" s="246" t="s">
        <v>482</v>
      </c>
      <c r="B690" s="343" t="s">
        <v>294</v>
      </c>
      <c r="C690" s="151" t="s">
        <v>218</v>
      </c>
      <c r="D690" s="343" t="s">
        <v>218</v>
      </c>
      <c r="E690" s="343" t="s">
        <v>877</v>
      </c>
      <c r="F690" s="151">
        <v>320</v>
      </c>
      <c r="G690" s="221">
        <f t="shared" si="382"/>
        <v>1000</v>
      </c>
      <c r="H690" s="221">
        <f t="shared" si="383"/>
        <v>1000</v>
      </c>
    </row>
    <row r="691" spans="1:9" ht="11.25" customHeight="1" x14ac:dyDescent="0.2">
      <c r="A691" s="246" t="s">
        <v>480</v>
      </c>
      <c r="B691" s="343" t="s">
        <v>294</v>
      </c>
      <c r="C691" s="151" t="s">
        <v>218</v>
      </c>
      <c r="D691" s="343" t="s">
        <v>218</v>
      </c>
      <c r="E691" s="343" t="s">
        <v>877</v>
      </c>
      <c r="F691" s="151">
        <v>321</v>
      </c>
      <c r="G691" s="221">
        <v>1000</v>
      </c>
      <c r="H691" s="221">
        <v>1000</v>
      </c>
    </row>
    <row r="692" spans="1:9" ht="24.75" customHeight="1" x14ac:dyDescent="0.2">
      <c r="A692" s="32" t="s">
        <v>148</v>
      </c>
      <c r="B692" s="33" t="s">
        <v>294</v>
      </c>
      <c r="C692" s="31">
        <v>10</v>
      </c>
      <c r="D692" s="33"/>
      <c r="E692" s="33"/>
      <c r="F692" s="31"/>
      <c r="G692" s="173">
        <f>G693+G729+G722</f>
        <v>6263.08</v>
      </c>
      <c r="H692" s="173">
        <f>H693+H729+H722</f>
        <v>6304.92</v>
      </c>
      <c r="I692" s="230">
        <v>6253.08</v>
      </c>
    </row>
    <row r="693" spans="1:9" s="235" customFormat="1" x14ac:dyDescent="0.2">
      <c r="A693" s="256" t="s">
        <v>343</v>
      </c>
      <c r="B693" s="243" t="s">
        <v>294</v>
      </c>
      <c r="C693" s="242">
        <v>10</v>
      </c>
      <c r="D693" s="243" t="s">
        <v>151</v>
      </c>
      <c r="E693" s="243"/>
      <c r="F693" s="242"/>
      <c r="G693" s="257">
        <f>G694</f>
        <v>1365.6799999999998</v>
      </c>
      <c r="H693" s="257">
        <f>H694</f>
        <v>1407.52</v>
      </c>
    </row>
    <row r="694" spans="1:9" s="235" customFormat="1" ht="12" customHeight="1" x14ac:dyDescent="0.2">
      <c r="A694" s="21" t="s">
        <v>792</v>
      </c>
      <c r="B694" s="343" t="s">
        <v>294</v>
      </c>
      <c r="C694" s="151">
        <v>10</v>
      </c>
      <c r="D694" s="343" t="s">
        <v>151</v>
      </c>
      <c r="E694" s="343" t="s">
        <v>353</v>
      </c>
      <c r="F694" s="151"/>
      <c r="G694" s="221">
        <f t="shared" ref="G694" si="388">G695+G699+G706+G710+G714+G718</f>
        <v>1365.6799999999998</v>
      </c>
      <c r="H694" s="221">
        <f t="shared" ref="H694" si="389">H695+H699+H706+H710+H714+H718</f>
        <v>1407.52</v>
      </c>
    </row>
    <row r="695" spans="1:9" s="235" customFormat="1" ht="13.5" customHeight="1" x14ac:dyDescent="0.2">
      <c r="A695" s="39" t="s">
        <v>447</v>
      </c>
      <c r="B695" s="343" t="s">
        <v>294</v>
      </c>
      <c r="C695" s="151">
        <v>10</v>
      </c>
      <c r="D695" s="343" t="s">
        <v>151</v>
      </c>
      <c r="E695" s="343" t="s">
        <v>446</v>
      </c>
      <c r="F695" s="151"/>
      <c r="G695" s="221">
        <f t="shared" ref="G695:G697" si="390">G696</f>
        <v>605.67999999999995</v>
      </c>
      <c r="H695" s="221">
        <f t="shared" ref="H695:H697" si="391">H696</f>
        <v>597.52</v>
      </c>
    </row>
    <row r="696" spans="1:9" s="235" customFormat="1" ht="22.5" customHeight="1" x14ac:dyDescent="0.2">
      <c r="A696" s="21" t="s">
        <v>404</v>
      </c>
      <c r="B696" s="343" t="s">
        <v>294</v>
      </c>
      <c r="C696" s="151">
        <v>10</v>
      </c>
      <c r="D696" s="343" t="s">
        <v>151</v>
      </c>
      <c r="E696" s="343" t="s">
        <v>446</v>
      </c>
      <c r="F696" s="151" t="s">
        <v>119</v>
      </c>
      <c r="G696" s="221">
        <f t="shared" si="390"/>
        <v>605.67999999999995</v>
      </c>
      <c r="H696" s="221">
        <f t="shared" si="391"/>
        <v>597.52</v>
      </c>
    </row>
    <row r="697" spans="1:9" s="235" customFormat="1" ht="22.5" x14ac:dyDescent="0.2">
      <c r="A697" s="21" t="s">
        <v>120</v>
      </c>
      <c r="B697" s="343" t="s">
        <v>294</v>
      </c>
      <c r="C697" s="151">
        <v>10</v>
      </c>
      <c r="D697" s="343" t="s">
        <v>151</v>
      </c>
      <c r="E697" s="343" t="s">
        <v>446</v>
      </c>
      <c r="F697" s="151" t="s">
        <v>121</v>
      </c>
      <c r="G697" s="221">
        <f t="shared" si="390"/>
        <v>605.67999999999995</v>
      </c>
      <c r="H697" s="221">
        <f t="shared" si="391"/>
        <v>597.52</v>
      </c>
    </row>
    <row r="698" spans="1:9" s="235" customFormat="1" x14ac:dyDescent="0.2">
      <c r="A698" s="219" t="s">
        <v>422</v>
      </c>
      <c r="B698" s="343" t="s">
        <v>294</v>
      </c>
      <c r="C698" s="151">
        <v>10</v>
      </c>
      <c r="D698" s="343" t="s">
        <v>151</v>
      </c>
      <c r="E698" s="343" t="s">
        <v>446</v>
      </c>
      <c r="F698" s="151" t="s">
        <v>123</v>
      </c>
      <c r="G698" s="221">
        <v>605.67999999999995</v>
      </c>
      <c r="H698" s="221">
        <v>597.52</v>
      </c>
    </row>
    <row r="699" spans="1:9" s="235" customFormat="1" ht="22.5" x14ac:dyDescent="0.2">
      <c r="A699" s="39" t="s">
        <v>448</v>
      </c>
      <c r="B699" s="343" t="s">
        <v>294</v>
      </c>
      <c r="C699" s="151">
        <v>10</v>
      </c>
      <c r="D699" s="343" t="s">
        <v>151</v>
      </c>
      <c r="E699" s="343" t="s">
        <v>449</v>
      </c>
      <c r="F699" s="151"/>
      <c r="G699" s="221">
        <f t="shared" ref="G699" si="392">G703+G700</f>
        <v>80</v>
      </c>
      <c r="H699" s="221">
        <f t="shared" ref="H699" si="393">H703+H700</f>
        <v>80</v>
      </c>
    </row>
    <row r="700" spans="1:9" s="235" customFormat="1" ht="20.25" customHeight="1" x14ac:dyDescent="0.2">
      <c r="A700" s="21" t="s">
        <v>404</v>
      </c>
      <c r="B700" s="343" t="s">
        <v>294</v>
      </c>
      <c r="C700" s="151">
        <v>10</v>
      </c>
      <c r="D700" s="343" t="s">
        <v>151</v>
      </c>
      <c r="E700" s="343" t="s">
        <v>449</v>
      </c>
      <c r="F700" s="151" t="s">
        <v>119</v>
      </c>
      <c r="G700" s="221">
        <f t="shared" ref="G700:G701" si="394">G701</f>
        <v>80</v>
      </c>
      <c r="H700" s="221">
        <f t="shared" ref="H700:H701" si="395">H701</f>
        <v>80</v>
      </c>
    </row>
    <row r="701" spans="1:9" s="235" customFormat="1" ht="20.25" customHeight="1" x14ac:dyDescent="0.2">
      <c r="A701" s="21" t="s">
        <v>120</v>
      </c>
      <c r="B701" s="343" t="s">
        <v>294</v>
      </c>
      <c r="C701" s="151">
        <v>10</v>
      </c>
      <c r="D701" s="343" t="s">
        <v>151</v>
      </c>
      <c r="E701" s="343" t="s">
        <v>449</v>
      </c>
      <c r="F701" s="151" t="s">
        <v>121</v>
      </c>
      <c r="G701" s="221">
        <f t="shared" si="394"/>
        <v>80</v>
      </c>
      <c r="H701" s="221">
        <f t="shared" si="395"/>
        <v>80</v>
      </c>
    </row>
    <row r="702" spans="1:9" s="235" customFormat="1" ht="14.25" customHeight="1" x14ac:dyDescent="0.2">
      <c r="A702" s="219" t="s">
        <v>422</v>
      </c>
      <c r="B702" s="343" t="s">
        <v>294</v>
      </c>
      <c r="C702" s="151">
        <v>10</v>
      </c>
      <c r="D702" s="343" t="s">
        <v>151</v>
      </c>
      <c r="E702" s="343" t="s">
        <v>449</v>
      </c>
      <c r="F702" s="151" t="s">
        <v>123</v>
      </c>
      <c r="G702" s="221">
        <v>80</v>
      </c>
      <c r="H702" s="221">
        <v>80</v>
      </c>
    </row>
    <row r="703" spans="1:9" s="235" customFormat="1" ht="24.75" customHeight="1" x14ac:dyDescent="0.2">
      <c r="A703" s="246" t="s">
        <v>159</v>
      </c>
      <c r="B703" s="343" t="s">
        <v>294</v>
      </c>
      <c r="C703" s="151">
        <v>10</v>
      </c>
      <c r="D703" s="343" t="s">
        <v>151</v>
      </c>
      <c r="E703" s="343" t="s">
        <v>449</v>
      </c>
      <c r="F703" s="151">
        <v>300</v>
      </c>
      <c r="G703" s="221">
        <f t="shared" ref="G703:G704" si="396">G704</f>
        <v>0</v>
      </c>
      <c r="H703" s="221">
        <f t="shared" ref="H703:H704" si="397">H704</f>
        <v>0</v>
      </c>
    </row>
    <row r="704" spans="1:9" s="235" customFormat="1" ht="22.5" x14ac:dyDescent="0.2">
      <c r="A704" s="246" t="s">
        <v>482</v>
      </c>
      <c r="B704" s="343" t="s">
        <v>294</v>
      </c>
      <c r="C704" s="151">
        <v>10</v>
      </c>
      <c r="D704" s="343" t="s">
        <v>151</v>
      </c>
      <c r="E704" s="343" t="s">
        <v>449</v>
      </c>
      <c r="F704" s="151">
        <v>320</v>
      </c>
      <c r="G704" s="221">
        <f t="shared" si="396"/>
        <v>0</v>
      </c>
      <c r="H704" s="221">
        <f t="shared" si="397"/>
        <v>0</v>
      </c>
    </row>
    <row r="705" spans="1:8" s="235" customFormat="1" ht="21.75" customHeight="1" x14ac:dyDescent="0.2">
      <c r="A705" s="246" t="s">
        <v>480</v>
      </c>
      <c r="B705" s="343" t="s">
        <v>294</v>
      </c>
      <c r="C705" s="151">
        <v>10</v>
      </c>
      <c r="D705" s="343" t="s">
        <v>151</v>
      </c>
      <c r="E705" s="343" t="s">
        <v>449</v>
      </c>
      <c r="F705" s="151">
        <v>321</v>
      </c>
      <c r="G705" s="221"/>
      <c r="H705" s="221"/>
    </row>
    <row r="706" spans="1:8" s="235" customFormat="1" ht="13.5" customHeight="1" x14ac:dyDescent="0.2">
      <c r="A706" s="39" t="s">
        <v>450</v>
      </c>
      <c r="B706" s="343" t="s">
        <v>294</v>
      </c>
      <c r="C706" s="151">
        <v>10</v>
      </c>
      <c r="D706" s="343" t="s">
        <v>151</v>
      </c>
      <c r="E706" s="343" t="s">
        <v>354</v>
      </c>
      <c r="F706" s="151"/>
      <c r="G706" s="221">
        <f t="shared" ref="G706:G708" si="398">G707</f>
        <v>190</v>
      </c>
      <c r="H706" s="221">
        <f t="shared" ref="H706:H708" si="399">H707</f>
        <v>190</v>
      </c>
    </row>
    <row r="707" spans="1:8" s="235" customFormat="1" ht="24" customHeight="1" x14ac:dyDescent="0.2">
      <c r="A707" s="21" t="s">
        <v>404</v>
      </c>
      <c r="B707" s="343" t="s">
        <v>294</v>
      </c>
      <c r="C707" s="151">
        <v>10</v>
      </c>
      <c r="D707" s="343" t="s">
        <v>151</v>
      </c>
      <c r="E707" s="343" t="s">
        <v>354</v>
      </c>
      <c r="F707" s="151" t="s">
        <v>119</v>
      </c>
      <c r="G707" s="221">
        <f t="shared" si="398"/>
        <v>190</v>
      </c>
      <c r="H707" s="221">
        <f t="shared" si="399"/>
        <v>190</v>
      </c>
    </row>
    <row r="708" spans="1:8" s="235" customFormat="1" ht="22.5" x14ac:dyDescent="0.2">
      <c r="A708" s="21" t="s">
        <v>120</v>
      </c>
      <c r="B708" s="343" t="s">
        <v>294</v>
      </c>
      <c r="C708" s="151">
        <v>10</v>
      </c>
      <c r="D708" s="343" t="s">
        <v>151</v>
      </c>
      <c r="E708" s="343" t="s">
        <v>354</v>
      </c>
      <c r="F708" s="151" t="s">
        <v>121</v>
      </c>
      <c r="G708" s="221">
        <f t="shared" si="398"/>
        <v>190</v>
      </c>
      <c r="H708" s="221">
        <f t="shared" si="399"/>
        <v>190</v>
      </c>
    </row>
    <row r="709" spans="1:8" s="235" customFormat="1" ht="11.25" customHeight="1" x14ac:dyDescent="0.2">
      <c r="A709" s="219" t="s">
        <v>422</v>
      </c>
      <c r="B709" s="343" t="s">
        <v>294</v>
      </c>
      <c r="C709" s="151">
        <v>10</v>
      </c>
      <c r="D709" s="343" t="s">
        <v>151</v>
      </c>
      <c r="E709" s="343" t="s">
        <v>354</v>
      </c>
      <c r="F709" s="151" t="s">
        <v>123</v>
      </c>
      <c r="G709" s="221">
        <v>190</v>
      </c>
      <c r="H709" s="221">
        <v>190</v>
      </c>
    </row>
    <row r="710" spans="1:8" s="235" customFormat="1" ht="12" customHeight="1" x14ac:dyDescent="0.2">
      <c r="A710" s="39" t="s">
        <v>452</v>
      </c>
      <c r="B710" s="343" t="s">
        <v>294</v>
      </c>
      <c r="C710" s="151">
        <v>10</v>
      </c>
      <c r="D710" s="343" t="s">
        <v>151</v>
      </c>
      <c r="E710" s="343" t="s">
        <v>451</v>
      </c>
      <c r="F710" s="151"/>
      <c r="G710" s="221">
        <f t="shared" ref="G710:G712" si="400">G711</f>
        <v>0</v>
      </c>
      <c r="H710" s="221">
        <f t="shared" ref="H710:H712" si="401">H711</f>
        <v>0</v>
      </c>
    </row>
    <row r="711" spans="1:8" s="235" customFormat="1" ht="26.25" customHeight="1" x14ac:dyDescent="0.2">
      <c r="A711" s="21" t="s">
        <v>404</v>
      </c>
      <c r="B711" s="343" t="s">
        <v>294</v>
      </c>
      <c r="C711" s="151">
        <v>10</v>
      </c>
      <c r="D711" s="343" t="s">
        <v>151</v>
      </c>
      <c r="E711" s="343" t="s">
        <v>451</v>
      </c>
      <c r="F711" s="151" t="s">
        <v>119</v>
      </c>
      <c r="G711" s="221">
        <f t="shared" si="400"/>
        <v>0</v>
      </c>
      <c r="H711" s="221">
        <f t="shared" si="401"/>
        <v>0</v>
      </c>
    </row>
    <row r="712" spans="1:8" s="235" customFormat="1" ht="11.25" customHeight="1" x14ac:dyDescent="0.2">
      <c r="A712" s="21" t="s">
        <v>120</v>
      </c>
      <c r="B712" s="343" t="s">
        <v>294</v>
      </c>
      <c r="C712" s="151">
        <v>10</v>
      </c>
      <c r="D712" s="343" t="s">
        <v>151</v>
      </c>
      <c r="E712" s="343" t="s">
        <v>451</v>
      </c>
      <c r="F712" s="151" t="s">
        <v>121</v>
      </c>
      <c r="G712" s="221">
        <f t="shared" si="400"/>
        <v>0</v>
      </c>
      <c r="H712" s="221">
        <f t="shared" si="401"/>
        <v>0</v>
      </c>
    </row>
    <row r="713" spans="1:8" s="235" customFormat="1" ht="15" customHeight="1" x14ac:dyDescent="0.2">
      <c r="A713" s="219" t="s">
        <v>422</v>
      </c>
      <c r="B713" s="343" t="s">
        <v>294</v>
      </c>
      <c r="C713" s="151">
        <v>10</v>
      </c>
      <c r="D713" s="343" t="s">
        <v>151</v>
      </c>
      <c r="E713" s="343" t="s">
        <v>451</v>
      </c>
      <c r="F713" s="151" t="s">
        <v>123</v>
      </c>
      <c r="G713" s="221">
        <v>0</v>
      </c>
      <c r="H713" s="221">
        <v>0</v>
      </c>
    </row>
    <row r="714" spans="1:8" s="235" customFormat="1" ht="21" customHeight="1" x14ac:dyDescent="0.2">
      <c r="A714" s="39" t="s">
        <v>454</v>
      </c>
      <c r="B714" s="343" t="s">
        <v>294</v>
      </c>
      <c r="C714" s="151">
        <v>10</v>
      </c>
      <c r="D714" s="343" t="s">
        <v>151</v>
      </c>
      <c r="E714" s="343" t="s">
        <v>453</v>
      </c>
      <c r="F714" s="151"/>
      <c r="G714" s="221">
        <f t="shared" ref="G714:G716" si="402">G715</f>
        <v>460</v>
      </c>
      <c r="H714" s="221">
        <f t="shared" ref="H714:H716" si="403">H715</f>
        <v>510</v>
      </c>
    </row>
    <row r="715" spans="1:8" s="235" customFormat="1" ht="22.5" x14ac:dyDescent="0.2">
      <c r="A715" s="21" t="s">
        <v>404</v>
      </c>
      <c r="B715" s="343" t="s">
        <v>294</v>
      </c>
      <c r="C715" s="151">
        <v>10</v>
      </c>
      <c r="D715" s="343" t="s">
        <v>151</v>
      </c>
      <c r="E715" s="343" t="s">
        <v>453</v>
      </c>
      <c r="F715" s="151" t="s">
        <v>119</v>
      </c>
      <c r="G715" s="221">
        <f t="shared" si="402"/>
        <v>460</v>
      </c>
      <c r="H715" s="221">
        <f t="shared" si="403"/>
        <v>510</v>
      </c>
    </row>
    <row r="716" spans="1:8" s="235" customFormat="1" ht="24" customHeight="1" x14ac:dyDescent="0.2">
      <c r="A716" s="21" t="s">
        <v>120</v>
      </c>
      <c r="B716" s="343" t="s">
        <v>294</v>
      </c>
      <c r="C716" s="151">
        <v>10</v>
      </c>
      <c r="D716" s="343" t="s">
        <v>151</v>
      </c>
      <c r="E716" s="343" t="s">
        <v>453</v>
      </c>
      <c r="F716" s="151" t="s">
        <v>121</v>
      </c>
      <c r="G716" s="221">
        <f t="shared" si="402"/>
        <v>460</v>
      </c>
      <c r="H716" s="221">
        <f t="shared" si="403"/>
        <v>510</v>
      </c>
    </row>
    <row r="717" spans="1:8" s="235" customFormat="1" ht="12" customHeight="1" x14ac:dyDescent="0.2">
      <c r="A717" s="219" t="s">
        <v>422</v>
      </c>
      <c r="B717" s="343" t="s">
        <v>294</v>
      </c>
      <c r="C717" s="151">
        <v>10</v>
      </c>
      <c r="D717" s="343" t="s">
        <v>151</v>
      </c>
      <c r="E717" s="343" t="s">
        <v>453</v>
      </c>
      <c r="F717" s="151" t="s">
        <v>123</v>
      </c>
      <c r="G717" s="221">
        <v>460</v>
      </c>
      <c r="H717" s="221">
        <v>510</v>
      </c>
    </row>
    <row r="718" spans="1:8" s="235" customFormat="1" ht="21.75" customHeight="1" x14ac:dyDescent="0.2">
      <c r="A718" s="39" t="s">
        <v>736</v>
      </c>
      <c r="B718" s="343" t="s">
        <v>294</v>
      </c>
      <c r="C718" s="151">
        <v>10</v>
      </c>
      <c r="D718" s="343" t="s">
        <v>151</v>
      </c>
      <c r="E718" s="343" t="s">
        <v>735</v>
      </c>
      <c r="F718" s="151"/>
      <c r="G718" s="221">
        <f t="shared" ref="G718:G720" si="404">G719</f>
        <v>30</v>
      </c>
      <c r="H718" s="221">
        <f t="shared" ref="H718:H720" si="405">H719</f>
        <v>30</v>
      </c>
    </row>
    <row r="719" spans="1:8" s="235" customFormat="1" ht="22.5" x14ac:dyDescent="0.2">
      <c r="A719" s="21" t="s">
        <v>404</v>
      </c>
      <c r="B719" s="343" t="s">
        <v>294</v>
      </c>
      <c r="C719" s="151">
        <v>10</v>
      </c>
      <c r="D719" s="343" t="s">
        <v>151</v>
      </c>
      <c r="E719" s="343" t="s">
        <v>735</v>
      </c>
      <c r="F719" s="151" t="s">
        <v>119</v>
      </c>
      <c r="G719" s="221">
        <f t="shared" si="404"/>
        <v>30</v>
      </c>
      <c r="H719" s="221">
        <f t="shared" si="405"/>
        <v>30</v>
      </c>
    </row>
    <row r="720" spans="1:8" s="235" customFormat="1" ht="12" customHeight="1" x14ac:dyDescent="0.2">
      <c r="A720" s="21" t="s">
        <v>120</v>
      </c>
      <c r="B720" s="343" t="s">
        <v>294</v>
      </c>
      <c r="C720" s="151">
        <v>10</v>
      </c>
      <c r="D720" s="343" t="s">
        <v>151</v>
      </c>
      <c r="E720" s="343" t="s">
        <v>735</v>
      </c>
      <c r="F720" s="151" t="s">
        <v>121</v>
      </c>
      <c r="G720" s="221">
        <f t="shared" si="404"/>
        <v>30</v>
      </c>
      <c r="H720" s="221">
        <f t="shared" si="405"/>
        <v>30</v>
      </c>
    </row>
    <row r="721" spans="1:8" s="235" customFormat="1" ht="12.75" customHeight="1" x14ac:dyDescent="0.2">
      <c r="A721" s="219" t="s">
        <v>422</v>
      </c>
      <c r="B721" s="343" t="s">
        <v>294</v>
      </c>
      <c r="C721" s="151">
        <v>10</v>
      </c>
      <c r="D721" s="343" t="s">
        <v>151</v>
      </c>
      <c r="E721" s="343" t="s">
        <v>735</v>
      </c>
      <c r="F721" s="151" t="s">
        <v>123</v>
      </c>
      <c r="G721" s="221">
        <v>30</v>
      </c>
      <c r="H721" s="221">
        <v>30</v>
      </c>
    </row>
    <row r="722" spans="1:8" ht="21.75" customHeight="1" x14ac:dyDescent="0.2">
      <c r="A722" s="256" t="s">
        <v>229</v>
      </c>
      <c r="B722" s="243" t="s">
        <v>294</v>
      </c>
      <c r="C722" s="242">
        <v>10</v>
      </c>
      <c r="D722" s="243" t="s">
        <v>127</v>
      </c>
      <c r="E722" s="243"/>
      <c r="F722" s="242"/>
      <c r="G722" s="257">
        <f>G723</f>
        <v>4887.3999999999996</v>
      </c>
      <c r="H722" s="257">
        <f>H723</f>
        <v>4887.3999999999996</v>
      </c>
    </row>
    <row r="723" spans="1:8" ht="33.75" x14ac:dyDescent="0.2">
      <c r="A723" s="21" t="s">
        <v>920</v>
      </c>
      <c r="B723" s="343" t="s">
        <v>294</v>
      </c>
      <c r="C723" s="151">
        <v>10</v>
      </c>
      <c r="D723" s="343" t="s">
        <v>127</v>
      </c>
      <c r="E723" s="343" t="s">
        <v>329</v>
      </c>
      <c r="F723" s="151"/>
      <c r="G723" s="221">
        <f>+G724</f>
        <v>4887.3999999999996</v>
      </c>
      <c r="H723" s="221">
        <f>+H724</f>
        <v>4887.3999999999996</v>
      </c>
    </row>
    <row r="724" spans="1:8" ht="12.75" customHeight="1" x14ac:dyDescent="0.2">
      <c r="A724" s="39" t="s">
        <v>723</v>
      </c>
      <c r="B724" s="343" t="s">
        <v>294</v>
      </c>
      <c r="C724" s="343" t="s">
        <v>149</v>
      </c>
      <c r="D724" s="343" t="s">
        <v>127</v>
      </c>
      <c r="E724" s="343" t="s">
        <v>722</v>
      </c>
      <c r="F724" s="151" t="s">
        <v>147</v>
      </c>
      <c r="G724" s="221">
        <f>G725</f>
        <v>4887.3999999999996</v>
      </c>
      <c r="H724" s="221">
        <f>H725</f>
        <v>4887.3999999999996</v>
      </c>
    </row>
    <row r="725" spans="1:8" ht="12" customHeight="1" x14ac:dyDescent="0.2">
      <c r="A725" s="39" t="s">
        <v>484</v>
      </c>
      <c r="B725" s="343" t="s">
        <v>294</v>
      </c>
      <c r="C725" s="343" t="s">
        <v>149</v>
      </c>
      <c r="D725" s="343" t="s">
        <v>127</v>
      </c>
      <c r="E725" s="343" t="s">
        <v>734</v>
      </c>
      <c r="F725" s="151"/>
      <c r="G725" s="221">
        <f t="shared" ref="G725:G727" si="406">G726</f>
        <v>4887.3999999999996</v>
      </c>
      <c r="H725" s="221">
        <f t="shared" ref="H725:H727" si="407">H726</f>
        <v>4887.3999999999996</v>
      </c>
    </row>
    <row r="726" spans="1:8" ht="22.5" customHeight="1" x14ac:dyDescent="0.2">
      <c r="A726" s="246" t="s">
        <v>159</v>
      </c>
      <c r="B726" s="343" t="s">
        <v>294</v>
      </c>
      <c r="C726" s="343" t="s">
        <v>149</v>
      </c>
      <c r="D726" s="343" t="s">
        <v>127</v>
      </c>
      <c r="E726" s="343" t="s">
        <v>734</v>
      </c>
      <c r="F726" s="151">
        <v>300</v>
      </c>
      <c r="G726" s="221">
        <f t="shared" si="406"/>
        <v>4887.3999999999996</v>
      </c>
      <c r="H726" s="221">
        <f t="shared" si="407"/>
        <v>4887.3999999999996</v>
      </c>
    </row>
    <row r="727" spans="1:8" ht="45" x14ac:dyDescent="0.2">
      <c r="A727" s="21" t="s">
        <v>401</v>
      </c>
      <c r="B727" s="343" t="s">
        <v>294</v>
      </c>
      <c r="C727" s="343" t="s">
        <v>149</v>
      </c>
      <c r="D727" s="343" t="s">
        <v>127</v>
      </c>
      <c r="E727" s="343" t="s">
        <v>734</v>
      </c>
      <c r="F727" s="151">
        <v>320</v>
      </c>
      <c r="G727" s="221">
        <f t="shared" si="406"/>
        <v>4887.3999999999996</v>
      </c>
      <c r="H727" s="221">
        <f t="shared" si="407"/>
        <v>4887.3999999999996</v>
      </c>
    </row>
    <row r="728" spans="1:8" s="234" customFormat="1" ht="22.5" x14ac:dyDescent="0.2">
      <c r="A728" s="21" t="s">
        <v>344</v>
      </c>
      <c r="B728" s="343" t="s">
        <v>294</v>
      </c>
      <c r="C728" s="343" t="s">
        <v>149</v>
      </c>
      <c r="D728" s="343" t="s">
        <v>127</v>
      </c>
      <c r="E728" s="343" t="s">
        <v>734</v>
      </c>
      <c r="F728" s="151">
        <v>322</v>
      </c>
      <c r="G728" s="221">
        <v>4887.3999999999996</v>
      </c>
      <c r="H728" s="221">
        <v>4887.3999999999996</v>
      </c>
    </row>
    <row r="729" spans="1:8" s="234" customFormat="1" ht="28.5" customHeight="1" x14ac:dyDescent="0.2">
      <c r="A729" s="256" t="s">
        <v>181</v>
      </c>
      <c r="B729" s="243" t="s">
        <v>294</v>
      </c>
      <c r="C729" s="242" t="s">
        <v>149</v>
      </c>
      <c r="D729" s="243" t="s">
        <v>182</v>
      </c>
      <c r="E729" s="243" t="s">
        <v>146</v>
      </c>
      <c r="F729" s="242" t="s">
        <v>147</v>
      </c>
      <c r="G729" s="257">
        <f t="shared" ref="G729:G733" si="408">G730</f>
        <v>10</v>
      </c>
      <c r="H729" s="257">
        <f t="shared" ref="H729:H733" si="409">H730</f>
        <v>10</v>
      </c>
    </row>
    <row r="730" spans="1:8" s="234" customFormat="1" ht="25.5" customHeight="1" x14ac:dyDescent="0.2">
      <c r="A730" s="21" t="s">
        <v>922</v>
      </c>
      <c r="B730" s="343" t="s">
        <v>294</v>
      </c>
      <c r="C730" s="151">
        <v>10</v>
      </c>
      <c r="D730" s="343" t="s">
        <v>182</v>
      </c>
      <c r="E730" s="343" t="s">
        <v>332</v>
      </c>
      <c r="F730" s="151"/>
      <c r="G730" s="221">
        <f t="shared" si="408"/>
        <v>10</v>
      </c>
      <c r="H730" s="221">
        <f t="shared" si="409"/>
        <v>10</v>
      </c>
    </row>
    <row r="731" spans="1:8" s="234" customFormat="1" ht="10.5" customHeight="1" x14ac:dyDescent="0.2">
      <c r="A731" s="39" t="s">
        <v>737</v>
      </c>
      <c r="B731" s="343" t="s">
        <v>294</v>
      </c>
      <c r="C731" s="151" t="s">
        <v>149</v>
      </c>
      <c r="D731" s="343" t="s">
        <v>182</v>
      </c>
      <c r="E731" s="343" t="s">
        <v>738</v>
      </c>
      <c r="F731" s="151"/>
      <c r="G731" s="221">
        <f t="shared" si="408"/>
        <v>10</v>
      </c>
      <c r="H731" s="221">
        <f t="shared" si="409"/>
        <v>10</v>
      </c>
    </row>
    <row r="732" spans="1:8" ht="12.75" customHeight="1" x14ac:dyDescent="0.2">
      <c r="A732" s="21" t="s">
        <v>404</v>
      </c>
      <c r="B732" s="343" t="s">
        <v>294</v>
      </c>
      <c r="C732" s="151" t="s">
        <v>149</v>
      </c>
      <c r="D732" s="343" t="s">
        <v>182</v>
      </c>
      <c r="E732" s="343" t="s">
        <v>738</v>
      </c>
      <c r="F732" s="151" t="s">
        <v>119</v>
      </c>
      <c r="G732" s="221">
        <f t="shared" si="408"/>
        <v>10</v>
      </c>
      <c r="H732" s="221">
        <f t="shared" si="409"/>
        <v>10</v>
      </c>
    </row>
    <row r="733" spans="1:8" ht="25.5" customHeight="1" x14ac:dyDescent="0.2">
      <c r="A733" s="21" t="s">
        <v>120</v>
      </c>
      <c r="B733" s="343" t="s">
        <v>294</v>
      </c>
      <c r="C733" s="151" t="s">
        <v>149</v>
      </c>
      <c r="D733" s="343" t="s">
        <v>182</v>
      </c>
      <c r="E733" s="343" t="s">
        <v>738</v>
      </c>
      <c r="F733" s="151" t="s">
        <v>121</v>
      </c>
      <c r="G733" s="221">
        <f t="shared" si="408"/>
        <v>10</v>
      </c>
      <c r="H733" s="221">
        <f t="shared" si="409"/>
        <v>10</v>
      </c>
    </row>
    <row r="734" spans="1:8" x14ac:dyDescent="0.2">
      <c r="A734" s="219" t="s">
        <v>422</v>
      </c>
      <c r="B734" s="343" t="s">
        <v>294</v>
      </c>
      <c r="C734" s="151" t="s">
        <v>149</v>
      </c>
      <c r="D734" s="343" t="s">
        <v>182</v>
      </c>
      <c r="E734" s="343" t="s">
        <v>738</v>
      </c>
      <c r="F734" s="151" t="s">
        <v>123</v>
      </c>
      <c r="G734" s="221">
        <v>10</v>
      </c>
      <c r="H734" s="221">
        <v>10</v>
      </c>
    </row>
    <row r="735" spans="1:8" ht="13.5" customHeight="1" x14ac:dyDescent="0.2">
      <c r="A735" s="32" t="s">
        <v>345</v>
      </c>
      <c r="B735" s="33" t="s">
        <v>294</v>
      </c>
      <c r="C735" s="31" t="s">
        <v>346</v>
      </c>
      <c r="D735" s="33" t="s">
        <v>145</v>
      </c>
      <c r="E735" s="33" t="s">
        <v>146</v>
      </c>
      <c r="F735" s="31" t="s">
        <v>147</v>
      </c>
      <c r="G735" s="173">
        <f t="shared" ref="G735:G740" si="410">G736</f>
        <v>900.95645000000002</v>
      </c>
      <c r="H735" s="173">
        <f t="shared" ref="H735:H740" si="411">H736</f>
        <v>900.95645000000002</v>
      </c>
    </row>
    <row r="736" spans="1:8" ht="28.5" customHeight="1" x14ac:dyDescent="0.2">
      <c r="A736" s="256" t="s">
        <v>347</v>
      </c>
      <c r="B736" s="243" t="s">
        <v>294</v>
      </c>
      <c r="C736" s="242" t="s">
        <v>346</v>
      </c>
      <c r="D736" s="243" t="s">
        <v>238</v>
      </c>
      <c r="E736" s="243" t="s">
        <v>146</v>
      </c>
      <c r="F736" s="242" t="s">
        <v>147</v>
      </c>
      <c r="G736" s="257">
        <f t="shared" si="410"/>
        <v>900.95645000000002</v>
      </c>
      <c r="H736" s="257">
        <f t="shared" si="411"/>
        <v>900.95645000000002</v>
      </c>
    </row>
    <row r="737" spans="1:10" ht="24.75" customHeight="1" x14ac:dyDescent="0.2">
      <c r="A737" s="21" t="s">
        <v>793</v>
      </c>
      <c r="B737" s="343" t="s">
        <v>294</v>
      </c>
      <c r="C737" s="151" t="s">
        <v>346</v>
      </c>
      <c r="D737" s="343" t="s">
        <v>238</v>
      </c>
      <c r="E737" s="343" t="s">
        <v>348</v>
      </c>
      <c r="F737" s="151"/>
      <c r="G737" s="221">
        <f t="shared" si="410"/>
        <v>900.95645000000002</v>
      </c>
      <c r="H737" s="221">
        <f t="shared" si="411"/>
        <v>900.95645000000002</v>
      </c>
    </row>
    <row r="738" spans="1:10" ht="14.25" customHeight="1" x14ac:dyDescent="0.2">
      <c r="A738" s="21" t="s">
        <v>349</v>
      </c>
      <c r="B738" s="343" t="s">
        <v>294</v>
      </c>
      <c r="C738" s="151" t="s">
        <v>346</v>
      </c>
      <c r="D738" s="343" t="s">
        <v>238</v>
      </c>
      <c r="E738" s="343" t="s">
        <v>350</v>
      </c>
      <c r="F738" s="151"/>
      <c r="G738" s="221">
        <f t="shared" si="410"/>
        <v>900.95645000000002</v>
      </c>
      <c r="H738" s="221">
        <f t="shared" si="411"/>
        <v>900.95645000000002</v>
      </c>
    </row>
    <row r="739" spans="1:10" ht="27.75" customHeight="1" x14ac:dyDescent="0.2">
      <c r="A739" s="21" t="s">
        <v>404</v>
      </c>
      <c r="B739" s="343" t="s">
        <v>294</v>
      </c>
      <c r="C739" s="151" t="s">
        <v>346</v>
      </c>
      <c r="D739" s="343" t="s">
        <v>238</v>
      </c>
      <c r="E739" s="343" t="s">
        <v>350</v>
      </c>
      <c r="F739" s="151">
        <v>200</v>
      </c>
      <c r="G739" s="221">
        <f t="shared" si="410"/>
        <v>900.95645000000002</v>
      </c>
      <c r="H739" s="221">
        <f t="shared" si="411"/>
        <v>900.95645000000002</v>
      </c>
    </row>
    <row r="740" spans="1:10" ht="22.5" x14ac:dyDescent="0.2">
      <c r="A740" s="21" t="s">
        <v>120</v>
      </c>
      <c r="B740" s="343" t="s">
        <v>294</v>
      </c>
      <c r="C740" s="151" t="s">
        <v>346</v>
      </c>
      <c r="D740" s="343" t="s">
        <v>238</v>
      </c>
      <c r="E740" s="343" t="s">
        <v>350</v>
      </c>
      <c r="F740" s="151">
        <v>240</v>
      </c>
      <c r="G740" s="221">
        <f t="shared" si="410"/>
        <v>900.95645000000002</v>
      </c>
      <c r="H740" s="221">
        <f t="shared" si="411"/>
        <v>900.95645000000002</v>
      </c>
    </row>
    <row r="741" spans="1:10" s="235" customFormat="1" x14ac:dyDescent="0.2">
      <c r="A741" s="219" t="s">
        <v>422</v>
      </c>
      <c r="B741" s="343" t="s">
        <v>294</v>
      </c>
      <c r="C741" s="151" t="s">
        <v>346</v>
      </c>
      <c r="D741" s="343" t="s">
        <v>238</v>
      </c>
      <c r="E741" s="343" t="s">
        <v>350</v>
      </c>
      <c r="F741" s="151">
        <v>244</v>
      </c>
      <c r="G741" s="221">
        <v>900.95645000000002</v>
      </c>
      <c r="H741" s="221">
        <v>900.95645000000002</v>
      </c>
      <c r="I741" s="235">
        <v>3551.7</v>
      </c>
      <c r="J741" s="254">
        <f>I741-G741</f>
        <v>2650.7435499999997</v>
      </c>
    </row>
    <row r="742" spans="1:10" s="235" customFormat="1" ht="12.75" customHeight="1" x14ac:dyDescent="0.2">
      <c r="A742" s="251" t="s">
        <v>828</v>
      </c>
      <c r="B742" s="252" t="s">
        <v>355</v>
      </c>
      <c r="C742" s="255"/>
      <c r="D742" s="252"/>
      <c r="E742" s="252"/>
      <c r="F742" s="255"/>
      <c r="G742" s="253">
        <f t="shared" ref="G742" si="412">G743</f>
        <v>3551.7000000000003</v>
      </c>
      <c r="H742" s="253">
        <f t="shared" ref="H742" si="413">H743</f>
        <v>3551.7000000000003</v>
      </c>
    </row>
    <row r="743" spans="1:10" s="235" customFormat="1" ht="34.5" customHeight="1" x14ac:dyDescent="0.2">
      <c r="A743" s="32" t="s">
        <v>356</v>
      </c>
      <c r="B743" s="33" t="s">
        <v>355</v>
      </c>
      <c r="C743" s="31" t="s">
        <v>97</v>
      </c>
      <c r="D743" s="33" t="s">
        <v>145</v>
      </c>
      <c r="E743" s="33" t="s">
        <v>146</v>
      </c>
      <c r="F743" s="31" t="s">
        <v>147</v>
      </c>
      <c r="G743" s="173">
        <f>G744+G751</f>
        <v>3551.7000000000003</v>
      </c>
      <c r="H743" s="173">
        <f>H744+H751</f>
        <v>3551.7000000000003</v>
      </c>
    </row>
    <row r="744" spans="1:10" ht="29.25" customHeight="1" x14ac:dyDescent="0.2">
      <c r="A744" s="256" t="s">
        <v>357</v>
      </c>
      <c r="B744" s="243" t="s">
        <v>355</v>
      </c>
      <c r="C744" s="242" t="s">
        <v>97</v>
      </c>
      <c r="D744" s="243" t="s">
        <v>213</v>
      </c>
      <c r="E744" s="243" t="s">
        <v>146</v>
      </c>
      <c r="F744" s="242" t="s">
        <v>147</v>
      </c>
      <c r="G744" s="257">
        <f t="shared" ref="G744:G747" si="414">G745</f>
        <v>1403.4</v>
      </c>
      <c r="H744" s="257">
        <f t="shared" ref="H744:H747" si="415">H745</f>
        <v>1403.4</v>
      </c>
    </row>
    <row r="745" spans="1:10" ht="15" customHeight="1" x14ac:dyDescent="0.2">
      <c r="A745" s="21" t="s">
        <v>358</v>
      </c>
      <c r="B745" s="343" t="s">
        <v>355</v>
      </c>
      <c r="C745" s="151" t="s">
        <v>97</v>
      </c>
      <c r="D745" s="343" t="s">
        <v>213</v>
      </c>
      <c r="E745" s="343" t="s">
        <v>359</v>
      </c>
      <c r="F745" s="151" t="s">
        <v>147</v>
      </c>
      <c r="G745" s="221">
        <f>G746</f>
        <v>1403.4</v>
      </c>
      <c r="H745" s="221">
        <f>H746</f>
        <v>1403.4</v>
      </c>
    </row>
    <row r="746" spans="1:10" ht="24.75" customHeight="1" x14ac:dyDescent="0.2">
      <c r="A746" s="39" t="s">
        <v>190</v>
      </c>
      <c r="B746" s="343" t="s">
        <v>355</v>
      </c>
      <c r="C746" s="151" t="s">
        <v>97</v>
      </c>
      <c r="D746" s="343" t="s">
        <v>213</v>
      </c>
      <c r="E746" s="343" t="s">
        <v>360</v>
      </c>
      <c r="F746" s="151"/>
      <c r="G746" s="221">
        <f t="shared" si="414"/>
        <v>1403.4</v>
      </c>
      <c r="H746" s="221">
        <f t="shared" si="415"/>
        <v>1403.4</v>
      </c>
    </row>
    <row r="747" spans="1:10" ht="45" x14ac:dyDescent="0.2">
      <c r="A747" s="21" t="s">
        <v>110</v>
      </c>
      <c r="B747" s="343" t="s">
        <v>355</v>
      </c>
      <c r="C747" s="151" t="s">
        <v>97</v>
      </c>
      <c r="D747" s="343" t="s">
        <v>213</v>
      </c>
      <c r="E747" s="343" t="s">
        <v>360</v>
      </c>
      <c r="F747" s="151" t="s">
        <v>111</v>
      </c>
      <c r="G747" s="221">
        <f t="shared" si="414"/>
        <v>1403.4</v>
      </c>
      <c r="H747" s="221">
        <f t="shared" si="415"/>
        <v>1403.4</v>
      </c>
    </row>
    <row r="748" spans="1:10" ht="23.25" customHeight="1" x14ac:dyDescent="0.2">
      <c r="A748" s="21" t="s">
        <v>131</v>
      </c>
      <c r="B748" s="343" t="s">
        <v>355</v>
      </c>
      <c r="C748" s="151" t="s">
        <v>97</v>
      </c>
      <c r="D748" s="343" t="s">
        <v>213</v>
      </c>
      <c r="E748" s="343" t="s">
        <v>360</v>
      </c>
      <c r="F748" s="151" t="s">
        <v>192</v>
      </c>
      <c r="G748" s="221">
        <f t="shared" ref="G748" si="416">G749+G750</f>
        <v>1403.4</v>
      </c>
      <c r="H748" s="221">
        <f t="shared" ref="H748" si="417">H749+H750</f>
        <v>1403.4</v>
      </c>
    </row>
    <row r="749" spans="1:10" ht="13.5" customHeight="1" x14ac:dyDescent="0.2">
      <c r="A749" s="39" t="s">
        <v>132</v>
      </c>
      <c r="B749" s="343" t="s">
        <v>355</v>
      </c>
      <c r="C749" s="151" t="s">
        <v>97</v>
      </c>
      <c r="D749" s="343" t="s">
        <v>213</v>
      </c>
      <c r="E749" s="343" t="s">
        <v>360</v>
      </c>
      <c r="F749" s="151" t="s">
        <v>193</v>
      </c>
      <c r="G749" s="221">
        <v>1077.9000000000001</v>
      </c>
      <c r="H749" s="221">
        <v>1077.9000000000001</v>
      </c>
    </row>
    <row r="750" spans="1:10" ht="27" customHeight="1" x14ac:dyDescent="0.2">
      <c r="A750" s="39" t="s">
        <v>133</v>
      </c>
      <c r="B750" s="343" t="s">
        <v>355</v>
      </c>
      <c r="C750" s="151" t="s">
        <v>97</v>
      </c>
      <c r="D750" s="343" t="s">
        <v>213</v>
      </c>
      <c r="E750" s="343" t="s">
        <v>360</v>
      </c>
      <c r="F750" s="151">
        <v>129</v>
      </c>
      <c r="G750" s="221">
        <v>325.5</v>
      </c>
      <c r="H750" s="221">
        <v>325.5</v>
      </c>
    </row>
    <row r="751" spans="1:10" ht="33.75" x14ac:dyDescent="0.2">
      <c r="A751" s="256" t="s">
        <v>361</v>
      </c>
      <c r="B751" s="243" t="s">
        <v>355</v>
      </c>
      <c r="C751" s="242" t="s">
        <v>97</v>
      </c>
      <c r="D751" s="243" t="s">
        <v>151</v>
      </c>
      <c r="E751" s="243" t="s">
        <v>146</v>
      </c>
      <c r="F751" s="242" t="s">
        <v>147</v>
      </c>
      <c r="G751" s="257">
        <f t="shared" ref="G751" si="418">G752</f>
        <v>2148.3000000000002</v>
      </c>
      <c r="H751" s="257">
        <f t="shared" ref="H751" si="419">H752</f>
        <v>2148.3000000000002</v>
      </c>
    </row>
    <row r="752" spans="1:10" ht="15" customHeight="1" x14ac:dyDescent="0.2">
      <c r="A752" s="21" t="s">
        <v>371</v>
      </c>
      <c r="B752" s="343" t="s">
        <v>355</v>
      </c>
      <c r="C752" s="151" t="s">
        <v>97</v>
      </c>
      <c r="D752" s="343" t="s">
        <v>151</v>
      </c>
      <c r="E752" s="343" t="s">
        <v>362</v>
      </c>
      <c r="F752" s="151" t="s">
        <v>147</v>
      </c>
      <c r="G752" s="221">
        <f>G753+G757+G760+G764</f>
        <v>2148.3000000000002</v>
      </c>
      <c r="H752" s="221">
        <f>H753+H757+H760+H764</f>
        <v>2148.3000000000002</v>
      </c>
    </row>
    <row r="753" spans="1:10" ht="33.75" customHeight="1" x14ac:dyDescent="0.2">
      <c r="A753" s="21" t="s">
        <v>110</v>
      </c>
      <c r="B753" s="343" t="s">
        <v>355</v>
      </c>
      <c r="C753" s="151" t="s">
        <v>97</v>
      </c>
      <c r="D753" s="343" t="s">
        <v>151</v>
      </c>
      <c r="E753" s="343" t="s">
        <v>363</v>
      </c>
      <c r="F753" s="151" t="s">
        <v>111</v>
      </c>
      <c r="G753" s="221">
        <f t="shared" ref="G753" si="420">G754</f>
        <v>1242.8</v>
      </c>
      <c r="H753" s="221">
        <f t="shared" ref="H753" si="421">H754</f>
        <v>1242.8</v>
      </c>
    </row>
    <row r="754" spans="1:10" ht="14.25" customHeight="1" x14ac:dyDescent="0.2">
      <c r="A754" s="21" t="s">
        <v>131</v>
      </c>
      <c r="B754" s="343" t="s">
        <v>355</v>
      </c>
      <c r="C754" s="151" t="s">
        <v>97</v>
      </c>
      <c r="D754" s="343" t="s">
        <v>151</v>
      </c>
      <c r="E754" s="343" t="s">
        <v>363</v>
      </c>
      <c r="F754" s="151" t="s">
        <v>192</v>
      </c>
      <c r="G754" s="221">
        <f t="shared" ref="G754" si="422">G755+G756</f>
        <v>1242.8</v>
      </c>
      <c r="H754" s="221">
        <f t="shared" ref="H754" si="423">H755+H756</f>
        <v>1242.8</v>
      </c>
    </row>
    <row r="755" spans="1:10" ht="12" customHeight="1" x14ac:dyDescent="0.2">
      <c r="A755" s="39" t="s">
        <v>132</v>
      </c>
      <c r="B755" s="343" t="s">
        <v>355</v>
      </c>
      <c r="C755" s="151" t="s">
        <v>97</v>
      </c>
      <c r="D755" s="343" t="s">
        <v>151</v>
      </c>
      <c r="E755" s="343" t="s">
        <v>363</v>
      </c>
      <c r="F755" s="151" t="s">
        <v>193</v>
      </c>
      <c r="G755" s="221">
        <v>954.5</v>
      </c>
      <c r="H755" s="221">
        <v>954.5</v>
      </c>
    </row>
    <row r="756" spans="1:10" ht="27.75" customHeight="1" x14ac:dyDescent="0.2">
      <c r="A756" s="39" t="s">
        <v>133</v>
      </c>
      <c r="B756" s="343" t="s">
        <v>355</v>
      </c>
      <c r="C756" s="151" t="s">
        <v>97</v>
      </c>
      <c r="D756" s="343" t="s">
        <v>151</v>
      </c>
      <c r="E756" s="343" t="s">
        <v>363</v>
      </c>
      <c r="F756" s="151">
        <v>129</v>
      </c>
      <c r="G756" s="221">
        <v>288.3</v>
      </c>
      <c r="H756" s="221">
        <v>288.3</v>
      </c>
    </row>
    <row r="757" spans="1:10" s="229" customFormat="1" ht="31.5" customHeight="1" x14ac:dyDescent="0.2">
      <c r="A757" s="21" t="s">
        <v>110</v>
      </c>
      <c r="B757" s="343" t="s">
        <v>355</v>
      </c>
      <c r="C757" s="151" t="s">
        <v>97</v>
      </c>
      <c r="D757" s="343" t="s">
        <v>151</v>
      </c>
      <c r="E757" s="343" t="s">
        <v>364</v>
      </c>
      <c r="F757" s="151">
        <v>100</v>
      </c>
      <c r="G757" s="221">
        <f t="shared" ref="G757:G758" si="424">G758</f>
        <v>0</v>
      </c>
      <c r="H757" s="221">
        <f t="shared" ref="H757:H758" si="425">H758</f>
        <v>0</v>
      </c>
    </row>
    <row r="758" spans="1:10" ht="22.5" x14ac:dyDescent="0.2">
      <c r="A758" s="21" t="s">
        <v>131</v>
      </c>
      <c r="B758" s="343" t="s">
        <v>355</v>
      </c>
      <c r="C758" s="151" t="s">
        <v>97</v>
      </c>
      <c r="D758" s="343" t="s">
        <v>151</v>
      </c>
      <c r="E758" s="343" t="s">
        <v>364</v>
      </c>
      <c r="F758" s="151">
        <v>120</v>
      </c>
      <c r="G758" s="221">
        <f t="shared" si="424"/>
        <v>0</v>
      </c>
      <c r="H758" s="221">
        <f t="shared" si="425"/>
        <v>0</v>
      </c>
    </row>
    <row r="759" spans="1:10" ht="33.75" customHeight="1" x14ac:dyDescent="0.2">
      <c r="A759" s="39" t="s">
        <v>244</v>
      </c>
      <c r="B759" s="343" t="s">
        <v>355</v>
      </c>
      <c r="C759" s="151" t="s">
        <v>97</v>
      </c>
      <c r="D759" s="343" t="s">
        <v>151</v>
      </c>
      <c r="E759" s="343" t="s">
        <v>364</v>
      </c>
      <c r="F759" s="151" t="s">
        <v>246</v>
      </c>
      <c r="G759" s="221"/>
      <c r="H759" s="221"/>
    </row>
    <row r="760" spans="1:10" s="235" customFormat="1" ht="13.5" customHeight="1" x14ac:dyDescent="0.2">
      <c r="A760" s="21" t="s">
        <v>404</v>
      </c>
      <c r="B760" s="343" t="s">
        <v>355</v>
      </c>
      <c r="C760" s="151" t="s">
        <v>97</v>
      </c>
      <c r="D760" s="343" t="s">
        <v>151</v>
      </c>
      <c r="E760" s="343" t="s">
        <v>364</v>
      </c>
      <c r="F760" s="151">
        <v>200</v>
      </c>
      <c r="G760" s="221">
        <f t="shared" ref="G760" si="426">G761</f>
        <v>898</v>
      </c>
      <c r="H760" s="221">
        <f t="shared" ref="H760" si="427">H761</f>
        <v>898</v>
      </c>
    </row>
    <row r="761" spans="1:10" s="235" customFormat="1" ht="12.75" customHeight="1" x14ac:dyDescent="0.2">
      <c r="A761" s="21" t="s">
        <v>120</v>
      </c>
      <c r="B761" s="343" t="s">
        <v>355</v>
      </c>
      <c r="C761" s="151" t="s">
        <v>97</v>
      </c>
      <c r="D761" s="343" t="s">
        <v>151</v>
      </c>
      <c r="E761" s="343" t="s">
        <v>364</v>
      </c>
      <c r="F761" s="151">
        <v>240</v>
      </c>
      <c r="G761" s="221">
        <f t="shared" ref="G761" si="428">G763+G762</f>
        <v>898</v>
      </c>
      <c r="H761" s="221">
        <f t="shared" ref="H761" si="429">H763+H762</f>
        <v>898</v>
      </c>
    </row>
    <row r="762" spans="1:10" s="235" customFormat="1" ht="21" customHeight="1" x14ac:dyDescent="0.2">
      <c r="A762" s="219" t="s">
        <v>134</v>
      </c>
      <c r="B762" s="343" t="s">
        <v>355</v>
      </c>
      <c r="C762" s="151" t="s">
        <v>97</v>
      </c>
      <c r="D762" s="343" t="s">
        <v>151</v>
      </c>
      <c r="E762" s="343" t="s">
        <v>364</v>
      </c>
      <c r="F762" s="151">
        <v>242</v>
      </c>
      <c r="G762" s="221">
        <v>0</v>
      </c>
      <c r="H762" s="221">
        <v>0</v>
      </c>
    </row>
    <row r="763" spans="1:10" s="235" customFormat="1" ht="32.25" customHeight="1" x14ac:dyDescent="0.2">
      <c r="A763" s="219" t="s">
        <v>422</v>
      </c>
      <c r="B763" s="343" t="s">
        <v>355</v>
      </c>
      <c r="C763" s="151" t="s">
        <v>97</v>
      </c>
      <c r="D763" s="343" t="s">
        <v>151</v>
      </c>
      <c r="E763" s="343" t="s">
        <v>364</v>
      </c>
      <c r="F763" s="151" t="s">
        <v>123</v>
      </c>
      <c r="G763" s="221">
        <v>898</v>
      </c>
      <c r="H763" s="221">
        <v>898</v>
      </c>
    </row>
    <row r="764" spans="1:10" s="235" customFormat="1" ht="14.25" customHeight="1" x14ac:dyDescent="0.2">
      <c r="A764" s="219" t="s">
        <v>135</v>
      </c>
      <c r="B764" s="343" t="s">
        <v>355</v>
      </c>
      <c r="C764" s="151" t="s">
        <v>97</v>
      </c>
      <c r="D764" s="343" t="s">
        <v>151</v>
      </c>
      <c r="E764" s="343" t="s">
        <v>364</v>
      </c>
      <c r="F764" s="151" t="s">
        <v>195</v>
      </c>
      <c r="G764" s="221">
        <f>G765</f>
        <v>7.5</v>
      </c>
      <c r="H764" s="221">
        <f>H765</f>
        <v>7.5</v>
      </c>
    </row>
    <row r="765" spans="1:10" s="235" customFormat="1" ht="20.25" customHeight="1" x14ac:dyDescent="0.2">
      <c r="A765" s="219" t="s">
        <v>136</v>
      </c>
      <c r="B765" s="343" t="s">
        <v>355</v>
      </c>
      <c r="C765" s="151" t="s">
        <v>97</v>
      </c>
      <c r="D765" s="343" t="s">
        <v>151</v>
      </c>
      <c r="E765" s="343" t="s">
        <v>364</v>
      </c>
      <c r="F765" s="151" t="s">
        <v>137</v>
      </c>
      <c r="G765" s="221">
        <f>G766+G767</f>
        <v>7.5</v>
      </c>
      <c r="H765" s="221">
        <f>H766+H767</f>
        <v>7.5</v>
      </c>
    </row>
    <row r="766" spans="1:10" s="235" customFormat="1" ht="13.5" customHeight="1" x14ac:dyDescent="0.2">
      <c r="A766" s="219" t="s">
        <v>196</v>
      </c>
      <c r="B766" s="343" t="s">
        <v>355</v>
      </c>
      <c r="C766" s="151" t="s">
        <v>97</v>
      </c>
      <c r="D766" s="343" t="s">
        <v>151</v>
      </c>
      <c r="E766" s="343" t="s">
        <v>364</v>
      </c>
      <c r="F766" s="151">
        <v>852</v>
      </c>
      <c r="G766" s="221">
        <v>4</v>
      </c>
      <c r="H766" s="221">
        <v>4</v>
      </c>
    </row>
    <row r="767" spans="1:10" s="235" customFormat="1" ht="21" customHeight="1" x14ac:dyDescent="0.2">
      <c r="A767" s="219" t="s">
        <v>396</v>
      </c>
      <c r="B767" s="343" t="s">
        <v>355</v>
      </c>
      <c r="C767" s="151" t="s">
        <v>97</v>
      </c>
      <c r="D767" s="343" t="s">
        <v>151</v>
      </c>
      <c r="E767" s="343" t="s">
        <v>364</v>
      </c>
      <c r="F767" s="151">
        <v>853</v>
      </c>
      <c r="G767" s="221">
        <v>3.5</v>
      </c>
      <c r="H767" s="221">
        <v>3.5</v>
      </c>
      <c r="I767" s="235">
        <v>2887.7</v>
      </c>
      <c r="J767" s="254">
        <f>I767-G767</f>
        <v>2884.2</v>
      </c>
    </row>
    <row r="768" spans="1:10" s="235" customFormat="1" ht="13.5" customHeight="1" x14ac:dyDescent="0.2">
      <c r="A768" s="251" t="s">
        <v>829</v>
      </c>
      <c r="B768" s="252" t="s">
        <v>365</v>
      </c>
      <c r="C768" s="255"/>
      <c r="D768" s="252"/>
      <c r="E768" s="252"/>
      <c r="F768" s="255"/>
      <c r="G768" s="253">
        <f t="shared" ref="G768:G770" si="430">G769</f>
        <v>2887.7000000000003</v>
      </c>
      <c r="H768" s="253">
        <f t="shared" ref="H768:H770" si="431">H769</f>
        <v>2887.7000000000003</v>
      </c>
    </row>
    <row r="769" spans="1:8" s="235" customFormat="1" x14ac:dyDescent="0.2">
      <c r="A769" s="32" t="s">
        <v>356</v>
      </c>
      <c r="B769" s="33" t="s">
        <v>365</v>
      </c>
      <c r="C769" s="31" t="s">
        <v>97</v>
      </c>
      <c r="D769" s="33"/>
      <c r="E769" s="33"/>
      <c r="F769" s="31"/>
      <c r="G769" s="173">
        <f t="shared" si="430"/>
        <v>2887.7000000000003</v>
      </c>
      <c r="H769" s="173">
        <f t="shared" si="431"/>
        <v>2887.7000000000003</v>
      </c>
    </row>
    <row r="770" spans="1:8" s="235" customFormat="1" ht="33.75" x14ac:dyDescent="0.2">
      <c r="A770" s="256" t="s">
        <v>259</v>
      </c>
      <c r="B770" s="243" t="s">
        <v>365</v>
      </c>
      <c r="C770" s="242" t="s">
        <v>97</v>
      </c>
      <c r="D770" s="243" t="s">
        <v>182</v>
      </c>
      <c r="E770" s="243" t="s">
        <v>146</v>
      </c>
      <c r="F770" s="242" t="s">
        <v>147</v>
      </c>
      <c r="G770" s="257">
        <f t="shared" si="430"/>
        <v>2887.7000000000003</v>
      </c>
      <c r="H770" s="257">
        <f t="shared" si="431"/>
        <v>2887.7000000000003</v>
      </c>
    </row>
    <row r="771" spans="1:8" s="235" customFormat="1" x14ac:dyDescent="0.2">
      <c r="A771" s="39" t="s">
        <v>366</v>
      </c>
      <c r="B771" s="343" t="s">
        <v>365</v>
      </c>
      <c r="C771" s="151" t="s">
        <v>97</v>
      </c>
      <c r="D771" s="343" t="s">
        <v>182</v>
      </c>
      <c r="E771" s="343" t="s">
        <v>367</v>
      </c>
      <c r="F771" s="151" t="s">
        <v>147</v>
      </c>
      <c r="G771" s="221">
        <f>G772+G776+G779+G783</f>
        <v>2887.7000000000003</v>
      </c>
      <c r="H771" s="221">
        <f>H772+H776+H779+H783</f>
        <v>2887.7000000000003</v>
      </c>
    </row>
    <row r="772" spans="1:8" s="235" customFormat="1" ht="45" x14ac:dyDescent="0.2">
      <c r="A772" s="21" t="s">
        <v>110</v>
      </c>
      <c r="B772" s="343" t="s">
        <v>365</v>
      </c>
      <c r="C772" s="151" t="s">
        <v>97</v>
      </c>
      <c r="D772" s="343" t="s">
        <v>182</v>
      </c>
      <c r="E772" s="343" t="s">
        <v>368</v>
      </c>
      <c r="F772" s="151" t="s">
        <v>111</v>
      </c>
      <c r="G772" s="221">
        <f>G773</f>
        <v>2688.1</v>
      </c>
      <c r="H772" s="221">
        <f>H773</f>
        <v>2688.1</v>
      </c>
    </row>
    <row r="773" spans="1:8" s="235" customFormat="1" ht="22.5" x14ac:dyDescent="0.2">
      <c r="A773" s="21" t="s">
        <v>131</v>
      </c>
      <c r="B773" s="343" t="s">
        <v>365</v>
      </c>
      <c r="C773" s="151" t="s">
        <v>97</v>
      </c>
      <c r="D773" s="343" t="s">
        <v>182</v>
      </c>
      <c r="E773" s="343" t="s">
        <v>368</v>
      </c>
      <c r="F773" s="151" t="s">
        <v>192</v>
      </c>
      <c r="G773" s="221">
        <f t="shared" ref="G773" si="432">G774+G775</f>
        <v>2688.1</v>
      </c>
      <c r="H773" s="221">
        <f t="shared" ref="H773" si="433">H774+H775</f>
        <v>2688.1</v>
      </c>
    </row>
    <row r="774" spans="1:8" s="235" customFormat="1" x14ac:dyDescent="0.2">
      <c r="A774" s="39" t="s">
        <v>132</v>
      </c>
      <c r="B774" s="343" t="s">
        <v>365</v>
      </c>
      <c r="C774" s="151" t="s">
        <v>97</v>
      </c>
      <c r="D774" s="343" t="s">
        <v>182</v>
      </c>
      <c r="E774" s="343" t="s">
        <v>368</v>
      </c>
      <c r="F774" s="151" t="s">
        <v>193</v>
      </c>
      <c r="G774" s="221">
        <v>2064.6</v>
      </c>
      <c r="H774" s="221">
        <v>2064.6</v>
      </c>
    </row>
    <row r="775" spans="1:8" s="235" customFormat="1" ht="15" customHeight="1" x14ac:dyDescent="0.2">
      <c r="A775" s="39" t="s">
        <v>133</v>
      </c>
      <c r="B775" s="343" t="s">
        <v>365</v>
      </c>
      <c r="C775" s="151" t="s">
        <v>97</v>
      </c>
      <c r="D775" s="343" t="s">
        <v>182</v>
      </c>
      <c r="E775" s="343" t="s">
        <v>368</v>
      </c>
      <c r="F775" s="151">
        <v>129</v>
      </c>
      <c r="G775" s="221">
        <v>623.5</v>
      </c>
      <c r="H775" s="221">
        <v>623.5</v>
      </c>
    </row>
    <row r="776" spans="1:8" s="235" customFormat="1" ht="23.25" customHeight="1" x14ac:dyDescent="0.2">
      <c r="A776" s="21" t="s">
        <v>110</v>
      </c>
      <c r="B776" s="343" t="s">
        <v>365</v>
      </c>
      <c r="C776" s="151" t="s">
        <v>97</v>
      </c>
      <c r="D776" s="343" t="s">
        <v>182</v>
      </c>
      <c r="E776" s="343" t="s">
        <v>369</v>
      </c>
      <c r="F776" s="151">
        <v>100</v>
      </c>
      <c r="G776" s="221">
        <f t="shared" ref="G776:G777" si="434">G777</f>
        <v>22.8</v>
      </c>
      <c r="H776" s="221">
        <f t="shared" ref="H776:H777" si="435">H777</f>
        <v>22.8</v>
      </c>
    </row>
    <row r="777" spans="1:8" ht="22.5" x14ac:dyDescent="0.2">
      <c r="A777" s="21" t="s">
        <v>131</v>
      </c>
      <c r="B777" s="343" t="s">
        <v>365</v>
      </c>
      <c r="C777" s="151" t="s">
        <v>97</v>
      </c>
      <c r="D777" s="343" t="s">
        <v>182</v>
      </c>
      <c r="E777" s="343" t="s">
        <v>369</v>
      </c>
      <c r="F777" s="151">
        <v>120</v>
      </c>
      <c r="G777" s="221">
        <f t="shared" si="434"/>
        <v>22.8</v>
      </c>
      <c r="H777" s="221">
        <f t="shared" si="435"/>
        <v>22.8</v>
      </c>
    </row>
    <row r="778" spans="1:8" ht="34.5" customHeight="1" x14ac:dyDescent="0.2">
      <c r="A778" s="39" t="s">
        <v>244</v>
      </c>
      <c r="B778" s="343" t="s">
        <v>365</v>
      </c>
      <c r="C778" s="151" t="s">
        <v>97</v>
      </c>
      <c r="D778" s="343" t="s">
        <v>182</v>
      </c>
      <c r="E778" s="343" t="s">
        <v>369</v>
      </c>
      <c r="F778" s="151">
        <v>122</v>
      </c>
      <c r="G778" s="221">
        <f>21.6+1.2</f>
        <v>22.8</v>
      </c>
      <c r="H778" s="221">
        <f>21.6+1.2</f>
        <v>22.8</v>
      </c>
    </row>
    <row r="779" spans="1:8" ht="15.75" customHeight="1" x14ac:dyDescent="0.2">
      <c r="A779" s="21" t="s">
        <v>404</v>
      </c>
      <c r="B779" s="343" t="s">
        <v>365</v>
      </c>
      <c r="C779" s="151" t="s">
        <v>97</v>
      </c>
      <c r="D779" s="343" t="s">
        <v>182</v>
      </c>
      <c r="E779" s="343" t="s">
        <v>369</v>
      </c>
      <c r="F779" s="151" t="s">
        <v>119</v>
      </c>
      <c r="G779" s="221">
        <f t="shared" ref="G779" si="436">G780</f>
        <v>175.3</v>
      </c>
      <c r="H779" s="221">
        <f t="shared" ref="H779" si="437">H780</f>
        <v>175.3</v>
      </c>
    </row>
    <row r="780" spans="1:8" ht="15" customHeight="1" x14ac:dyDescent="0.2">
      <c r="A780" s="219" t="s">
        <v>120</v>
      </c>
      <c r="B780" s="343" t="s">
        <v>365</v>
      </c>
      <c r="C780" s="151" t="s">
        <v>97</v>
      </c>
      <c r="D780" s="343" t="s">
        <v>182</v>
      </c>
      <c r="E780" s="343" t="s">
        <v>369</v>
      </c>
      <c r="F780" s="151" t="s">
        <v>121</v>
      </c>
      <c r="G780" s="221">
        <f t="shared" ref="G780" si="438">G782+G781</f>
        <v>175.3</v>
      </c>
      <c r="H780" s="221">
        <f t="shared" ref="H780" si="439">H782+H781</f>
        <v>175.3</v>
      </c>
    </row>
    <row r="781" spans="1:8" ht="24" customHeight="1" x14ac:dyDescent="0.2">
      <c r="A781" s="219" t="s">
        <v>134</v>
      </c>
      <c r="B781" s="343" t="s">
        <v>365</v>
      </c>
      <c r="C781" s="151" t="s">
        <v>97</v>
      </c>
      <c r="D781" s="343" t="s">
        <v>182</v>
      </c>
      <c r="E781" s="343" t="s">
        <v>369</v>
      </c>
      <c r="F781" s="151">
        <v>242</v>
      </c>
      <c r="G781" s="221">
        <v>146.5</v>
      </c>
      <c r="H781" s="221">
        <v>146.5</v>
      </c>
    </row>
    <row r="782" spans="1:8" s="235" customFormat="1" ht="33.75" customHeight="1" x14ac:dyDescent="0.2">
      <c r="A782" s="219" t="s">
        <v>422</v>
      </c>
      <c r="B782" s="343" t="s">
        <v>365</v>
      </c>
      <c r="C782" s="151" t="s">
        <v>97</v>
      </c>
      <c r="D782" s="343" t="s">
        <v>182</v>
      </c>
      <c r="E782" s="343" t="s">
        <v>369</v>
      </c>
      <c r="F782" s="151" t="s">
        <v>123</v>
      </c>
      <c r="G782" s="221">
        <v>28.8</v>
      </c>
      <c r="H782" s="221">
        <v>28.8</v>
      </c>
    </row>
    <row r="783" spans="1:8" s="235" customFormat="1" ht="15" customHeight="1" x14ac:dyDescent="0.2">
      <c r="A783" s="219" t="s">
        <v>135</v>
      </c>
      <c r="B783" s="343" t="s">
        <v>365</v>
      </c>
      <c r="C783" s="151" t="s">
        <v>97</v>
      </c>
      <c r="D783" s="343" t="s">
        <v>182</v>
      </c>
      <c r="E783" s="343" t="s">
        <v>369</v>
      </c>
      <c r="F783" s="151" t="s">
        <v>195</v>
      </c>
      <c r="G783" s="221">
        <f t="shared" ref="G783" si="440">G784</f>
        <v>1.5</v>
      </c>
      <c r="H783" s="221">
        <f t="shared" ref="H783" si="441">H784</f>
        <v>1.5</v>
      </c>
    </row>
    <row r="784" spans="1:8" s="235" customFormat="1" ht="19.5" customHeight="1" x14ac:dyDescent="0.2">
      <c r="A784" s="219" t="s">
        <v>136</v>
      </c>
      <c r="B784" s="343" t="s">
        <v>365</v>
      </c>
      <c r="C784" s="151" t="s">
        <v>97</v>
      </c>
      <c r="D784" s="343" t="s">
        <v>182</v>
      </c>
      <c r="E784" s="343" t="s">
        <v>369</v>
      </c>
      <c r="F784" s="151" t="s">
        <v>137</v>
      </c>
      <c r="G784" s="221">
        <f>G785+G786</f>
        <v>1.5</v>
      </c>
      <c r="H784" s="221">
        <f>H785+H786</f>
        <v>1.5</v>
      </c>
    </row>
    <row r="785" spans="1:8" ht="15" customHeight="1" x14ac:dyDescent="0.2">
      <c r="A785" s="219" t="s">
        <v>196</v>
      </c>
      <c r="B785" s="343" t="s">
        <v>365</v>
      </c>
      <c r="C785" s="151" t="s">
        <v>97</v>
      </c>
      <c r="D785" s="343" t="s">
        <v>182</v>
      </c>
      <c r="E785" s="343" t="s">
        <v>369</v>
      </c>
      <c r="F785" s="151">
        <v>852</v>
      </c>
      <c r="G785" s="221"/>
      <c r="H785" s="221"/>
    </row>
    <row r="786" spans="1:8" ht="21" customHeight="1" x14ac:dyDescent="0.2">
      <c r="A786" s="219" t="s">
        <v>396</v>
      </c>
      <c r="B786" s="343" t="s">
        <v>365</v>
      </c>
      <c r="C786" s="151" t="s">
        <v>97</v>
      </c>
      <c r="D786" s="343" t="s">
        <v>182</v>
      </c>
      <c r="E786" s="343" t="s">
        <v>369</v>
      </c>
      <c r="F786" s="151">
        <v>853</v>
      </c>
      <c r="G786" s="221">
        <v>1.5</v>
      </c>
      <c r="H786" s="221">
        <v>1.5</v>
      </c>
    </row>
    <row r="787" spans="1:8" ht="12" customHeight="1" x14ac:dyDescent="0.2">
      <c r="A787" s="167" t="s">
        <v>926</v>
      </c>
      <c r="B787" s="368"/>
      <c r="C787" s="369"/>
      <c r="D787" s="368"/>
      <c r="E787" s="368"/>
      <c r="F787" s="369"/>
      <c r="G787" s="208">
        <v>5322.2169999999996</v>
      </c>
      <c r="H787" s="208">
        <v>10919.683999999999</v>
      </c>
    </row>
    <row r="790" spans="1:8" s="229" customFormat="1" ht="11.25" x14ac:dyDescent="0.2">
      <c r="A790" s="244"/>
      <c r="B790" s="228"/>
      <c r="D790" s="228"/>
      <c r="E790" s="228"/>
      <c r="G790" s="241"/>
      <c r="H790" s="241"/>
    </row>
    <row r="791" spans="1:8" s="229" customFormat="1" ht="11.25" x14ac:dyDescent="0.2">
      <c r="A791" s="244"/>
      <c r="B791" s="228"/>
      <c r="D791" s="228"/>
      <c r="E791" s="228"/>
      <c r="G791" s="241"/>
      <c r="H791" s="241"/>
    </row>
    <row r="792" spans="1:8" s="229" customFormat="1" ht="11.25" x14ac:dyDescent="0.2">
      <c r="A792" s="244"/>
      <c r="B792" s="228"/>
      <c r="D792" s="228"/>
      <c r="E792" s="228"/>
      <c r="G792" s="241"/>
      <c r="H792" s="241"/>
    </row>
    <row r="797" spans="1:8" s="229" customFormat="1" ht="11.25" x14ac:dyDescent="0.2">
      <c r="A797" s="244"/>
      <c r="B797" s="228"/>
      <c r="D797" s="228"/>
      <c r="E797" s="228"/>
      <c r="G797" s="241"/>
      <c r="H797" s="241"/>
    </row>
    <row r="798" spans="1:8" s="229" customFormat="1" ht="11.25" x14ac:dyDescent="0.2">
      <c r="A798" s="244"/>
      <c r="B798" s="228"/>
      <c r="D798" s="228"/>
      <c r="E798" s="228"/>
      <c r="G798" s="241"/>
      <c r="H798" s="241"/>
    </row>
    <row r="799" spans="1:8" s="229" customFormat="1" ht="11.25" x14ac:dyDescent="0.2">
      <c r="A799" s="244"/>
      <c r="B799" s="228"/>
      <c r="D799" s="228"/>
      <c r="E799" s="228"/>
      <c r="G799" s="241"/>
      <c r="H799" s="241"/>
    </row>
    <row r="800" spans="1:8" s="229" customFormat="1" ht="11.25" x14ac:dyDescent="0.2">
      <c r="A800" s="244"/>
      <c r="B800" s="228"/>
      <c r="D800" s="228"/>
      <c r="E800" s="228"/>
      <c r="G800" s="241"/>
      <c r="H800" s="241"/>
    </row>
  </sheetData>
  <mergeCells count="10">
    <mergeCell ref="B7:G7"/>
    <mergeCell ref="B8:G8"/>
    <mergeCell ref="B9:G9"/>
    <mergeCell ref="A11:G11"/>
    <mergeCell ref="B1:G1"/>
    <mergeCell ref="B2:G2"/>
    <mergeCell ref="B3:G3"/>
    <mergeCell ref="B4:G4"/>
    <mergeCell ref="B5:G5"/>
    <mergeCell ref="B6:G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13</vt:i4>
      </vt:variant>
    </vt:vector>
  </HeadingPairs>
  <TitlesOfParts>
    <vt:vector size="36" baseType="lpstr">
      <vt:lpstr>Лист1</vt:lpstr>
      <vt:lpstr>Лист2</vt:lpstr>
      <vt:lpstr>прил 1 норматив</vt:lpstr>
      <vt:lpstr>Пр 2 доход на 2024г</vt:lpstr>
      <vt:lpstr>прил 3 доход 2025-2026</vt:lpstr>
      <vt:lpstr>Пр 4 функ</vt:lpstr>
      <vt:lpstr>Пр 5 вед</vt:lpstr>
      <vt:lpstr>Пр 6 функ 25-26</vt:lpstr>
      <vt:lpstr>Пр7 ведм 25-26</vt:lpstr>
      <vt:lpstr>Пр 8 КЦП</vt:lpstr>
      <vt:lpstr>Пр 9 КЦП 23-24</vt:lpstr>
      <vt:lpstr>Пр10 райФП</vt:lpstr>
      <vt:lpstr>Пр11 рай ФП 25-26</vt:lpstr>
      <vt:lpstr>Пр 12 сбал</vt:lpstr>
      <vt:lpstr>Пр13 сбал 25-26</vt:lpstr>
      <vt:lpstr>Пр 14 алк</vt:lpstr>
      <vt:lpstr>Пр15алк25-26</vt:lpstr>
      <vt:lpstr>Пр18ком</vt:lpstr>
      <vt:lpstr>Пр19 ком 25-26</vt:lpstr>
      <vt:lpstr> ПР 20</vt:lpstr>
      <vt:lpstr>Пр 25-26</vt:lpstr>
      <vt:lpstr>Пр21 вмд</vt:lpstr>
      <vt:lpstr>Пр22об</vt:lpstr>
      <vt:lpstr>'Пр 5 вед'!Заголовки_для_печати</vt:lpstr>
      <vt:lpstr>'прил 3 доход 2025-2026'!Заголовки_для_печати</vt:lpstr>
      <vt:lpstr>'Пр 14 алк'!Область_печати</vt:lpstr>
      <vt:lpstr>'Пр 2 доход на 2024г'!Область_печати</vt:lpstr>
      <vt:lpstr>'Пр 4 функ'!Область_печати</vt:lpstr>
      <vt:lpstr>'Пр 5 вед'!Область_печати</vt:lpstr>
      <vt:lpstr>'Пр 6 функ 25-26'!Область_печати</vt:lpstr>
      <vt:lpstr>'Пр 8 КЦП'!Область_печати</vt:lpstr>
      <vt:lpstr>'Пр 9 КЦП 23-24'!Область_печати</vt:lpstr>
      <vt:lpstr>'Пр15алк25-26'!Область_печати</vt:lpstr>
      <vt:lpstr>'Пр19 ком 25-26'!Область_печати</vt:lpstr>
      <vt:lpstr>'Пр7 ведм 25-26'!Область_печати</vt:lpstr>
      <vt:lpstr>'прил 3 доход 2025-2026'!Область_печати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А-Х</dc:creator>
  <cp:lastModifiedBy>Эресоловна</cp:lastModifiedBy>
  <cp:lastPrinted>2023-11-14T08:24:16Z</cp:lastPrinted>
  <dcterms:created xsi:type="dcterms:W3CDTF">2017-11-07T03:09:50Z</dcterms:created>
  <dcterms:modified xsi:type="dcterms:W3CDTF">2023-11-15T07:38:24Z</dcterms:modified>
</cp:coreProperties>
</file>