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РХИВ\барахолка с рабочего стола\маады\внесение_измений_в_бюджет\2019\"/>
    </mc:Choice>
  </mc:AlternateContent>
  <bookViews>
    <workbookView xWindow="0" yWindow="0" windowWidth="19200" windowHeight="10995"/>
  </bookViews>
  <sheets>
    <sheet name="Пр 2 доход на 2019г" sheetId="1" r:id="rId1"/>
    <sheet name="Пр 5 функ" sheetId="26" r:id="rId2"/>
    <sheet name="Пр 6 вед" sheetId="27" r:id="rId3"/>
    <sheet name="Пр 9 КЦП" sheetId="4" r:id="rId4"/>
    <sheet name="Пр 17 Вус" sheetId="8" r:id="rId5"/>
  </sheets>
  <definedNames>
    <definedName name="_xlnm._FilterDatabase" localSheetId="1" hidden="1">'Пр 5 функ'!$B$11:$E$744</definedName>
    <definedName name="_xlnm._FilterDatabase" localSheetId="2" hidden="1">'Пр 6 вед'!$B$13:$F$786</definedName>
    <definedName name="_xlnm.Print_Area" localSheetId="4">'Пр 17 Вус'!$A$1:$E$19</definedName>
    <definedName name="_xlnm.Print_Area" localSheetId="0">'Пр 2 доход на 2019г'!$A$1:$E$82</definedName>
    <definedName name="_xlnm.Print_Area" localSheetId="1">'Пр 5 функ'!$A$1:$H$744</definedName>
    <definedName name="_xlnm.Print_Area" localSheetId="2">'Пр 6 вед'!$A$1:$I$786</definedName>
    <definedName name="_xlnm.Print_Area" localSheetId="3">'Пр 9 КЦП'!$A$1:$E$60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40" i="1"/>
  <c r="H213" i="27" l="1"/>
  <c r="H284" i="27"/>
  <c r="H328" i="27"/>
  <c r="H318" i="27"/>
  <c r="H319" i="27"/>
  <c r="H243" i="27"/>
  <c r="D21" i="4" l="1"/>
  <c r="E21" i="4"/>
  <c r="D22" i="4"/>
  <c r="E22" i="4"/>
  <c r="D25" i="4"/>
  <c r="D24" i="4" s="1"/>
  <c r="E25" i="4"/>
  <c r="E24" i="4" s="1"/>
  <c r="D26" i="4"/>
  <c r="E26" i="4"/>
  <c r="D28" i="4"/>
  <c r="E28" i="4"/>
  <c r="D29" i="4"/>
  <c r="E29" i="4"/>
  <c r="D30" i="4"/>
  <c r="E30" i="4"/>
  <c r="D31" i="4"/>
  <c r="E31" i="4"/>
  <c r="D33" i="4"/>
  <c r="E33" i="4"/>
  <c r="D34" i="4"/>
  <c r="D32" i="4" s="1"/>
  <c r="E34" i="4"/>
  <c r="E32" i="4" s="1"/>
  <c r="D35" i="4"/>
  <c r="E35" i="4"/>
  <c r="D36" i="4"/>
  <c r="E36" i="4"/>
  <c r="D38" i="4"/>
  <c r="D37" i="4" s="1"/>
  <c r="E38" i="4"/>
  <c r="E37" i="4" s="1"/>
  <c r="D39" i="4"/>
  <c r="E39" i="4"/>
  <c r="D40" i="4"/>
  <c r="E40" i="4"/>
  <c r="D42" i="4"/>
  <c r="D41" i="4" s="1"/>
  <c r="E42" i="4"/>
  <c r="E41" i="4" s="1"/>
  <c r="D44" i="4"/>
  <c r="D43" i="4" s="1"/>
  <c r="E44" i="4"/>
  <c r="E43" i="4" s="1"/>
  <c r="D46" i="4"/>
  <c r="D45" i="4" s="1"/>
  <c r="E46" i="4"/>
  <c r="E45" i="4" s="1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C55" i="4"/>
  <c r="C29" i="4"/>
  <c r="C20" i="4"/>
  <c r="C57" i="1"/>
  <c r="D54" i="1"/>
  <c r="E70" i="1"/>
  <c r="G474" i="26"/>
  <c r="H474" i="26"/>
  <c r="F474" i="26"/>
  <c r="G510" i="26"/>
  <c r="H510" i="26"/>
  <c r="F510" i="26"/>
  <c r="H509" i="26" s="1"/>
  <c r="H508" i="26" s="1"/>
  <c r="H507" i="26" s="1"/>
  <c r="G509" i="26"/>
  <c r="G508" i="26" s="1"/>
  <c r="G507" i="26" s="1"/>
  <c r="H30" i="27"/>
  <c r="I30" i="27"/>
  <c r="G30" i="27"/>
  <c r="H64" i="27"/>
  <c r="H63" i="27" s="1"/>
  <c r="I64" i="27"/>
  <c r="I63" i="27" s="1"/>
  <c r="H65" i="27"/>
  <c r="I65" i="27"/>
  <c r="G63" i="27"/>
  <c r="G64" i="27"/>
  <c r="G65" i="27"/>
  <c r="I66" i="27"/>
  <c r="F509" i="26" l="1"/>
  <c r="F508" i="26" s="1"/>
  <c r="F507" i="26" s="1"/>
  <c r="G304" i="26" l="1"/>
  <c r="H304" i="26"/>
  <c r="H303" i="26" s="1"/>
  <c r="H302" i="26" s="1"/>
  <c r="H301" i="26" s="1"/>
  <c r="H300" i="26" s="1"/>
  <c r="H299" i="26" s="1"/>
  <c r="F304" i="26"/>
  <c r="J545" i="26"/>
  <c r="K545" i="26"/>
  <c r="I545" i="26"/>
  <c r="I323" i="26"/>
  <c r="I181" i="26"/>
  <c r="J65" i="26"/>
  <c r="K65" i="26"/>
  <c r="I65" i="26"/>
  <c r="G57" i="26"/>
  <c r="H57" i="26"/>
  <c r="G58" i="26"/>
  <c r="H58" i="26"/>
  <c r="G59" i="26"/>
  <c r="H59" i="26"/>
  <c r="G50" i="26"/>
  <c r="G49" i="26" s="1"/>
  <c r="G48" i="26" s="1"/>
  <c r="H50" i="26"/>
  <c r="H49" i="26"/>
  <c r="H48" i="26" s="1"/>
  <c r="F50" i="26"/>
  <c r="G36" i="26"/>
  <c r="G35" i="26" s="1"/>
  <c r="G34" i="26" s="1"/>
  <c r="H36" i="26"/>
  <c r="H35" i="26" s="1"/>
  <c r="H34" i="26" s="1"/>
  <c r="F36" i="26"/>
  <c r="G20" i="26"/>
  <c r="G19" i="26"/>
  <c r="L13" i="26"/>
  <c r="I13" i="26"/>
  <c r="G250" i="26"/>
  <c r="G249" i="26" s="1"/>
  <c r="G248" i="26" s="1"/>
  <c r="H250" i="26"/>
  <c r="H249" i="26" s="1"/>
  <c r="H248" i="26" s="1"/>
  <c r="F250" i="26"/>
  <c r="F249" i="26" s="1"/>
  <c r="F248" i="26" s="1"/>
  <c r="G247" i="26"/>
  <c r="G246" i="26" s="1"/>
  <c r="G245" i="26" s="1"/>
  <c r="H247" i="26"/>
  <c r="H246" i="26" s="1"/>
  <c r="H245" i="26" s="1"/>
  <c r="G560" i="26"/>
  <c r="G559" i="26" s="1"/>
  <c r="H560" i="26"/>
  <c r="H559" i="26" s="1"/>
  <c r="F560" i="26"/>
  <c r="F559" i="26" s="1"/>
  <c r="F19" i="8"/>
  <c r="G19" i="8"/>
  <c r="G14" i="8"/>
  <c r="G15" i="8"/>
  <c r="G16" i="8"/>
  <c r="G17" i="8"/>
  <c r="G18" i="8"/>
  <c r="G13" i="8"/>
  <c r="E15" i="1"/>
  <c r="E16" i="1"/>
  <c r="E18" i="1"/>
  <c r="E19" i="1"/>
  <c r="E20" i="1"/>
  <c r="E22" i="1"/>
  <c r="E23" i="1"/>
  <c r="E24" i="1"/>
  <c r="E26" i="1"/>
  <c r="E27" i="1"/>
  <c r="E29" i="1"/>
  <c r="E31" i="1"/>
  <c r="E32" i="1"/>
  <c r="E34" i="1"/>
  <c r="E35" i="1"/>
  <c r="E37" i="1"/>
  <c r="E38" i="1"/>
  <c r="E42" i="1"/>
  <c r="E43" i="1"/>
  <c r="E46" i="1"/>
  <c r="E47" i="1"/>
  <c r="E48" i="1"/>
  <c r="E49" i="1"/>
  <c r="E50" i="1"/>
  <c r="E51" i="1"/>
  <c r="E52" i="1"/>
  <c r="E53" i="1"/>
  <c r="E55" i="1"/>
  <c r="E56" i="1"/>
  <c r="E58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8" i="1"/>
  <c r="E79" i="1"/>
  <c r="E80" i="1"/>
  <c r="E81" i="1"/>
  <c r="D45" i="1"/>
  <c r="D44" i="1" s="1"/>
  <c r="D40" i="1" s="1"/>
  <c r="C45" i="1"/>
  <c r="D77" i="1"/>
  <c r="D57" i="1"/>
  <c r="D41" i="1"/>
  <c r="D36" i="1"/>
  <c r="D33" i="1"/>
  <c r="D30" i="1"/>
  <c r="D28" i="1"/>
  <c r="D14" i="1"/>
  <c r="D25" i="1"/>
  <c r="D21" i="1"/>
  <c r="D17" i="1"/>
  <c r="G25" i="26"/>
  <c r="G26" i="26"/>
  <c r="G29" i="26"/>
  <c r="G28" i="26" s="1"/>
  <c r="G27" i="26" s="1"/>
  <c r="H29" i="26"/>
  <c r="H28" i="26" s="1"/>
  <c r="H27" i="26" s="1"/>
  <c r="G32" i="26"/>
  <c r="H32" i="26"/>
  <c r="G33" i="26"/>
  <c r="H33" i="26"/>
  <c r="G41" i="26"/>
  <c r="H41" i="26"/>
  <c r="G42" i="26"/>
  <c r="H42" i="26"/>
  <c r="G46" i="26"/>
  <c r="H46" i="26"/>
  <c r="G47" i="26"/>
  <c r="H47" i="26"/>
  <c r="G53" i="26"/>
  <c r="H53" i="26"/>
  <c r="G54" i="26"/>
  <c r="H54" i="26"/>
  <c r="G64" i="26"/>
  <c r="G63" i="26" s="1"/>
  <c r="G62" i="26" s="1"/>
  <c r="G61" i="26" s="1"/>
  <c r="G60" i="26" s="1"/>
  <c r="H64" i="26"/>
  <c r="H63" i="26" s="1"/>
  <c r="H62" i="26" s="1"/>
  <c r="H61" i="26" s="1"/>
  <c r="H60" i="26" s="1"/>
  <c r="G71" i="26"/>
  <c r="H71" i="26"/>
  <c r="G72" i="26"/>
  <c r="H72" i="26"/>
  <c r="G75" i="26"/>
  <c r="G74" i="26" s="1"/>
  <c r="G73" i="26" s="1"/>
  <c r="H75" i="26"/>
  <c r="H74" i="26" s="1"/>
  <c r="H73" i="26" s="1"/>
  <c r="G78" i="26"/>
  <c r="H78" i="26"/>
  <c r="G79" i="26"/>
  <c r="H79" i="26"/>
  <c r="G82" i="26"/>
  <c r="H82" i="26"/>
  <c r="G83" i="26"/>
  <c r="H83" i="26"/>
  <c r="G87" i="26"/>
  <c r="H87" i="26"/>
  <c r="G88" i="26"/>
  <c r="H88" i="26"/>
  <c r="G91" i="26"/>
  <c r="G90" i="26" s="1"/>
  <c r="G89" i="26" s="1"/>
  <c r="H91" i="26"/>
  <c r="H90" i="26" s="1"/>
  <c r="H89" i="26" s="1"/>
  <c r="G94" i="26"/>
  <c r="H94" i="26"/>
  <c r="G95" i="26"/>
  <c r="H95" i="26"/>
  <c r="G99" i="26"/>
  <c r="H99" i="26"/>
  <c r="G100" i="26"/>
  <c r="H100" i="26"/>
  <c r="G105" i="26"/>
  <c r="G104" i="26" s="1"/>
  <c r="G103" i="26" s="1"/>
  <c r="G102" i="26" s="1"/>
  <c r="G101" i="26" s="1"/>
  <c r="H105" i="26"/>
  <c r="H104" i="26" s="1"/>
  <c r="H103" i="26" s="1"/>
  <c r="H102" i="26" s="1"/>
  <c r="H101" i="26" s="1"/>
  <c r="G111" i="26"/>
  <c r="G110" i="26" s="1"/>
  <c r="G109" i="26" s="1"/>
  <c r="G108" i="26" s="1"/>
  <c r="G107" i="26" s="1"/>
  <c r="H111" i="26"/>
  <c r="H110" i="26" s="1"/>
  <c r="H109" i="26" s="1"/>
  <c r="H108" i="26" s="1"/>
  <c r="H107" i="26" s="1"/>
  <c r="G115" i="26"/>
  <c r="G114" i="26" s="1"/>
  <c r="G113" i="26" s="1"/>
  <c r="G112" i="26" s="1"/>
  <c r="H115" i="26"/>
  <c r="H114" i="26" s="1"/>
  <c r="H113" i="26" s="1"/>
  <c r="H112" i="26" s="1"/>
  <c r="G119" i="26"/>
  <c r="G118" i="26" s="1"/>
  <c r="G117" i="26" s="1"/>
  <c r="H119" i="26"/>
  <c r="H118" i="26" s="1"/>
  <c r="H117" i="26" s="1"/>
  <c r="G121" i="26"/>
  <c r="G120" i="26" s="1"/>
  <c r="H121" i="26"/>
  <c r="H120" i="26" s="1"/>
  <c r="G125" i="26"/>
  <c r="H125" i="26"/>
  <c r="G126" i="26"/>
  <c r="H126" i="26"/>
  <c r="G129" i="26"/>
  <c r="G128" i="26" s="1"/>
  <c r="G127" i="26" s="1"/>
  <c r="H129" i="26"/>
  <c r="H128" i="26" s="1"/>
  <c r="H127" i="26" s="1"/>
  <c r="G136" i="26"/>
  <c r="H136" i="26"/>
  <c r="G137" i="26"/>
  <c r="H137" i="26"/>
  <c r="G140" i="26"/>
  <c r="G139" i="26" s="1"/>
  <c r="G138" i="26" s="1"/>
  <c r="H140" i="26"/>
  <c r="H139" i="26" s="1"/>
  <c r="H138" i="26" s="1"/>
  <c r="G142" i="26"/>
  <c r="G141" i="26" s="1"/>
  <c r="H142" i="26"/>
  <c r="H141" i="26" s="1"/>
  <c r="G148" i="26"/>
  <c r="H148" i="26"/>
  <c r="G149" i="26"/>
  <c r="H149" i="26"/>
  <c r="G152" i="26"/>
  <c r="H152" i="26"/>
  <c r="G153" i="26"/>
  <c r="H153" i="26"/>
  <c r="G158" i="26"/>
  <c r="G157" i="26" s="1"/>
  <c r="G156" i="26" s="1"/>
  <c r="G155" i="26" s="1"/>
  <c r="H158" i="26"/>
  <c r="H157" i="26" s="1"/>
  <c r="H156" i="26" s="1"/>
  <c r="H155" i="26" s="1"/>
  <c r="G162" i="26"/>
  <c r="G161" i="26" s="1"/>
  <c r="G160" i="26" s="1"/>
  <c r="G159" i="26" s="1"/>
  <c r="H162" i="26"/>
  <c r="H161" i="26" s="1"/>
  <c r="H160" i="26" s="1"/>
  <c r="H159" i="26" s="1"/>
  <c r="G166" i="26"/>
  <c r="G165" i="26" s="1"/>
  <c r="G164" i="26" s="1"/>
  <c r="G163" i="26" s="1"/>
  <c r="H166" i="26"/>
  <c r="H165" i="26" s="1"/>
  <c r="H164" i="26" s="1"/>
  <c r="H163" i="26" s="1"/>
  <c r="G170" i="26"/>
  <c r="G169" i="26" s="1"/>
  <c r="G168" i="26" s="1"/>
  <c r="G167" i="26" s="1"/>
  <c r="H170" i="26"/>
  <c r="H169" i="26" s="1"/>
  <c r="H168" i="26" s="1"/>
  <c r="H167" i="26" s="1"/>
  <c r="G176" i="26"/>
  <c r="G175" i="26" s="1"/>
  <c r="G174" i="26" s="1"/>
  <c r="G173" i="26" s="1"/>
  <c r="H176" i="26"/>
  <c r="H175" i="26" s="1"/>
  <c r="H174" i="26" s="1"/>
  <c r="H173" i="26" s="1"/>
  <c r="G180" i="26"/>
  <c r="G179" i="26" s="1"/>
  <c r="G178" i="26" s="1"/>
  <c r="G177" i="26" s="1"/>
  <c r="H180" i="26"/>
  <c r="H179" i="26" s="1"/>
  <c r="H178" i="26" s="1"/>
  <c r="H177" i="26" s="1"/>
  <c r="G188" i="26"/>
  <c r="H188" i="26"/>
  <c r="G189" i="26"/>
  <c r="H189" i="26"/>
  <c r="G192" i="26"/>
  <c r="G191" i="26" s="1"/>
  <c r="G190" i="26" s="1"/>
  <c r="H192" i="26"/>
  <c r="H191" i="26" s="1"/>
  <c r="H190" i="26" s="1"/>
  <c r="G195" i="26"/>
  <c r="H195" i="26"/>
  <c r="G196" i="26"/>
  <c r="H196" i="26"/>
  <c r="G199" i="26"/>
  <c r="H199" i="26"/>
  <c r="G200" i="26"/>
  <c r="H200" i="26"/>
  <c r="G206" i="26"/>
  <c r="G205" i="26" s="1"/>
  <c r="G204" i="26" s="1"/>
  <c r="G203" i="26" s="1"/>
  <c r="G202" i="26" s="1"/>
  <c r="G201" i="26" s="1"/>
  <c r="G213" i="26"/>
  <c r="G212" i="26" s="1"/>
  <c r="G211" i="26" s="1"/>
  <c r="G210" i="26" s="1"/>
  <c r="H213" i="26"/>
  <c r="H212" i="26" s="1"/>
  <c r="H211" i="26" s="1"/>
  <c r="H210" i="26" s="1"/>
  <c r="G217" i="26"/>
  <c r="G216" i="26" s="1"/>
  <c r="G215" i="26" s="1"/>
  <c r="G214" i="26" s="1"/>
  <c r="H217" i="26"/>
  <c r="H216" i="26" s="1"/>
  <c r="H215" i="26" s="1"/>
  <c r="H214" i="26" s="1"/>
  <c r="G221" i="26"/>
  <c r="G220" i="26" s="1"/>
  <c r="G219" i="26" s="1"/>
  <c r="G218" i="26" s="1"/>
  <c r="H221" i="26"/>
  <c r="H220" i="26" s="1"/>
  <c r="H219" i="26" s="1"/>
  <c r="H218" i="26" s="1"/>
  <c r="G225" i="26"/>
  <c r="G224" i="26" s="1"/>
  <c r="G223" i="26" s="1"/>
  <c r="G222" i="26" s="1"/>
  <c r="H225" i="26"/>
  <c r="H224" i="26" s="1"/>
  <c r="H223" i="26" s="1"/>
  <c r="H222" i="26" s="1"/>
  <c r="G229" i="26"/>
  <c r="G228" i="26" s="1"/>
  <c r="G227" i="26" s="1"/>
  <c r="G226" i="26" s="1"/>
  <c r="H229" i="26"/>
  <c r="H228" i="26" s="1"/>
  <c r="H227" i="26" s="1"/>
  <c r="H226" i="26" s="1"/>
  <c r="G233" i="26"/>
  <c r="G232" i="26" s="1"/>
  <c r="G231" i="26" s="1"/>
  <c r="G230" i="26" s="1"/>
  <c r="H233" i="26"/>
  <c r="H232" i="26" s="1"/>
  <c r="H231" i="26" s="1"/>
  <c r="H230" i="26" s="1"/>
  <c r="G239" i="26"/>
  <c r="G238" i="26" s="1"/>
  <c r="G237" i="26" s="1"/>
  <c r="H239" i="26"/>
  <c r="H238" i="26" s="1"/>
  <c r="H237" i="26" s="1"/>
  <c r="G241" i="26"/>
  <c r="G240" i="26" s="1"/>
  <c r="H241" i="26"/>
  <c r="H240" i="26" s="1"/>
  <c r="G254" i="26"/>
  <c r="G253" i="26" s="1"/>
  <c r="G252" i="26" s="1"/>
  <c r="G251" i="26" s="1"/>
  <c r="H254" i="26"/>
  <c r="H253" i="26" s="1"/>
  <c r="H252" i="26" s="1"/>
  <c r="H251" i="26" s="1"/>
  <c r="G258" i="26"/>
  <c r="G257" i="26" s="1"/>
  <c r="G256" i="26" s="1"/>
  <c r="G255" i="26" s="1"/>
  <c r="H258" i="26"/>
  <c r="H257" i="26" s="1"/>
  <c r="H256" i="26" s="1"/>
  <c r="H255" i="26" s="1"/>
  <c r="G262" i="26"/>
  <c r="G261" i="26" s="1"/>
  <c r="G260" i="26" s="1"/>
  <c r="G259" i="26" s="1"/>
  <c r="H262" i="26"/>
  <c r="H261" i="26" s="1"/>
  <c r="H260" i="26" s="1"/>
  <c r="H259" i="26" s="1"/>
  <c r="G267" i="26"/>
  <c r="H267" i="26"/>
  <c r="G268" i="26"/>
  <c r="H268" i="26"/>
  <c r="G273" i="26"/>
  <c r="G272" i="26" s="1"/>
  <c r="G271" i="26" s="1"/>
  <c r="G270" i="26" s="1"/>
  <c r="H273" i="26"/>
  <c r="H272" i="26" s="1"/>
  <c r="H271" i="26" s="1"/>
  <c r="H270" i="26" s="1"/>
  <c r="G277" i="26"/>
  <c r="G276" i="26" s="1"/>
  <c r="G275" i="26" s="1"/>
  <c r="G274" i="26" s="1"/>
  <c r="H277" i="26"/>
  <c r="H276" i="26" s="1"/>
  <c r="H275" i="26" s="1"/>
  <c r="H274" i="26" s="1"/>
  <c r="G281" i="26"/>
  <c r="G280" i="26" s="1"/>
  <c r="G279" i="26" s="1"/>
  <c r="G278" i="26" s="1"/>
  <c r="H281" i="26"/>
  <c r="H280" i="26" s="1"/>
  <c r="H279" i="26" s="1"/>
  <c r="H278" i="26" s="1"/>
  <c r="G287" i="26"/>
  <c r="G286" i="26" s="1"/>
  <c r="G285" i="26" s="1"/>
  <c r="G284" i="26" s="1"/>
  <c r="H287" i="26"/>
  <c r="H286" i="26" s="1"/>
  <c r="H285" i="26" s="1"/>
  <c r="H284" i="26" s="1"/>
  <c r="H283" i="26" s="1"/>
  <c r="G290" i="26"/>
  <c r="G289" i="26" s="1"/>
  <c r="G288" i="26" s="1"/>
  <c r="H290" i="26"/>
  <c r="H289" i="26" s="1"/>
  <c r="H288" i="26" s="1"/>
  <c r="G296" i="26"/>
  <c r="H296" i="26"/>
  <c r="G297" i="26"/>
  <c r="H297" i="26"/>
  <c r="G303" i="26"/>
  <c r="G302" i="26" s="1"/>
  <c r="G301" i="26" s="1"/>
  <c r="G300" i="26" s="1"/>
  <c r="G299" i="26" s="1"/>
  <c r="G310" i="26"/>
  <c r="G309" i="26" s="1"/>
  <c r="G308" i="26" s="1"/>
  <c r="G307" i="26" s="1"/>
  <c r="H310" i="26"/>
  <c r="H309" i="26" s="1"/>
  <c r="H308" i="26" s="1"/>
  <c r="H307" i="26" s="1"/>
  <c r="G314" i="26"/>
  <c r="G313" i="26" s="1"/>
  <c r="G312" i="26" s="1"/>
  <c r="H314" i="26"/>
  <c r="H313" i="26" s="1"/>
  <c r="H312" i="26" s="1"/>
  <c r="G318" i="26"/>
  <c r="G317" i="26" s="1"/>
  <c r="G316" i="26" s="1"/>
  <c r="G315" i="26" s="1"/>
  <c r="H318" i="26"/>
  <c r="H317" i="26" s="1"/>
  <c r="H316" i="26" s="1"/>
  <c r="H315" i="26" s="1"/>
  <c r="G322" i="26"/>
  <c r="G321" i="26" s="1"/>
  <c r="G320" i="26" s="1"/>
  <c r="G319" i="26" s="1"/>
  <c r="H322" i="26"/>
  <c r="H321" i="26" s="1"/>
  <c r="H320" i="26" s="1"/>
  <c r="H319" i="26" s="1"/>
  <c r="G330" i="26"/>
  <c r="G331" i="26"/>
  <c r="G334" i="26"/>
  <c r="G335" i="26"/>
  <c r="H335" i="26"/>
  <c r="G338" i="26"/>
  <c r="G337" i="26" s="1"/>
  <c r="G336" i="26" s="1"/>
  <c r="G341" i="26"/>
  <c r="H341" i="26"/>
  <c r="G342" i="26"/>
  <c r="G346" i="26"/>
  <c r="H346" i="26"/>
  <c r="G347" i="26"/>
  <c r="H347" i="26"/>
  <c r="G350" i="26"/>
  <c r="G349" i="26" s="1"/>
  <c r="G348" i="26" s="1"/>
  <c r="H350" i="26"/>
  <c r="H349" i="26" s="1"/>
  <c r="H348" i="26" s="1"/>
  <c r="G353" i="26"/>
  <c r="G352" i="26" s="1"/>
  <c r="G351" i="26" s="1"/>
  <c r="H353" i="26"/>
  <c r="H352" i="26" s="1"/>
  <c r="H351" i="26" s="1"/>
  <c r="G358" i="26"/>
  <c r="G357" i="26" s="1"/>
  <c r="H358" i="26"/>
  <c r="G361" i="26"/>
  <c r="G360" i="26" s="1"/>
  <c r="G359" i="26" s="1"/>
  <c r="H361" i="26"/>
  <c r="H360" i="26" s="1"/>
  <c r="H359" i="26" s="1"/>
  <c r="G367" i="26"/>
  <c r="H367" i="26"/>
  <c r="G368" i="26"/>
  <c r="G371" i="26"/>
  <c r="G370" i="26" s="1"/>
  <c r="G373" i="26"/>
  <c r="G372" i="26" s="1"/>
  <c r="G376" i="26"/>
  <c r="H376" i="26"/>
  <c r="G377" i="26"/>
  <c r="H377" i="26"/>
  <c r="G381" i="26"/>
  <c r="H381" i="26"/>
  <c r="G382" i="26"/>
  <c r="H382" i="26"/>
  <c r="G385" i="26"/>
  <c r="G384" i="26" s="1"/>
  <c r="G383" i="26" s="1"/>
  <c r="H385" i="26"/>
  <c r="H384" i="26" s="1"/>
  <c r="H383" i="26" s="1"/>
  <c r="G388" i="26"/>
  <c r="G387" i="26" s="1"/>
  <c r="H388" i="26"/>
  <c r="H387" i="26" s="1"/>
  <c r="G390" i="26"/>
  <c r="G389" i="26" s="1"/>
  <c r="H390" i="26"/>
  <c r="H389" i="26" s="1"/>
  <c r="G395" i="26"/>
  <c r="G394" i="26" s="1"/>
  <c r="G393" i="26" s="1"/>
  <c r="H395" i="26"/>
  <c r="H394" i="26" s="1"/>
  <c r="H393" i="26" s="1"/>
  <c r="G398" i="26"/>
  <c r="G397" i="26" s="1"/>
  <c r="H398" i="26"/>
  <c r="H397" i="26" s="1"/>
  <c r="G400" i="26"/>
  <c r="G399" i="26" s="1"/>
  <c r="H400" i="26"/>
  <c r="H399" i="26" s="1"/>
  <c r="G404" i="26"/>
  <c r="G403" i="26" s="1"/>
  <c r="G402" i="26" s="1"/>
  <c r="G401" i="26" s="1"/>
  <c r="H404" i="26"/>
  <c r="H403" i="26" s="1"/>
  <c r="H402" i="26" s="1"/>
  <c r="H401" i="26" s="1"/>
  <c r="G411" i="26"/>
  <c r="G410" i="26" s="1"/>
  <c r="G409" i="26" s="1"/>
  <c r="G408" i="26" s="1"/>
  <c r="G407" i="26" s="1"/>
  <c r="G416" i="26"/>
  <c r="G414" i="26" s="1"/>
  <c r="G413" i="26" s="1"/>
  <c r="G412" i="26" s="1"/>
  <c r="H416" i="26"/>
  <c r="H415" i="26" s="1"/>
  <c r="G421" i="26"/>
  <c r="G420" i="26" s="1"/>
  <c r="G419" i="26" s="1"/>
  <c r="H421" i="26"/>
  <c r="H420" i="26" s="1"/>
  <c r="H419" i="26" s="1"/>
  <c r="H417" i="26" s="1"/>
  <c r="G428" i="26"/>
  <c r="G427" i="26" s="1"/>
  <c r="H428" i="26"/>
  <c r="H427" i="26" s="1"/>
  <c r="G430" i="26"/>
  <c r="G429" i="26" s="1"/>
  <c r="H430" i="26"/>
  <c r="H429" i="26" s="1"/>
  <c r="G435" i="26"/>
  <c r="G434" i="26" s="1"/>
  <c r="G433" i="26" s="1"/>
  <c r="G432" i="26" s="1"/>
  <c r="G431" i="26" s="1"/>
  <c r="H435" i="26"/>
  <c r="H434" i="26" s="1"/>
  <c r="H433" i="26" s="1"/>
  <c r="H432" i="26" s="1"/>
  <c r="H431" i="26" s="1"/>
  <c r="G441" i="26"/>
  <c r="G442" i="26"/>
  <c r="G446" i="26"/>
  <c r="G447" i="26"/>
  <c r="G450" i="26"/>
  <c r="G451" i="26"/>
  <c r="G454" i="26"/>
  <c r="H454" i="26"/>
  <c r="G455" i="26"/>
  <c r="H455" i="26"/>
  <c r="G456" i="26"/>
  <c r="G460" i="26"/>
  <c r="G459" i="26" s="1"/>
  <c r="G458" i="26" s="1"/>
  <c r="G462" i="26"/>
  <c r="G461" i="26" s="1"/>
  <c r="G466" i="26"/>
  <c r="H466" i="26"/>
  <c r="G467" i="26"/>
  <c r="H467" i="26"/>
  <c r="G468" i="26"/>
  <c r="H468" i="26"/>
  <c r="G471" i="26"/>
  <c r="H471" i="26"/>
  <c r="G472" i="26"/>
  <c r="H472" i="26"/>
  <c r="G480" i="26"/>
  <c r="G479" i="26" s="1"/>
  <c r="G478" i="26" s="1"/>
  <c r="G477" i="26" s="1"/>
  <c r="G476" i="26" s="1"/>
  <c r="H480" i="26"/>
  <c r="H479" i="26" s="1"/>
  <c r="H478" i="26" s="1"/>
  <c r="H477" i="26" s="1"/>
  <c r="H476" i="26" s="1"/>
  <c r="G485" i="26"/>
  <c r="G486" i="26"/>
  <c r="G489" i="26"/>
  <c r="G488" i="26" s="1"/>
  <c r="G487" i="26" s="1"/>
  <c r="H489" i="26"/>
  <c r="H488" i="26" s="1"/>
  <c r="H487" i="26" s="1"/>
  <c r="G494" i="26"/>
  <c r="G493" i="26" s="1"/>
  <c r="G492" i="26" s="1"/>
  <c r="G491" i="26" s="1"/>
  <c r="H494" i="26"/>
  <c r="H493" i="26" s="1"/>
  <c r="H492" i="26" s="1"/>
  <c r="H491" i="26" s="1"/>
  <c r="G499" i="26"/>
  <c r="G498" i="26" s="1"/>
  <c r="G497" i="26" s="1"/>
  <c r="H499" i="26"/>
  <c r="H498" i="26" s="1"/>
  <c r="H497" i="26" s="1"/>
  <c r="G502" i="26"/>
  <c r="G501" i="26" s="1"/>
  <c r="G500" i="26" s="1"/>
  <c r="H502" i="26"/>
  <c r="H501" i="26" s="1"/>
  <c r="H500" i="26" s="1"/>
  <c r="G506" i="26"/>
  <c r="G505" i="26" s="1"/>
  <c r="G504" i="26" s="1"/>
  <c r="G503" i="26" s="1"/>
  <c r="H506" i="26"/>
  <c r="H505" i="26" s="1"/>
  <c r="H504" i="26" s="1"/>
  <c r="H503" i="26" s="1"/>
  <c r="G516" i="26"/>
  <c r="G515" i="26" s="1"/>
  <c r="G514" i="26" s="1"/>
  <c r="G513" i="26" s="1"/>
  <c r="G512" i="26" s="1"/>
  <c r="H516" i="26"/>
  <c r="H515" i="26" s="1"/>
  <c r="H514" i="26" s="1"/>
  <c r="H513" i="26" s="1"/>
  <c r="H512" i="26" s="1"/>
  <c r="G521" i="26"/>
  <c r="H521" i="26"/>
  <c r="G522" i="26"/>
  <c r="H522" i="26"/>
  <c r="G526" i="26"/>
  <c r="H526" i="26"/>
  <c r="G527" i="26"/>
  <c r="H527" i="26"/>
  <c r="G530" i="26"/>
  <c r="H530" i="26"/>
  <c r="G531" i="26"/>
  <c r="H531" i="26"/>
  <c r="G534" i="26"/>
  <c r="H534" i="26"/>
  <c r="G535" i="26"/>
  <c r="H535" i="26"/>
  <c r="G536" i="26"/>
  <c r="H536" i="26"/>
  <c r="G544" i="26"/>
  <c r="G543" i="26" s="1"/>
  <c r="G542" i="26" s="1"/>
  <c r="G541" i="26" s="1"/>
  <c r="G540" i="26" s="1"/>
  <c r="G539" i="26" s="1"/>
  <c r="G538" i="26" s="1"/>
  <c r="G537" i="26" s="1"/>
  <c r="H544" i="26"/>
  <c r="H543" i="26" s="1"/>
  <c r="H542" i="26" s="1"/>
  <c r="H541" i="26" s="1"/>
  <c r="H540" i="26" s="1"/>
  <c r="H539" i="26" s="1"/>
  <c r="H538" i="26" s="1"/>
  <c r="H537" i="26" s="1"/>
  <c r="G551" i="26"/>
  <c r="G550" i="26" s="1"/>
  <c r="G549" i="26" s="1"/>
  <c r="G548" i="26" s="1"/>
  <c r="G547" i="26" s="1"/>
  <c r="H551" i="26"/>
  <c r="H550" i="26" s="1"/>
  <c r="H549" i="26" s="1"/>
  <c r="H548" i="26" s="1"/>
  <c r="H547" i="26" s="1"/>
  <c r="G558" i="26"/>
  <c r="H558" i="26"/>
  <c r="H557" i="26" s="1"/>
  <c r="G565" i="26"/>
  <c r="G564" i="26" s="1"/>
  <c r="G563" i="26" s="1"/>
  <c r="H565" i="26"/>
  <c r="H564" i="26" s="1"/>
  <c r="H563" i="26" s="1"/>
  <c r="G568" i="26"/>
  <c r="G567" i="26" s="1"/>
  <c r="G566" i="26" s="1"/>
  <c r="H568" i="26"/>
  <c r="H567" i="26" s="1"/>
  <c r="H566" i="26" s="1"/>
  <c r="G573" i="26"/>
  <c r="G572" i="26" s="1"/>
  <c r="G571" i="26" s="1"/>
  <c r="H573" i="26"/>
  <c r="H572" i="26" s="1"/>
  <c r="H571" i="26" s="1"/>
  <c r="H569" i="26" s="1"/>
  <c r="G578" i="26"/>
  <c r="G576" i="26" s="1"/>
  <c r="G575" i="26" s="1"/>
  <c r="G574" i="26" s="1"/>
  <c r="H578" i="26"/>
  <c r="H577" i="26" s="1"/>
  <c r="G584" i="26"/>
  <c r="G583" i="26" s="1"/>
  <c r="G582" i="26" s="1"/>
  <c r="H584" i="26"/>
  <c r="H583" i="26" s="1"/>
  <c r="H582" i="26" s="1"/>
  <c r="G587" i="26"/>
  <c r="G586" i="26" s="1"/>
  <c r="G585" i="26" s="1"/>
  <c r="H587" i="26"/>
  <c r="H586" i="26" s="1"/>
  <c r="H585" i="26" s="1"/>
  <c r="G592" i="26"/>
  <c r="G591" i="26" s="1"/>
  <c r="G590" i="26" s="1"/>
  <c r="G589" i="26" s="1"/>
  <c r="G588" i="26" s="1"/>
  <c r="H592" i="26"/>
  <c r="H591" i="26" s="1"/>
  <c r="H590" i="26" s="1"/>
  <c r="H589" i="26" s="1"/>
  <c r="H588" i="26" s="1"/>
  <c r="G597" i="26"/>
  <c r="G596" i="26" s="1"/>
  <c r="G595" i="26" s="1"/>
  <c r="H597" i="26"/>
  <c r="H596" i="26" s="1"/>
  <c r="H595" i="26" s="1"/>
  <c r="G600" i="26"/>
  <c r="G598" i="26" s="1"/>
  <c r="H600" i="26"/>
  <c r="H599" i="26" s="1"/>
  <c r="G604" i="26"/>
  <c r="G602" i="26" s="1"/>
  <c r="G601" i="26" s="1"/>
  <c r="H604" i="26"/>
  <c r="H603" i="26" s="1"/>
  <c r="G609" i="26"/>
  <c r="G608" i="26" s="1"/>
  <c r="G607" i="26" s="1"/>
  <c r="G606" i="26" s="1"/>
  <c r="H609" i="26"/>
  <c r="H608" i="26" s="1"/>
  <c r="H607" i="26" s="1"/>
  <c r="H606" i="26" s="1"/>
  <c r="G612" i="26"/>
  <c r="G611" i="26" s="1"/>
  <c r="G610" i="26" s="1"/>
  <c r="H612" i="26"/>
  <c r="H611" i="26" s="1"/>
  <c r="H610" i="26" s="1"/>
  <c r="G616" i="26"/>
  <c r="G615" i="26" s="1"/>
  <c r="G614" i="26" s="1"/>
  <c r="G613" i="26" s="1"/>
  <c r="H616" i="26"/>
  <c r="H615" i="26" s="1"/>
  <c r="H614" i="26" s="1"/>
  <c r="H613" i="26" s="1"/>
  <c r="G620" i="26"/>
  <c r="G619" i="26" s="1"/>
  <c r="G618" i="26" s="1"/>
  <c r="G617" i="26" s="1"/>
  <c r="H620" i="26"/>
  <c r="H619" i="26" s="1"/>
  <c r="H618" i="26" s="1"/>
  <c r="H617" i="26" s="1"/>
  <c r="G624" i="26"/>
  <c r="G623" i="26" s="1"/>
  <c r="G622" i="26" s="1"/>
  <c r="G621" i="26" s="1"/>
  <c r="H624" i="26"/>
  <c r="H623" i="26" s="1"/>
  <c r="H622" i="26" s="1"/>
  <c r="H621" i="26" s="1"/>
  <c r="G628" i="26"/>
  <c r="G627" i="26" s="1"/>
  <c r="G626" i="26" s="1"/>
  <c r="G625" i="26" s="1"/>
  <c r="H628" i="26"/>
  <c r="H627" i="26" s="1"/>
  <c r="H626" i="26" s="1"/>
  <c r="H625" i="26" s="1"/>
  <c r="G632" i="26"/>
  <c r="G631" i="26" s="1"/>
  <c r="G630" i="26" s="1"/>
  <c r="G629" i="26" s="1"/>
  <c r="H632" i="26"/>
  <c r="H631" i="26" s="1"/>
  <c r="H630" i="26" s="1"/>
  <c r="H629" i="26" s="1"/>
  <c r="G636" i="26"/>
  <c r="G635" i="26" s="1"/>
  <c r="G634" i="26" s="1"/>
  <c r="G633" i="26" s="1"/>
  <c r="H636" i="26"/>
  <c r="H635" i="26" s="1"/>
  <c r="H634" i="26" s="1"/>
  <c r="H633" i="26" s="1"/>
  <c r="G640" i="26"/>
  <c r="G639" i="26" s="1"/>
  <c r="G638" i="26" s="1"/>
  <c r="G637" i="26" s="1"/>
  <c r="H640" i="26"/>
  <c r="H639" i="26" s="1"/>
  <c r="H638" i="26" s="1"/>
  <c r="H637" i="26" s="1"/>
  <c r="G645" i="26"/>
  <c r="G644" i="26" s="1"/>
  <c r="G643" i="26" s="1"/>
  <c r="G642" i="26" s="1"/>
  <c r="G641" i="26" s="1"/>
  <c r="H645" i="26"/>
  <c r="H644" i="26" s="1"/>
  <c r="H643" i="26" s="1"/>
  <c r="H642" i="26" s="1"/>
  <c r="H641" i="26" s="1"/>
  <c r="G651" i="26"/>
  <c r="G650" i="26" s="1"/>
  <c r="H651" i="26"/>
  <c r="H649" i="26" s="1"/>
  <c r="H648" i="26" s="1"/>
  <c r="H647" i="26" s="1"/>
  <c r="G656" i="26"/>
  <c r="G654" i="26" s="1"/>
  <c r="G653" i="26" s="1"/>
  <c r="G652" i="26" s="1"/>
  <c r="H656" i="26"/>
  <c r="H655" i="26" s="1"/>
  <c r="G663" i="26"/>
  <c r="G662" i="26" s="1"/>
  <c r="G661" i="26" s="1"/>
  <c r="G660" i="26" s="1"/>
  <c r="H663" i="26"/>
  <c r="H662" i="26" s="1"/>
  <c r="H661" i="26" s="1"/>
  <c r="H659" i="26" s="1"/>
  <c r="H658" i="26" s="1"/>
  <c r="H657" i="26" s="1"/>
  <c r="G671" i="26"/>
  <c r="G670" i="26" s="1"/>
  <c r="G669" i="26" s="1"/>
  <c r="G668" i="26" s="1"/>
  <c r="G667" i="26" s="1"/>
  <c r="G666" i="26" s="1"/>
  <c r="G665" i="26" s="1"/>
  <c r="H671" i="26"/>
  <c r="H670" i="26" s="1"/>
  <c r="H669" i="26" s="1"/>
  <c r="H668" i="26" s="1"/>
  <c r="H667" i="26" s="1"/>
  <c r="H666" i="26" s="1"/>
  <c r="H665" i="26" s="1"/>
  <c r="G677" i="26"/>
  <c r="H677" i="26"/>
  <c r="G678" i="26"/>
  <c r="H678" i="26"/>
  <c r="G681" i="26"/>
  <c r="H681" i="26"/>
  <c r="G682" i="26"/>
  <c r="H682" i="26"/>
  <c r="G685" i="26"/>
  <c r="H685" i="26"/>
  <c r="G686" i="26"/>
  <c r="H686" i="26"/>
  <c r="G690" i="26"/>
  <c r="G689" i="26" s="1"/>
  <c r="G688" i="26" s="1"/>
  <c r="G687" i="26" s="1"/>
  <c r="H690" i="26"/>
  <c r="H689" i="26" s="1"/>
  <c r="H688" i="26" s="1"/>
  <c r="H687" i="26" s="1"/>
  <c r="G697" i="26"/>
  <c r="G696" i="26" s="1"/>
  <c r="G695" i="26" s="1"/>
  <c r="G694" i="26" s="1"/>
  <c r="H697" i="26"/>
  <c r="H696" i="26" s="1"/>
  <c r="H695" i="26" s="1"/>
  <c r="H694" i="26" s="1"/>
  <c r="G701" i="26"/>
  <c r="G700" i="26" s="1"/>
  <c r="G699" i="26" s="1"/>
  <c r="G698" i="26" s="1"/>
  <c r="H701" i="26"/>
  <c r="H700" i="26" s="1"/>
  <c r="H699" i="26" s="1"/>
  <c r="H698" i="26" s="1"/>
  <c r="G705" i="26"/>
  <c r="G704" i="26" s="1"/>
  <c r="G703" i="26" s="1"/>
  <c r="G702" i="26" s="1"/>
  <c r="H705" i="26"/>
  <c r="H704" i="26" s="1"/>
  <c r="H703" i="26" s="1"/>
  <c r="H702" i="26" s="1"/>
  <c r="G710" i="26"/>
  <c r="G709" i="26" s="1"/>
  <c r="G708" i="26" s="1"/>
  <c r="G706" i="26" s="1"/>
  <c r="H710" i="26"/>
  <c r="H709" i="26" s="1"/>
  <c r="H708" i="26" s="1"/>
  <c r="H706" i="26" s="1"/>
  <c r="G716" i="26"/>
  <c r="G715" i="26" s="1"/>
  <c r="G714" i="26" s="1"/>
  <c r="H716" i="26"/>
  <c r="H715" i="26" s="1"/>
  <c r="H714" i="26" s="1"/>
  <c r="G719" i="26"/>
  <c r="H719" i="26"/>
  <c r="G720" i="26"/>
  <c r="H720" i="26"/>
  <c r="G726" i="26"/>
  <c r="G725" i="26" s="1"/>
  <c r="G724" i="26" s="1"/>
  <c r="G723" i="26" s="1"/>
  <c r="G722" i="26" s="1"/>
  <c r="G721" i="26" s="1"/>
  <c r="H726" i="26"/>
  <c r="H725" i="26" s="1"/>
  <c r="H724" i="26" s="1"/>
  <c r="H723" i="26" s="1"/>
  <c r="H722" i="26" s="1"/>
  <c r="H721" i="26" s="1"/>
  <c r="G734" i="26"/>
  <c r="G733" i="26" s="1"/>
  <c r="G732" i="26" s="1"/>
  <c r="G731" i="26" s="1"/>
  <c r="G730" i="26" s="1"/>
  <c r="G729" i="26" s="1"/>
  <c r="H734" i="26"/>
  <c r="H733" i="26" s="1"/>
  <c r="H732" i="26" s="1"/>
  <c r="H731" i="26" s="1"/>
  <c r="H730" i="26" s="1"/>
  <c r="H729" i="26" s="1"/>
  <c r="G738" i="26"/>
  <c r="G737" i="26" s="1"/>
  <c r="G736" i="26" s="1"/>
  <c r="G735" i="26" s="1"/>
  <c r="H738" i="26"/>
  <c r="H737" i="26" s="1"/>
  <c r="H736" i="26" s="1"/>
  <c r="H735" i="26" s="1"/>
  <c r="G744" i="26"/>
  <c r="G743" i="26" s="1"/>
  <c r="G742" i="26" s="1"/>
  <c r="G741" i="26" s="1"/>
  <c r="G740" i="26" s="1"/>
  <c r="G739" i="26" s="1"/>
  <c r="H744" i="26"/>
  <c r="H743" i="26" s="1"/>
  <c r="H742" i="26" s="1"/>
  <c r="H741" i="26" s="1"/>
  <c r="H740" i="26" s="1"/>
  <c r="H739" i="26" s="1"/>
  <c r="I528" i="27"/>
  <c r="H23" i="27"/>
  <c r="D13" i="1" l="1"/>
  <c r="E45" i="1"/>
  <c r="H236" i="26"/>
  <c r="H235" i="26" s="1"/>
  <c r="G244" i="26"/>
  <c r="G243" i="26" s="1"/>
  <c r="G556" i="26"/>
  <c r="G555" i="26" s="1"/>
  <c r="G554" i="26" s="1"/>
  <c r="H151" i="26"/>
  <c r="H150" i="26" s="1"/>
  <c r="H147" i="26"/>
  <c r="H146" i="26" s="1"/>
  <c r="H135" i="26"/>
  <c r="H134" i="26" s="1"/>
  <c r="H124" i="26"/>
  <c r="H123" i="26" s="1"/>
  <c r="H98" i="26"/>
  <c r="H97" i="26" s="1"/>
  <c r="H96" i="26" s="1"/>
  <c r="H93" i="26"/>
  <c r="H92" i="26" s="1"/>
  <c r="H86" i="26"/>
  <c r="H85" i="26" s="1"/>
  <c r="H84" i="26" s="1"/>
  <c r="H31" i="26"/>
  <c r="H30" i="26" s="1"/>
  <c r="H244" i="26"/>
  <c r="H243" i="26" s="1"/>
  <c r="H234" i="26" s="1"/>
  <c r="G333" i="26"/>
  <c r="G332" i="26" s="1"/>
  <c r="G329" i="26"/>
  <c r="G328" i="26" s="1"/>
  <c r="H556" i="26"/>
  <c r="H555" i="26" s="1"/>
  <c r="H554" i="26" s="1"/>
  <c r="G236" i="26"/>
  <c r="G235" i="26" s="1"/>
  <c r="H598" i="26"/>
  <c r="H594" i="26" s="1"/>
  <c r="H593" i="26" s="1"/>
  <c r="G484" i="26"/>
  <c r="G483" i="26" s="1"/>
  <c r="G482" i="26" s="1"/>
  <c r="G481" i="26" s="1"/>
  <c r="G577" i="26"/>
  <c r="G151" i="26"/>
  <c r="G150" i="26" s="1"/>
  <c r="G147" i="26"/>
  <c r="G146" i="26" s="1"/>
  <c r="G135" i="26"/>
  <c r="G134" i="26" s="1"/>
  <c r="G133" i="26" s="1"/>
  <c r="G132" i="26" s="1"/>
  <c r="G131" i="26" s="1"/>
  <c r="G130" i="26" s="1"/>
  <c r="G124" i="26"/>
  <c r="G123" i="26" s="1"/>
  <c r="G122" i="26" s="1"/>
  <c r="G98" i="26"/>
  <c r="G97" i="26" s="1"/>
  <c r="G96" i="26" s="1"/>
  <c r="G93" i="26"/>
  <c r="G92" i="26" s="1"/>
  <c r="G86" i="26"/>
  <c r="G85" i="26" s="1"/>
  <c r="G31" i="26"/>
  <c r="G30" i="26" s="1"/>
  <c r="H684" i="26"/>
  <c r="H683" i="26" s="1"/>
  <c r="G533" i="26"/>
  <c r="G532" i="26" s="1"/>
  <c r="G529" i="26"/>
  <c r="G528" i="26" s="1"/>
  <c r="G465" i="26"/>
  <c r="G464" i="26" s="1"/>
  <c r="G449" i="26"/>
  <c r="G448" i="26" s="1"/>
  <c r="G440" i="26"/>
  <c r="G439" i="26" s="1"/>
  <c r="G438" i="26" s="1"/>
  <c r="G581" i="26"/>
  <c r="G580" i="26" s="1"/>
  <c r="G603" i="26"/>
  <c r="G599" i="26"/>
  <c r="G562" i="26"/>
  <c r="G561" i="26" s="1"/>
  <c r="G525" i="26"/>
  <c r="G524" i="26" s="1"/>
  <c r="G520" i="26"/>
  <c r="G519" i="26" s="1"/>
  <c r="G518" i="26" s="1"/>
  <c r="H470" i="26"/>
  <c r="H469" i="26" s="1"/>
  <c r="G375" i="26"/>
  <c r="G374" i="26" s="1"/>
  <c r="G366" i="26"/>
  <c r="G365" i="26" s="1"/>
  <c r="G345" i="26"/>
  <c r="G344" i="26" s="1"/>
  <c r="G343" i="26" s="1"/>
  <c r="G269" i="26"/>
  <c r="H81" i="26"/>
  <c r="H80" i="26" s="1"/>
  <c r="H77" i="26"/>
  <c r="H76" i="26" s="1"/>
  <c r="G718" i="26"/>
  <c r="G717" i="26" s="1"/>
  <c r="G713" i="26" s="1"/>
  <c r="G712" i="26" s="1"/>
  <c r="G711" i="26" s="1"/>
  <c r="G684" i="26"/>
  <c r="G683" i="26" s="1"/>
  <c r="G676" i="26"/>
  <c r="G675" i="26" s="1"/>
  <c r="G674" i="26" s="1"/>
  <c r="H529" i="26"/>
  <c r="H528" i="26" s="1"/>
  <c r="G457" i="26"/>
  <c r="G295" i="26"/>
  <c r="G294" i="26" s="1"/>
  <c r="G293" i="26" s="1"/>
  <c r="G292" i="26" s="1"/>
  <c r="G81" i="26"/>
  <c r="G80" i="26" s="1"/>
  <c r="G77" i="26"/>
  <c r="G76" i="26" s="1"/>
  <c r="H426" i="26"/>
  <c r="H424" i="26" s="1"/>
  <c r="H423" i="26" s="1"/>
  <c r="H422" i="26" s="1"/>
  <c r="H122" i="26"/>
  <c r="H693" i="26"/>
  <c r="G496" i="26"/>
  <c r="G495" i="26" s="1"/>
  <c r="H133" i="26"/>
  <c r="H132" i="26" s="1"/>
  <c r="H131" i="26" s="1"/>
  <c r="H130" i="26" s="1"/>
  <c r="H581" i="26"/>
  <c r="H580" i="26" s="1"/>
  <c r="H562" i="26"/>
  <c r="H561" i="26" s="1"/>
  <c r="G415" i="26"/>
  <c r="G356" i="26"/>
  <c r="G355" i="26" s="1"/>
  <c r="G354" i="26" s="1"/>
  <c r="H680" i="26"/>
  <c r="H679" i="26" s="1"/>
  <c r="H676" i="26"/>
  <c r="H675" i="26" s="1"/>
  <c r="H674" i="26" s="1"/>
  <c r="G655" i="26"/>
  <c r="H650" i="26"/>
  <c r="G557" i="26"/>
  <c r="H520" i="26"/>
  <c r="H519" i="26" s="1"/>
  <c r="H518" i="26" s="1"/>
  <c r="H490" i="26"/>
  <c r="H496" i="26"/>
  <c r="H495" i="26" s="1"/>
  <c r="G453" i="26"/>
  <c r="G452" i="26" s="1"/>
  <c r="H418" i="26"/>
  <c r="H414" i="26"/>
  <c r="H413" i="26" s="1"/>
  <c r="H412" i="26" s="1"/>
  <c r="H396" i="26"/>
  <c r="H392" i="26" s="1"/>
  <c r="H391" i="26" s="1"/>
  <c r="H380" i="26"/>
  <c r="H379" i="26" s="1"/>
  <c r="H295" i="26"/>
  <c r="H294" i="26" s="1"/>
  <c r="H293" i="26" s="1"/>
  <c r="H292" i="26" s="1"/>
  <c r="H266" i="26"/>
  <c r="H265" i="26" s="1"/>
  <c r="H264" i="26" s="1"/>
  <c r="H263" i="26" s="1"/>
  <c r="H198" i="26"/>
  <c r="H197" i="26" s="1"/>
  <c r="H187" i="26"/>
  <c r="H186" i="26" s="1"/>
  <c r="H116" i="26"/>
  <c r="H70" i="26"/>
  <c r="H69" i="26" s="1"/>
  <c r="H45" i="26"/>
  <c r="H44" i="26" s="1"/>
  <c r="H40" i="26"/>
  <c r="H39" i="26" s="1"/>
  <c r="H38" i="26" s="1"/>
  <c r="H660" i="26"/>
  <c r="H525" i="26"/>
  <c r="H524" i="26" s="1"/>
  <c r="G490" i="26"/>
  <c r="G445" i="26"/>
  <c r="G444" i="26" s="1"/>
  <c r="H386" i="26"/>
  <c r="G380" i="26"/>
  <c r="G379" i="26" s="1"/>
  <c r="H345" i="26"/>
  <c r="H344" i="26" s="1"/>
  <c r="H343" i="26" s="1"/>
  <c r="G340" i="26"/>
  <c r="G339" i="26" s="1"/>
  <c r="G266" i="26"/>
  <c r="G265" i="26" s="1"/>
  <c r="G264" i="26" s="1"/>
  <c r="G263" i="26" s="1"/>
  <c r="G198" i="26"/>
  <c r="G197" i="26" s="1"/>
  <c r="G187" i="26"/>
  <c r="G186" i="26" s="1"/>
  <c r="G116" i="26"/>
  <c r="G70" i="26"/>
  <c r="G69" i="26" s="1"/>
  <c r="G68" i="26" s="1"/>
  <c r="G67" i="26" s="1"/>
  <c r="G66" i="26" s="1"/>
  <c r="G45" i="26"/>
  <c r="G44" i="26" s="1"/>
  <c r="G40" i="26"/>
  <c r="G39" i="26" s="1"/>
  <c r="G38" i="26" s="1"/>
  <c r="G24" i="26"/>
  <c r="G23" i="26" s="1"/>
  <c r="G22" i="26" s="1"/>
  <c r="G18" i="26"/>
  <c r="G17" i="26" s="1"/>
  <c r="G16" i="26" s="1"/>
  <c r="G15" i="26" s="1"/>
  <c r="G14" i="26" s="1"/>
  <c r="D39" i="1"/>
  <c r="D82" i="1" s="1"/>
  <c r="G693" i="26"/>
  <c r="G692" i="26" s="1"/>
  <c r="G691" i="26" s="1"/>
  <c r="H425" i="26"/>
  <c r="G418" i="26"/>
  <c r="G417" i="26"/>
  <c r="G406" i="26"/>
  <c r="G405" i="26"/>
  <c r="H728" i="26"/>
  <c r="G605" i="26"/>
  <c r="G728" i="26"/>
  <c r="H692" i="26"/>
  <c r="H691" i="26" s="1"/>
  <c r="G570" i="26"/>
  <c r="G569" i="26"/>
  <c r="G594" i="26"/>
  <c r="G593" i="26" s="1"/>
  <c r="H570" i="26"/>
  <c r="G470" i="26"/>
  <c r="G469" i="26" s="1"/>
  <c r="G463" i="26" s="1"/>
  <c r="G386" i="26"/>
  <c r="G311" i="26"/>
  <c r="G306" i="26" s="1"/>
  <c r="G305" i="26" s="1"/>
  <c r="G298" i="26" s="1"/>
  <c r="H282" i="26"/>
  <c r="H172" i="26"/>
  <c r="H171" i="26" s="1"/>
  <c r="H654" i="26"/>
  <c r="H653" i="26" s="1"/>
  <c r="H652" i="26" s="1"/>
  <c r="H646" i="26" s="1"/>
  <c r="H602" i="26"/>
  <c r="H601" i="26" s="1"/>
  <c r="H576" i="26"/>
  <c r="H575" i="26" s="1"/>
  <c r="H574" i="26" s="1"/>
  <c r="H533" i="26"/>
  <c r="H532" i="26" s="1"/>
  <c r="H465" i="26"/>
  <c r="H464" i="26" s="1"/>
  <c r="H357" i="26"/>
  <c r="H356" i="26"/>
  <c r="H355" i="26" s="1"/>
  <c r="H354" i="26" s="1"/>
  <c r="H311" i="26"/>
  <c r="H306" i="26" s="1"/>
  <c r="H305" i="26" s="1"/>
  <c r="H298" i="26" s="1"/>
  <c r="G172" i="26"/>
  <c r="G171" i="26" s="1"/>
  <c r="H209" i="26"/>
  <c r="H208" i="26" s="1"/>
  <c r="H718" i="26"/>
  <c r="H717" i="26" s="1"/>
  <c r="H713" i="26" s="1"/>
  <c r="H712" i="26" s="1"/>
  <c r="H711" i="26" s="1"/>
  <c r="G680" i="26"/>
  <c r="G679" i="26" s="1"/>
  <c r="G659" i="26"/>
  <c r="G658" i="26" s="1"/>
  <c r="G657" i="26" s="1"/>
  <c r="G649" i="26"/>
  <c r="G648" i="26" s="1"/>
  <c r="G647" i="26" s="1"/>
  <c r="H605" i="26"/>
  <c r="G426" i="26"/>
  <c r="G396" i="26"/>
  <c r="G392" i="26" s="1"/>
  <c r="G391" i="26" s="1"/>
  <c r="G283" i="26"/>
  <c r="G282" i="26"/>
  <c r="H269" i="26"/>
  <c r="G209" i="26"/>
  <c r="G208" i="26" s="1"/>
  <c r="G369" i="26"/>
  <c r="H154" i="26"/>
  <c r="H375" i="26"/>
  <c r="H374" i="26" s="1"/>
  <c r="G154" i="26"/>
  <c r="H194" i="26"/>
  <c r="H193" i="26" s="1"/>
  <c r="H56" i="26"/>
  <c r="H55" i="26" s="1"/>
  <c r="H52" i="26"/>
  <c r="H51" i="26" s="1"/>
  <c r="G194" i="26"/>
  <c r="G193" i="26" s="1"/>
  <c r="G56" i="26"/>
  <c r="G55" i="26" s="1"/>
  <c r="G52" i="26"/>
  <c r="G51" i="26" s="1"/>
  <c r="H579" i="27"/>
  <c r="I579" i="27"/>
  <c r="G579" i="27"/>
  <c r="G578" i="27"/>
  <c r="I585" i="27"/>
  <c r="I584" i="27" s="1"/>
  <c r="I583" i="27" s="1"/>
  <c r="H584" i="27"/>
  <c r="H583" i="27" s="1"/>
  <c r="G584" i="27"/>
  <c r="G583" i="27" s="1"/>
  <c r="G523" i="26" l="1"/>
  <c r="G517" i="26" s="1"/>
  <c r="G511" i="26" s="1"/>
  <c r="G475" i="26"/>
  <c r="G145" i="26"/>
  <c r="G144" i="26" s="1"/>
  <c r="G143" i="26" s="1"/>
  <c r="H145" i="26"/>
  <c r="H144" i="26" s="1"/>
  <c r="H143" i="26" s="1"/>
  <c r="H579" i="26"/>
  <c r="G673" i="26"/>
  <c r="G672" i="26" s="1"/>
  <c r="G664" i="26" s="1"/>
  <c r="G327" i="26"/>
  <c r="G326" i="26" s="1"/>
  <c r="G325" i="26" s="1"/>
  <c r="G324" i="26" s="1"/>
  <c r="H106" i="26"/>
  <c r="G234" i="26"/>
  <c r="G207" i="26" s="1"/>
  <c r="G21" i="26"/>
  <c r="G84" i="26"/>
  <c r="G65" i="26" s="1"/>
  <c r="G378" i="26"/>
  <c r="H68" i="26"/>
  <c r="H67" i="26" s="1"/>
  <c r="H66" i="26" s="1"/>
  <c r="H65" i="26" s="1"/>
  <c r="G43" i="26"/>
  <c r="G37" i="26" s="1"/>
  <c r="H673" i="26"/>
  <c r="H672" i="26" s="1"/>
  <c r="H664" i="26" s="1"/>
  <c r="H185" i="26"/>
  <c r="H184" i="26" s="1"/>
  <c r="H183" i="26" s="1"/>
  <c r="H182" i="26" s="1"/>
  <c r="H463" i="26"/>
  <c r="G106" i="26"/>
  <c r="H378" i="26"/>
  <c r="G553" i="26"/>
  <c r="G443" i="26"/>
  <c r="G437" i="26" s="1"/>
  <c r="G436" i="26" s="1"/>
  <c r="H523" i="26"/>
  <c r="H517" i="26" s="1"/>
  <c r="H511" i="26" s="1"/>
  <c r="G579" i="26"/>
  <c r="H553" i="26"/>
  <c r="H552" i="26" s="1"/>
  <c r="H546" i="26" s="1"/>
  <c r="G473" i="26"/>
  <c r="G364" i="26"/>
  <c r="G185" i="26"/>
  <c r="G184" i="26" s="1"/>
  <c r="G183" i="26" s="1"/>
  <c r="G182" i="26" s="1"/>
  <c r="H43" i="26"/>
  <c r="H37" i="26" s="1"/>
  <c r="G646" i="26"/>
  <c r="G424" i="26"/>
  <c r="G423" i="26" s="1"/>
  <c r="G422" i="26" s="1"/>
  <c r="G425" i="26"/>
  <c r="H207" i="26"/>
  <c r="G181" i="26" l="1"/>
  <c r="G363" i="26"/>
  <c r="G362" i="26" s="1"/>
  <c r="G323" i="26" s="1"/>
  <c r="G552" i="26"/>
  <c r="G546" i="26" s="1"/>
  <c r="G545" i="26" s="1"/>
  <c r="H545" i="26"/>
  <c r="G13" i="26"/>
  <c r="H110" i="27"/>
  <c r="I110" i="27"/>
  <c r="G110" i="27"/>
  <c r="I114" i="27"/>
  <c r="I113" i="27"/>
  <c r="H113" i="27"/>
  <c r="I786" i="27"/>
  <c r="I785" i="27"/>
  <c r="I782" i="27"/>
  <c r="I781" i="27" s="1"/>
  <c r="I780" i="27" s="1"/>
  <c r="I779" i="27"/>
  <c r="I778" i="27"/>
  <c r="I771" i="27"/>
  <c r="I768" i="27"/>
  <c r="I766" i="27" s="1"/>
  <c r="I765" i="27" s="1"/>
  <c r="I767" i="27"/>
  <c r="I764" i="27"/>
  <c r="I761" i="27"/>
  <c r="H26" i="26" s="1"/>
  <c r="I760" i="27"/>
  <c r="H25" i="26" s="1"/>
  <c r="I755" i="27"/>
  <c r="H20" i="26" s="1"/>
  <c r="I754" i="27"/>
  <c r="H19" i="26" s="1"/>
  <c r="I746" i="27"/>
  <c r="I745" i="27" s="1"/>
  <c r="I744" i="27" s="1"/>
  <c r="I741" i="27"/>
  <c r="I740" i="27" s="1"/>
  <c r="I739" i="27" s="1"/>
  <c r="I738" i="27" s="1"/>
  <c r="I737" i="27"/>
  <c r="I736" i="27" s="1"/>
  <c r="I735" i="27" s="1"/>
  <c r="I734" i="27" s="1"/>
  <c r="I733" i="27"/>
  <c r="I726" i="27"/>
  <c r="I721" i="27"/>
  <c r="I720" i="27" s="1"/>
  <c r="I719" i="27" s="1"/>
  <c r="I718" i="27" s="1"/>
  <c r="I717" i="27"/>
  <c r="I716" i="27" s="1"/>
  <c r="I715" i="27" s="1"/>
  <c r="I714" i="27" s="1"/>
  <c r="I713" i="27"/>
  <c r="I709" i="27"/>
  <c r="I705" i="27"/>
  <c r="I704" i="27" s="1"/>
  <c r="I703" i="27" s="1"/>
  <c r="I702" i="27" s="1"/>
  <c r="I701" i="27"/>
  <c r="I700" i="27" s="1"/>
  <c r="I699" i="27" s="1"/>
  <c r="I698" i="27" s="1"/>
  <c r="I697" i="27"/>
  <c r="I693" i="27"/>
  <c r="I690" i="27"/>
  <c r="I689" i="27" s="1"/>
  <c r="I688" i="27" s="1"/>
  <c r="I687" i="27" s="1"/>
  <c r="I683" i="27"/>
  <c r="I682" i="27" s="1"/>
  <c r="I681" i="27" s="1"/>
  <c r="I680" i="27" s="1"/>
  <c r="I679" i="27" s="1"/>
  <c r="I678" i="27" s="1"/>
  <c r="I677" i="27" s="1"/>
  <c r="I676" i="27" s="1"/>
  <c r="I675" i="27"/>
  <c r="I674" i="27"/>
  <c r="I673" i="27" s="1"/>
  <c r="I672" i="27" s="1"/>
  <c r="I671" i="27"/>
  <c r="I670" i="27"/>
  <c r="I669" i="27"/>
  <c r="I664" i="27"/>
  <c r="I657" i="27"/>
  <c r="I653" i="27"/>
  <c r="I649" i="27"/>
  <c r="I645" i="27"/>
  <c r="I639" i="27"/>
  <c r="I632" i="27"/>
  <c r="I631" i="27"/>
  <c r="I626" i="27"/>
  <c r="I622" i="27"/>
  <c r="I616" i="27"/>
  <c r="I612" i="27"/>
  <c r="I608" i="27"/>
  <c r="I603" i="27"/>
  <c r="I602" i="27"/>
  <c r="I597" i="27"/>
  <c r="I593" i="27"/>
  <c r="I589" i="27"/>
  <c r="I582" i="27"/>
  <c r="I577" i="27"/>
  <c r="I574" i="27"/>
  <c r="I567" i="27"/>
  <c r="I560" i="27"/>
  <c r="I556" i="27"/>
  <c r="I550" i="27"/>
  <c r="I546" i="27"/>
  <c r="I542" i="27"/>
  <c r="I538" i="27"/>
  <c r="I533" i="27"/>
  <c r="I532" i="27"/>
  <c r="I529" i="27"/>
  <c r="I522" i="27"/>
  <c r="I519" i="27"/>
  <c r="I518" i="27"/>
  <c r="I511" i="27"/>
  <c r="I508" i="27"/>
  <c r="I507" i="27"/>
  <c r="I503" i="27"/>
  <c r="I499" i="27"/>
  <c r="I495" i="27"/>
  <c r="I489" i="27"/>
  <c r="I484" i="27"/>
  <c r="I483" i="27"/>
  <c r="I479" i="27"/>
  <c r="I474" i="27"/>
  <c r="I473" i="27"/>
  <c r="I472" i="27"/>
  <c r="I469" i="27"/>
  <c r="I468" i="27"/>
  <c r="I465" i="27"/>
  <c r="I462" i="27"/>
  <c r="I461" i="27"/>
  <c r="I457" i="27"/>
  <c r="I456" i="27"/>
  <c r="I449" i="27"/>
  <c r="I443" i="27"/>
  <c r="I439" i="27"/>
  <c r="I432" i="27"/>
  <c r="I425" i="27"/>
  <c r="I419" i="27"/>
  <c r="I414" i="27"/>
  <c r="I413" i="27"/>
  <c r="I410" i="27"/>
  <c r="I409" i="27"/>
  <c r="I406" i="27"/>
  <c r="I403" i="27"/>
  <c r="I402" i="27"/>
  <c r="I393" i="27"/>
  <c r="I386" i="27"/>
  <c r="I382" i="27"/>
  <c r="I378" i="27"/>
  <c r="I374" i="27"/>
  <c r="I370" i="27"/>
  <c r="I366" i="27"/>
  <c r="I359" i="27"/>
  <c r="I358" i="27"/>
  <c r="I355" i="27"/>
  <c r="I354" i="27"/>
  <c r="I351" i="27"/>
  <c r="I348" i="27"/>
  <c r="I347" i="27"/>
  <c r="I338" i="27"/>
  <c r="I328" i="27"/>
  <c r="H460" i="26" s="1"/>
  <c r="H459" i="26" s="1"/>
  <c r="H458" i="26" s="1"/>
  <c r="H457" i="26" s="1"/>
  <c r="I330" i="27"/>
  <c r="H462" i="26" s="1"/>
  <c r="H461" i="26" s="1"/>
  <c r="I324" i="27"/>
  <c r="H456" i="26" s="1"/>
  <c r="H453" i="26" s="1"/>
  <c r="H452" i="26" s="1"/>
  <c r="I323" i="27"/>
  <c r="I322" i="27"/>
  <c r="I319" i="27"/>
  <c r="H451" i="26" s="1"/>
  <c r="I318" i="27"/>
  <c r="H450" i="26" s="1"/>
  <c r="I315" i="27"/>
  <c r="H447" i="26" s="1"/>
  <c r="I314" i="27"/>
  <c r="H446" i="26" s="1"/>
  <c r="H445" i="26" s="1"/>
  <c r="H444" i="26" s="1"/>
  <c r="I310" i="27"/>
  <c r="H442" i="26" s="1"/>
  <c r="I309" i="27"/>
  <c r="H441" i="26" s="1"/>
  <c r="I303" i="27"/>
  <c r="I301" i="27"/>
  <c r="I294" i="27"/>
  <c r="I289" i="27"/>
  <c r="I284" i="27"/>
  <c r="H411" i="26" s="1"/>
  <c r="H410" i="26" s="1"/>
  <c r="H409" i="26" s="1"/>
  <c r="H408" i="26" s="1"/>
  <c r="H407" i="26" s="1"/>
  <c r="I279" i="27"/>
  <c r="I275" i="27"/>
  <c r="I273" i="27"/>
  <c r="I270" i="27"/>
  <c r="I265" i="27"/>
  <c r="I263" i="27"/>
  <c r="I260" i="27"/>
  <c r="I257" i="27"/>
  <c r="I256" i="27"/>
  <c r="I252" i="27"/>
  <c r="I251" i="27"/>
  <c r="I248" i="27"/>
  <c r="H373" i="26" s="1"/>
  <c r="H372" i="26" s="1"/>
  <c r="I246" i="27"/>
  <c r="H371" i="26" s="1"/>
  <c r="H370" i="26" s="1"/>
  <c r="I243" i="27"/>
  <c r="H368" i="26" s="1"/>
  <c r="H366" i="26" s="1"/>
  <c r="H365" i="26" s="1"/>
  <c r="I242" i="27"/>
  <c r="I236" i="27"/>
  <c r="I233" i="27"/>
  <c r="I228" i="27"/>
  <c r="I225" i="27"/>
  <c r="I222" i="27"/>
  <c r="I221" i="27"/>
  <c r="I217" i="27"/>
  <c r="H342" i="26" s="1"/>
  <c r="H340" i="26" s="1"/>
  <c r="H339" i="26" s="1"/>
  <c r="I216" i="27"/>
  <c r="I213" i="27"/>
  <c r="H338" i="26" s="1"/>
  <c r="H337" i="26" s="1"/>
  <c r="H336" i="26" s="1"/>
  <c r="I210" i="27"/>
  <c r="I209" i="27"/>
  <c r="H334" i="26" s="1"/>
  <c r="H333" i="26" s="1"/>
  <c r="H332" i="26" s="1"/>
  <c r="I206" i="27"/>
  <c r="H331" i="26" s="1"/>
  <c r="I205" i="27"/>
  <c r="H330" i="26" s="1"/>
  <c r="I196" i="27"/>
  <c r="I192" i="27"/>
  <c r="I191" i="27"/>
  <c r="I188" i="27"/>
  <c r="I187" i="27"/>
  <c r="I184" i="27"/>
  <c r="I183" i="27"/>
  <c r="I177" i="27"/>
  <c r="I169" i="27"/>
  <c r="I164" i="27"/>
  <c r="I158" i="27"/>
  <c r="I154" i="27"/>
  <c r="I151" i="27"/>
  <c r="I146" i="27"/>
  <c r="I141" i="27"/>
  <c r="I138" i="27"/>
  <c r="I132" i="27"/>
  <c r="I127" i="27"/>
  <c r="I122" i="27"/>
  <c r="I119" i="27"/>
  <c r="I112" i="27"/>
  <c r="I102" i="27"/>
  <c r="I101" i="27"/>
  <c r="I98" i="27"/>
  <c r="I92" i="27"/>
  <c r="I91" i="27"/>
  <c r="I90" i="27"/>
  <c r="I87" i="27"/>
  <c r="I86" i="27"/>
  <c r="I83" i="27"/>
  <c r="I82" i="27"/>
  <c r="I78" i="27"/>
  <c r="I77" i="27"/>
  <c r="I72" i="27"/>
  <c r="I62" i="27"/>
  <c r="I58" i="27"/>
  <c r="I55" i="27"/>
  <c r="I50" i="27"/>
  <c r="I45" i="27"/>
  <c r="I42" i="27"/>
  <c r="H486" i="26" s="1"/>
  <c r="I41" i="27"/>
  <c r="H485" i="26" s="1"/>
  <c r="I36" i="27"/>
  <c r="I28" i="27"/>
  <c r="I23" i="27"/>
  <c r="H784" i="27"/>
  <c r="H783" i="27" s="1"/>
  <c r="I784" i="27"/>
  <c r="I783" i="27" s="1"/>
  <c r="H781" i="27"/>
  <c r="H780" i="27" s="1"/>
  <c r="H777" i="27"/>
  <c r="H776" i="27" s="1"/>
  <c r="H770" i="27"/>
  <c r="H769" i="27" s="1"/>
  <c r="I770" i="27"/>
  <c r="I769" i="27" s="1"/>
  <c r="H766" i="27"/>
  <c r="H765" i="27" s="1"/>
  <c r="H763" i="27"/>
  <c r="H762" i="27" s="1"/>
  <c r="I763" i="27"/>
  <c r="I762" i="27" s="1"/>
  <c r="H759" i="27"/>
  <c r="H758" i="27" s="1"/>
  <c r="H753" i="27"/>
  <c r="H752" i="27" s="1"/>
  <c r="H751" i="27" s="1"/>
  <c r="H750" i="27" s="1"/>
  <c r="H749" i="27" s="1"/>
  <c r="H745" i="27"/>
  <c r="H744" i="27" s="1"/>
  <c r="H740" i="27"/>
  <c r="H739" i="27" s="1"/>
  <c r="H738" i="27" s="1"/>
  <c r="H736" i="27"/>
  <c r="H735" i="27" s="1"/>
  <c r="H734" i="27" s="1"/>
  <c r="H732" i="27"/>
  <c r="H731" i="27" s="1"/>
  <c r="H730" i="27" s="1"/>
  <c r="I732" i="27"/>
  <c r="I731" i="27" s="1"/>
  <c r="I730" i="27" s="1"/>
  <c r="H725" i="27"/>
  <c r="H724" i="27" s="1"/>
  <c r="H723" i="27" s="1"/>
  <c r="H722" i="27" s="1"/>
  <c r="I725" i="27"/>
  <c r="I724" i="27" s="1"/>
  <c r="I723" i="27" s="1"/>
  <c r="I722" i="27" s="1"/>
  <c r="H719" i="27"/>
  <c r="H718" i="27" s="1"/>
  <c r="H720" i="27"/>
  <c r="H716" i="27"/>
  <c r="H715" i="27" s="1"/>
  <c r="H714" i="27" s="1"/>
  <c r="H712" i="27"/>
  <c r="H711" i="27" s="1"/>
  <c r="H710" i="27" s="1"/>
  <c r="I712" i="27"/>
  <c r="I711" i="27" s="1"/>
  <c r="I710" i="27" s="1"/>
  <c r="H708" i="27"/>
  <c r="H707" i="27" s="1"/>
  <c r="H706" i="27" s="1"/>
  <c r="I708" i="27"/>
  <c r="I707" i="27" s="1"/>
  <c r="I706" i="27" s="1"/>
  <c r="H704" i="27"/>
  <c r="H703" i="27" s="1"/>
  <c r="H702" i="27" s="1"/>
  <c r="H700" i="27"/>
  <c r="H699" i="27" s="1"/>
  <c r="H698" i="27" s="1"/>
  <c r="H696" i="27"/>
  <c r="H695" i="27" s="1"/>
  <c r="H694" i="27" s="1"/>
  <c r="I696" i="27"/>
  <c r="I695" i="27" s="1"/>
  <c r="I694" i="27" s="1"/>
  <c r="H692" i="27"/>
  <c r="H691" i="27" s="1"/>
  <c r="I692" i="27"/>
  <c r="I691" i="27" s="1"/>
  <c r="H689" i="27"/>
  <c r="H688" i="27" s="1"/>
  <c r="H687" i="27" s="1"/>
  <c r="H682" i="27"/>
  <c r="H681" i="27" s="1"/>
  <c r="H680" i="27" s="1"/>
  <c r="H679" i="27" s="1"/>
  <c r="H678" i="27" s="1"/>
  <c r="H677" i="27" s="1"/>
  <c r="H676" i="27" s="1"/>
  <c r="H673" i="27"/>
  <c r="H672" i="27" s="1"/>
  <c r="H329" i="26" l="1"/>
  <c r="H328" i="26" s="1"/>
  <c r="H327" i="26" s="1"/>
  <c r="H326" i="26" s="1"/>
  <c r="H325" i="26" s="1"/>
  <c r="H324" i="26" s="1"/>
  <c r="H440" i="26"/>
  <c r="H439" i="26" s="1"/>
  <c r="H438" i="26" s="1"/>
  <c r="H406" i="26"/>
  <c r="H405" i="26"/>
  <c r="H369" i="26"/>
  <c r="H364" i="26" s="1"/>
  <c r="H363" i="26" s="1"/>
  <c r="H362" i="26" s="1"/>
  <c r="H449" i="26"/>
  <c r="H448" i="26" s="1"/>
  <c r="H443" i="26" s="1"/>
  <c r="H206" i="26"/>
  <c r="H205" i="26" s="1"/>
  <c r="H204" i="26" s="1"/>
  <c r="H203" i="26" s="1"/>
  <c r="H202" i="26" s="1"/>
  <c r="H201" i="26" s="1"/>
  <c r="H181" i="26" s="1"/>
  <c r="J12" i="26"/>
  <c r="H484" i="26"/>
  <c r="H483" i="26" s="1"/>
  <c r="H482" i="26" s="1"/>
  <c r="H481" i="26" s="1"/>
  <c r="H475" i="26" s="1"/>
  <c r="H473" i="26" s="1"/>
  <c r="G12" i="26"/>
  <c r="H24" i="26"/>
  <c r="H23" i="26" s="1"/>
  <c r="H22" i="26" s="1"/>
  <c r="H21" i="26" s="1"/>
  <c r="H18" i="26"/>
  <c r="H17" i="26" s="1"/>
  <c r="H16" i="26" s="1"/>
  <c r="H15" i="26" s="1"/>
  <c r="H14" i="26" s="1"/>
  <c r="I753" i="27"/>
  <c r="I752" i="27" s="1"/>
  <c r="I751" i="27" s="1"/>
  <c r="I750" i="27" s="1"/>
  <c r="I749" i="27" s="1"/>
  <c r="I777" i="27"/>
  <c r="I776" i="27" s="1"/>
  <c r="I775" i="27" s="1"/>
  <c r="I774" i="27" s="1"/>
  <c r="I773" i="27" s="1"/>
  <c r="I772" i="27" s="1"/>
  <c r="I759" i="27"/>
  <c r="I758" i="27" s="1"/>
  <c r="I757" i="27" s="1"/>
  <c r="I756" i="27" s="1"/>
  <c r="H775" i="27"/>
  <c r="H774" i="27" s="1"/>
  <c r="H773" i="27" s="1"/>
  <c r="H772" i="27" s="1"/>
  <c r="H757" i="27"/>
  <c r="H756" i="27" s="1"/>
  <c r="H748" i="27" s="1"/>
  <c r="I742" i="27"/>
  <c r="I743" i="27"/>
  <c r="H742" i="27"/>
  <c r="H743" i="27"/>
  <c r="I729" i="27"/>
  <c r="I728" i="27" s="1"/>
  <c r="I727" i="27" s="1"/>
  <c r="H729" i="27"/>
  <c r="I686" i="27"/>
  <c r="I685" i="27" s="1"/>
  <c r="I684" i="27" s="1"/>
  <c r="H686" i="27"/>
  <c r="H685" i="27" s="1"/>
  <c r="H684" i="27" s="1"/>
  <c r="H437" i="26" l="1"/>
  <c r="H436" i="26" s="1"/>
  <c r="H323" i="26" s="1"/>
  <c r="H13" i="26"/>
  <c r="H747" i="27"/>
  <c r="J13" i="26"/>
  <c r="I748" i="27"/>
  <c r="H728" i="27"/>
  <c r="H727" i="27" s="1"/>
  <c r="H12" i="26" l="1"/>
  <c r="K12" i="26"/>
  <c r="I747" i="27"/>
  <c r="K13" i="26"/>
  <c r="H668" i="27"/>
  <c r="H667" i="27" s="1"/>
  <c r="H666" i="27" s="1"/>
  <c r="H665" i="27" s="1"/>
  <c r="I668" i="27"/>
  <c r="I667" i="27" s="1"/>
  <c r="I666" i="27" s="1"/>
  <c r="I665" i="27" s="1"/>
  <c r="H663" i="27"/>
  <c r="H662" i="27" s="1"/>
  <c r="H661" i="27" s="1"/>
  <c r="H660" i="27" s="1"/>
  <c r="H659" i="27" s="1"/>
  <c r="I663" i="27"/>
  <c r="I662" i="27" s="1"/>
  <c r="I661" i="27" s="1"/>
  <c r="I660" i="27" s="1"/>
  <c r="I659" i="27" s="1"/>
  <c r="H656" i="27"/>
  <c r="H655" i="27" s="1"/>
  <c r="H654" i="27" s="1"/>
  <c r="I656" i="27"/>
  <c r="I655" i="27" s="1"/>
  <c r="I654" i="27" s="1"/>
  <c r="H652" i="27"/>
  <c r="H651" i="27" s="1"/>
  <c r="H650" i="27" s="1"/>
  <c r="I652" i="27"/>
  <c r="I651" i="27" s="1"/>
  <c r="I650" i="27" s="1"/>
  <c r="H647" i="27"/>
  <c r="H648" i="27"/>
  <c r="I648" i="27"/>
  <c r="I647" i="27" s="1"/>
  <c r="H644" i="27"/>
  <c r="H643" i="27" s="1"/>
  <c r="H642" i="27" s="1"/>
  <c r="I644" i="27"/>
  <c r="I643" i="27" s="1"/>
  <c r="I642" i="27" s="1"/>
  <c r="H638" i="27"/>
  <c r="H637" i="27" s="1"/>
  <c r="H636" i="27" s="1"/>
  <c r="H635" i="27" s="1"/>
  <c r="H634" i="27" s="1"/>
  <c r="I638" i="27"/>
  <c r="I637" i="27" s="1"/>
  <c r="I636" i="27" s="1"/>
  <c r="I635" i="27" s="1"/>
  <c r="I634" i="27" s="1"/>
  <c r="H630" i="27"/>
  <c r="H629" i="27" s="1"/>
  <c r="H628" i="27" s="1"/>
  <c r="H627" i="27" s="1"/>
  <c r="I630" i="27"/>
  <c r="I629" i="27" s="1"/>
  <c r="I628" i="27" s="1"/>
  <c r="I627" i="27" s="1"/>
  <c r="H625" i="27"/>
  <c r="H624" i="27" s="1"/>
  <c r="H623" i="27" s="1"/>
  <c r="I625" i="27"/>
  <c r="I624" i="27" s="1"/>
  <c r="I623" i="27" s="1"/>
  <c r="H621" i="27"/>
  <c r="H620" i="27" s="1"/>
  <c r="H619" i="27" s="1"/>
  <c r="I621" i="27"/>
  <c r="I620" i="27" s="1"/>
  <c r="I619" i="27" s="1"/>
  <c r="H615" i="27"/>
  <c r="H614" i="27" s="1"/>
  <c r="H613" i="27" s="1"/>
  <c r="I615" i="27"/>
  <c r="I614" i="27" s="1"/>
  <c r="I613" i="27" s="1"/>
  <c r="H610" i="27"/>
  <c r="H609" i="27" s="1"/>
  <c r="H611" i="27"/>
  <c r="I611" i="27"/>
  <c r="I610" i="27" s="1"/>
  <c r="I609" i="27" s="1"/>
  <c r="H607" i="27"/>
  <c r="H606" i="27" s="1"/>
  <c r="H605" i="27" s="1"/>
  <c r="I607" i="27"/>
  <c r="I606" i="27" s="1"/>
  <c r="I605" i="27" s="1"/>
  <c r="H601" i="27"/>
  <c r="H600" i="27" s="1"/>
  <c r="H599" i="27" s="1"/>
  <c r="H598" i="27" s="1"/>
  <c r="I601" i="27"/>
  <c r="I600" i="27" s="1"/>
  <c r="I599" i="27" s="1"/>
  <c r="I598" i="27" s="1"/>
  <c r="H596" i="27"/>
  <c r="H595" i="27" s="1"/>
  <c r="H594" i="27" s="1"/>
  <c r="I596" i="27"/>
  <c r="I595" i="27" s="1"/>
  <c r="I594" i="27" s="1"/>
  <c r="H592" i="27"/>
  <c r="H591" i="27" s="1"/>
  <c r="H590" i="27" s="1"/>
  <c r="I592" i="27"/>
  <c r="I591" i="27" s="1"/>
  <c r="I590" i="27" s="1"/>
  <c r="H588" i="27"/>
  <c r="H587" i="27" s="1"/>
  <c r="H586" i="27" s="1"/>
  <c r="I588" i="27"/>
  <c r="I587" i="27" s="1"/>
  <c r="I586" i="27" s="1"/>
  <c r="H581" i="27"/>
  <c r="H580" i="27" s="1"/>
  <c r="I581" i="27"/>
  <c r="I580" i="27" s="1"/>
  <c r="H576" i="27"/>
  <c r="H575" i="27" s="1"/>
  <c r="I576" i="27"/>
  <c r="I575" i="27" s="1"/>
  <c r="H573" i="27"/>
  <c r="H572" i="27" s="1"/>
  <c r="I573" i="27"/>
  <c r="I572" i="27" s="1"/>
  <c r="H566" i="27"/>
  <c r="H565" i="27" s="1"/>
  <c r="H564" i="27" s="1"/>
  <c r="H563" i="27" s="1"/>
  <c r="H562" i="27" s="1"/>
  <c r="I566" i="27"/>
  <c r="I565" i="27" s="1"/>
  <c r="I564" i="27" s="1"/>
  <c r="I563" i="27" s="1"/>
  <c r="I562" i="27" s="1"/>
  <c r="H559" i="27"/>
  <c r="H558" i="27" s="1"/>
  <c r="H557" i="27" s="1"/>
  <c r="I559" i="27"/>
  <c r="I558" i="27" s="1"/>
  <c r="I557" i="27" s="1"/>
  <c r="H555" i="27"/>
  <c r="H554" i="27" s="1"/>
  <c r="H553" i="27" s="1"/>
  <c r="I555" i="27"/>
  <c r="I554" i="27" s="1"/>
  <c r="I553" i="27" s="1"/>
  <c r="H549" i="27"/>
  <c r="H548" i="27" s="1"/>
  <c r="H547" i="27" s="1"/>
  <c r="I549" i="27"/>
  <c r="I548" i="27" s="1"/>
  <c r="I547" i="27" s="1"/>
  <c r="H545" i="27"/>
  <c r="H544" i="27" s="1"/>
  <c r="H543" i="27" s="1"/>
  <c r="I545" i="27"/>
  <c r="I544" i="27" s="1"/>
  <c r="I543" i="27" s="1"/>
  <c r="H541" i="27"/>
  <c r="H540" i="27" s="1"/>
  <c r="H539" i="27" s="1"/>
  <c r="I541" i="27"/>
  <c r="I540" i="27" s="1"/>
  <c r="I539" i="27" s="1"/>
  <c r="H537" i="27"/>
  <c r="H536" i="27" s="1"/>
  <c r="H535" i="27" s="1"/>
  <c r="I537" i="27"/>
  <c r="I536" i="27" s="1"/>
  <c r="I535" i="27" s="1"/>
  <c r="H531" i="27"/>
  <c r="H530" i="27" s="1"/>
  <c r="I531" i="27"/>
  <c r="I530" i="27" s="1"/>
  <c r="H527" i="27"/>
  <c r="H526" i="27" s="1"/>
  <c r="I527" i="27"/>
  <c r="I526" i="27" s="1"/>
  <c r="H521" i="27"/>
  <c r="H520" i="27" s="1"/>
  <c r="I521" i="27"/>
  <c r="I520" i="27" s="1"/>
  <c r="H517" i="27"/>
  <c r="H516" i="27" s="1"/>
  <c r="I517" i="27"/>
  <c r="I516" i="27" s="1"/>
  <c r="H510" i="27"/>
  <c r="H509" i="27" s="1"/>
  <c r="I510" i="27"/>
  <c r="I509" i="27" s="1"/>
  <c r="H506" i="27"/>
  <c r="H505" i="27" s="1"/>
  <c r="I506" i="27"/>
  <c r="I505" i="27" s="1"/>
  <c r="H502" i="27"/>
  <c r="H500" i="27" s="1"/>
  <c r="I502" i="27"/>
  <c r="I500" i="27" s="1"/>
  <c r="H497" i="27"/>
  <c r="H496" i="27" s="1"/>
  <c r="H498" i="27"/>
  <c r="I498" i="27"/>
  <c r="I497" i="27" s="1"/>
  <c r="I496" i="27" s="1"/>
  <c r="H494" i="27"/>
  <c r="H493" i="27" s="1"/>
  <c r="H492" i="27" s="1"/>
  <c r="H491" i="27" s="1"/>
  <c r="I494" i="27"/>
  <c r="I493" i="27" s="1"/>
  <c r="I492" i="27" s="1"/>
  <c r="I491" i="27" s="1"/>
  <c r="H488" i="27"/>
  <c r="H487" i="27" s="1"/>
  <c r="H486" i="27" s="1"/>
  <c r="H485" i="27" s="1"/>
  <c r="I488" i="27"/>
  <c r="I487" i="27" s="1"/>
  <c r="I486" i="27" s="1"/>
  <c r="I485" i="27" s="1"/>
  <c r="H482" i="27"/>
  <c r="H481" i="27" s="1"/>
  <c r="H480" i="27" s="1"/>
  <c r="I482" i="27"/>
  <c r="I481" i="27" s="1"/>
  <c r="I480" i="27" s="1"/>
  <c r="H478" i="27"/>
  <c r="H477" i="27" s="1"/>
  <c r="H476" i="27" s="1"/>
  <c r="H475" i="27" s="1"/>
  <c r="I478" i="27"/>
  <c r="I477" i="27" s="1"/>
  <c r="I476" i="27" s="1"/>
  <c r="I475" i="27" s="1"/>
  <c r="I471" i="27"/>
  <c r="I470" i="27" s="1"/>
  <c r="H471" i="27"/>
  <c r="H470" i="27" s="1"/>
  <c r="H467" i="27"/>
  <c r="H466" i="27" s="1"/>
  <c r="I467" i="27"/>
  <c r="I466" i="27" s="1"/>
  <c r="H464" i="27"/>
  <c r="H463" i="27" s="1"/>
  <c r="I464" i="27"/>
  <c r="I463" i="27" s="1"/>
  <c r="H460" i="27"/>
  <c r="H459" i="27" s="1"/>
  <c r="I460" i="27"/>
  <c r="I459" i="27" s="1"/>
  <c r="H455" i="27"/>
  <c r="H454" i="27" s="1"/>
  <c r="H453" i="27" s="1"/>
  <c r="I455" i="27"/>
  <c r="I454" i="27" s="1"/>
  <c r="I453" i="27" s="1"/>
  <c r="H448" i="27"/>
  <c r="H447" i="27" s="1"/>
  <c r="H446" i="27" s="1"/>
  <c r="H445" i="27" s="1"/>
  <c r="H444" i="27" s="1"/>
  <c r="I448" i="27"/>
  <c r="I447" i="27" s="1"/>
  <c r="I446" i="27" s="1"/>
  <c r="I445" i="27" s="1"/>
  <c r="I444" i="27" s="1"/>
  <c r="H441" i="27"/>
  <c r="H440" i="27" s="1"/>
  <c r="I441" i="27"/>
  <c r="I440" i="27" s="1"/>
  <c r="H442" i="27"/>
  <c r="I442" i="27"/>
  <c r="H438" i="27"/>
  <c r="H437" i="27" s="1"/>
  <c r="H436" i="27" s="1"/>
  <c r="H435" i="27" s="1"/>
  <c r="H434" i="27" s="1"/>
  <c r="I438" i="27"/>
  <c r="I437" i="27" s="1"/>
  <c r="I436" i="27" s="1"/>
  <c r="I435" i="27" s="1"/>
  <c r="I434" i="27" s="1"/>
  <c r="H431" i="27"/>
  <c r="H430" i="27" s="1"/>
  <c r="H429" i="27" s="1"/>
  <c r="H428" i="27" s="1"/>
  <c r="H427" i="27" s="1"/>
  <c r="H426" i="27" s="1"/>
  <c r="I431" i="27"/>
  <c r="I430" i="27" s="1"/>
  <c r="I429" i="27" s="1"/>
  <c r="I428" i="27" s="1"/>
  <c r="I427" i="27" s="1"/>
  <c r="I426" i="27" s="1"/>
  <c r="H424" i="27"/>
  <c r="H423" i="27" s="1"/>
  <c r="H422" i="27" s="1"/>
  <c r="H421" i="27" s="1"/>
  <c r="H420" i="27" s="1"/>
  <c r="I424" i="27"/>
  <c r="I423" i="27" s="1"/>
  <c r="I422" i="27" s="1"/>
  <c r="I421" i="27" s="1"/>
  <c r="I420" i="27" s="1"/>
  <c r="H418" i="27"/>
  <c r="H417" i="27" s="1"/>
  <c r="H416" i="27" s="1"/>
  <c r="H415" i="27" s="1"/>
  <c r="I418" i="27"/>
  <c r="I417" i="27" s="1"/>
  <c r="I416" i="27" s="1"/>
  <c r="I415" i="27" s="1"/>
  <c r="H412" i="27"/>
  <c r="H411" i="27" s="1"/>
  <c r="I412" i="27"/>
  <c r="I411" i="27" s="1"/>
  <c r="H408" i="27"/>
  <c r="H407" i="27" s="1"/>
  <c r="I408" i="27"/>
  <c r="I407" i="27" s="1"/>
  <c r="H405" i="27"/>
  <c r="H404" i="27" s="1"/>
  <c r="I405" i="27"/>
  <c r="I404" i="27" s="1"/>
  <c r="H401" i="27"/>
  <c r="H400" i="27" s="1"/>
  <c r="I401" i="27"/>
  <c r="I400" i="27" s="1"/>
  <c r="H392" i="27"/>
  <c r="H391" i="27" s="1"/>
  <c r="H390" i="27" s="1"/>
  <c r="H389" i="27" s="1"/>
  <c r="H388" i="27" s="1"/>
  <c r="H387" i="27" s="1"/>
  <c r="I392" i="27"/>
  <c r="I391" i="27" s="1"/>
  <c r="I390" i="27" s="1"/>
  <c r="I389" i="27" s="1"/>
  <c r="I388" i="27" s="1"/>
  <c r="I387" i="27" s="1"/>
  <c r="H385" i="27"/>
  <c r="H384" i="27" s="1"/>
  <c r="H383" i="27" s="1"/>
  <c r="I385" i="27"/>
  <c r="I384" i="27" s="1"/>
  <c r="I383" i="27" s="1"/>
  <c r="H381" i="27"/>
  <c r="H380" i="27" s="1"/>
  <c r="H379" i="27" s="1"/>
  <c r="I381" i="27"/>
  <c r="I380" i="27" s="1"/>
  <c r="I379" i="27" s="1"/>
  <c r="H377" i="27"/>
  <c r="H376" i="27" s="1"/>
  <c r="H375" i="27" s="1"/>
  <c r="I377" i="27"/>
  <c r="I376" i="27" s="1"/>
  <c r="I375" i="27" s="1"/>
  <c r="H373" i="27"/>
  <c r="H372" i="27" s="1"/>
  <c r="H371" i="27" s="1"/>
  <c r="I373" i="27"/>
  <c r="I372" i="27" s="1"/>
  <c r="I371" i="27" s="1"/>
  <c r="H369" i="27"/>
  <c r="H368" i="27" s="1"/>
  <c r="H367" i="27" s="1"/>
  <c r="I369" i="27"/>
  <c r="I368" i="27" s="1"/>
  <c r="I367" i="27" s="1"/>
  <c r="H365" i="27"/>
  <c r="H364" i="27" s="1"/>
  <c r="H363" i="27" s="1"/>
  <c r="I365" i="27"/>
  <c r="I364" i="27" s="1"/>
  <c r="I363" i="27" s="1"/>
  <c r="H357" i="27"/>
  <c r="H356" i="27" s="1"/>
  <c r="I357" i="27"/>
  <c r="I356" i="27" s="1"/>
  <c r="H353" i="27"/>
  <c r="H352" i="27" s="1"/>
  <c r="I353" i="27"/>
  <c r="I352" i="27" s="1"/>
  <c r="H350" i="27"/>
  <c r="H349" i="27" s="1"/>
  <c r="I350" i="27"/>
  <c r="I349" i="27" s="1"/>
  <c r="H346" i="27"/>
  <c r="H345" i="27" s="1"/>
  <c r="I346" i="27"/>
  <c r="I345" i="27" s="1"/>
  <c r="H337" i="27"/>
  <c r="H336" i="27" s="1"/>
  <c r="H335" i="27" s="1"/>
  <c r="I337" i="27"/>
  <c r="I336" i="27" s="1"/>
  <c r="I335" i="27" s="1"/>
  <c r="H329" i="27"/>
  <c r="I329" i="27"/>
  <c r="H327" i="27"/>
  <c r="H326" i="27" s="1"/>
  <c r="H325" i="27" s="1"/>
  <c r="I327" i="27"/>
  <c r="I326" i="27" s="1"/>
  <c r="H321" i="27"/>
  <c r="H320" i="27" s="1"/>
  <c r="I321" i="27"/>
  <c r="I320" i="27" s="1"/>
  <c r="H317" i="27"/>
  <c r="H316" i="27" s="1"/>
  <c r="I317" i="27"/>
  <c r="I316" i="27" s="1"/>
  <c r="H313" i="27"/>
  <c r="H312" i="27" s="1"/>
  <c r="I313" i="27"/>
  <c r="I312" i="27" s="1"/>
  <c r="H308" i="27"/>
  <c r="H307" i="27" s="1"/>
  <c r="H306" i="27" s="1"/>
  <c r="I308" i="27"/>
  <c r="I307" i="27" s="1"/>
  <c r="I306" i="27" s="1"/>
  <c r="H302" i="27"/>
  <c r="I302" i="27"/>
  <c r="H300" i="27"/>
  <c r="H299" i="27" s="1"/>
  <c r="I300" i="27"/>
  <c r="H293" i="27"/>
  <c r="H292" i="27" s="1"/>
  <c r="H291" i="27" s="1"/>
  <c r="H290" i="27" s="1"/>
  <c r="I293" i="27"/>
  <c r="I292" i="27" s="1"/>
  <c r="I291" i="27" s="1"/>
  <c r="I290" i="27" s="1"/>
  <c r="H288" i="27"/>
  <c r="H287" i="27" s="1"/>
  <c r="I288" i="27"/>
  <c r="I287" i="27" s="1"/>
  <c r="H283" i="27"/>
  <c r="H282" i="27" s="1"/>
  <c r="H281" i="27" s="1"/>
  <c r="D20" i="4" s="1"/>
  <c r="I283" i="27"/>
  <c r="I282" i="27" s="1"/>
  <c r="I281" i="27" s="1"/>
  <c r="E20" i="4" s="1"/>
  <c r="H278" i="27"/>
  <c r="H277" i="27" s="1"/>
  <c r="H276" i="27" s="1"/>
  <c r="I278" i="27"/>
  <c r="I277" i="27" s="1"/>
  <c r="I276" i="27" s="1"/>
  <c r="H274" i="27"/>
  <c r="I274" i="27"/>
  <c r="H272" i="27"/>
  <c r="I272" i="27"/>
  <c r="H269" i="27"/>
  <c r="H268" i="27" s="1"/>
  <c r="I269" i="27"/>
  <c r="I268" i="27" s="1"/>
  <c r="H264" i="27"/>
  <c r="I264" i="27"/>
  <c r="H262" i="27"/>
  <c r="I262" i="27"/>
  <c r="H259" i="27"/>
  <c r="H258" i="27" s="1"/>
  <c r="I259" i="27"/>
  <c r="I258" i="27" s="1"/>
  <c r="H255" i="27"/>
  <c r="H254" i="27" s="1"/>
  <c r="I255" i="27"/>
  <c r="I254" i="27" s="1"/>
  <c r="H250" i="27"/>
  <c r="H249" i="27" s="1"/>
  <c r="I250" i="27"/>
  <c r="I249" i="27" s="1"/>
  <c r="H247" i="27"/>
  <c r="I247" i="27"/>
  <c r="H245" i="27"/>
  <c r="I245" i="27"/>
  <c r="H241" i="27"/>
  <c r="H240" i="27" s="1"/>
  <c r="I241" i="27"/>
  <c r="I240" i="27" s="1"/>
  <c r="H235" i="27"/>
  <c r="H234" i="27" s="1"/>
  <c r="I235" i="27"/>
  <c r="I234" i="27" s="1"/>
  <c r="H231" i="27"/>
  <c r="I231" i="27"/>
  <c r="H232" i="27"/>
  <c r="I232" i="27"/>
  <c r="H227" i="27"/>
  <c r="H226" i="27" s="1"/>
  <c r="I227" i="27"/>
  <c r="I226" i="27" s="1"/>
  <c r="H224" i="27"/>
  <c r="H223" i="27" s="1"/>
  <c r="I224" i="27"/>
  <c r="I223" i="27" s="1"/>
  <c r="H220" i="27"/>
  <c r="H219" i="27" s="1"/>
  <c r="I220" i="27"/>
  <c r="I219" i="27" s="1"/>
  <c r="H215" i="27"/>
  <c r="H214" i="27" s="1"/>
  <c r="I215" i="27"/>
  <c r="I214" i="27" s="1"/>
  <c r="H212" i="27"/>
  <c r="H211" i="27" s="1"/>
  <c r="I212" i="27"/>
  <c r="I211" i="27" s="1"/>
  <c r="H208" i="27"/>
  <c r="H207" i="27" s="1"/>
  <c r="I208" i="27"/>
  <c r="I207" i="27" s="1"/>
  <c r="H204" i="27"/>
  <c r="H203" i="27" s="1"/>
  <c r="I204" i="27"/>
  <c r="I203" i="27" s="1"/>
  <c r="H195" i="27"/>
  <c r="H194" i="27" s="1"/>
  <c r="H193" i="27" s="1"/>
  <c r="I195" i="27"/>
  <c r="I194" i="27" s="1"/>
  <c r="I193" i="27" s="1"/>
  <c r="H190" i="27"/>
  <c r="H189" i="27" s="1"/>
  <c r="I190" i="27"/>
  <c r="I189" i="27" s="1"/>
  <c r="H186" i="27"/>
  <c r="H185" i="27" s="1"/>
  <c r="I186" i="27"/>
  <c r="I185" i="27" s="1"/>
  <c r="H182" i="27"/>
  <c r="H181" i="27" s="1"/>
  <c r="H180" i="27" s="1"/>
  <c r="I182" i="27"/>
  <c r="I181" i="27" s="1"/>
  <c r="I180" i="27" s="1"/>
  <c r="H176" i="27"/>
  <c r="H175" i="27" s="1"/>
  <c r="H174" i="27" s="1"/>
  <c r="H173" i="27" s="1"/>
  <c r="H172" i="27" s="1"/>
  <c r="H171" i="27" s="1"/>
  <c r="I176" i="27"/>
  <c r="I175" i="27" s="1"/>
  <c r="I174" i="27" s="1"/>
  <c r="I173" i="27" s="1"/>
  <c r="I172" i="27" s="1"/>
  <c r="I171" i="27" s="1"/>
  <c r="H167" i="27"/>
  <c r="H166" i="27" s="1"/>
  <c r="H165" i="27" s="1"/>
  <c r="I167" i="27"/>
  <c r="I166" i="27" s="1"/>
  <c r="I165" i="27" s="1"/>
  <c r="H168" i="27"/>
  <c r="I168" i="27"/>
  <c r="H162" i="27"/>
  <c r="H161" i="27" s="1"/>
  <c r="H160" i="27" s="1"/>
  <c r="I162" i="27"/>
  <c r="I161" i="27" s="1"/>
  <c r="I160" i="27" s="1"/>
  <c r="H163" i="27"/>
  <c r="I163" i="27"/>
  <c r="H156" i="27"/>
  <c r="H155" i="27" s="1"/>
  <c r="I156" i="27"/>
  <c r="I155" i="27" s="1"/>
  <c r="H157" i="27"/>
  <c r="I157" i="27"/>
  <c r="H152" i="27"/>
  <c r="I152" i="27"/>
  <c r="H153" i="27"/>
  <c r="I153" i="27"/>
  <c r="H150" i="27"/>
  <c r="H149" i="27" s="1"/>
  <c r="H148" i="27" s="1"/>
  <c r="H147" i="27" s="1"/>
  <c r="I150" i="27"/>
  <c r="I149" i="27" s="1"/>
  <c r="H145" i="27"/>
  <c r="H144" i="27" s="1"/>
  <c r="H143" i="27" s="1"/>
  <c r="H142" i="27" s="1"/>
  <c r="I145" i="27"/>
  <c r="I144" i="27" s="1"/>
  <c r="I143" i="27" s="1"/>
  <c r="I142" i="27" s="1"/>
  <c r="H140" i="27"/>
  <c r="H139" i="27" s="1"/>
  <c r="I140" i="27"/>
  <c r="I139" i="27" s="1"/>
  <c r="H137" i="27"/>
  <c r="H136" i="27" s="1"/>
  <c r="I137" i="27"/>
  <c r="I136" i="27" s="1"/>
  <c r="H130" i="27"/>
  <c r="H129" i="27" s="1"/>
  <c r="H128" i="27" s="1"/>
  <c r="I130" i="27"/>
  <c r="I129" i="27" s="1"/>
  <c r="I128" i="27" s="1"/>
  <c r="H131" i="27"/>
  <c r="I131" i="27"/>
  <c r="H126" i="27"/>
  <c r="H125" i="27" s="1"/>
  <c r="I126" i="27"/>
  <c r="I125" i="27" s="1"/>
  <c r="H121" i="27"/>
  <c r="H120" i="27" s="1"/>
  <c r="I121" i="27"/>
  <c r="I120" i="27" s="1"/>
  <c r="H118" i="27"/>
  <c r="H117" i="27" s="1"/>
  <c r="I118" i="27"/>
  <c r="I117" i="27" s="1"/>
  <c r="H109" i="27"/>
  <c r="H108" i="27" s="1"/>
  <c r="I109" i="27"/>
  <c r="I108" i="27" s="1"/>
  <c r="H111" i="27"/>
  <c r="I111" i="27"/>
  <c r="H100" i="27"/>
  <c r="H99" i="27" s="1"/>
  <c r="I100" i="27"/>
  <c r="I99" i="27" s="1"/>
  <c r="H97" i="27"/>
  <c r="H96" i="27" s="1"/>
  <c r="I97" i="27"/>
  <c r="I96" i="27" s="1"/>
  <c r="H89" i="27"/>
  <c r="H88" i="27" s="1"/>
  <c r="I89" i="27"/>
  <c r="I88" i="27" s="1"/>
  <c r="H85" i="27"/>
  <c r="H84" i="27" s="1"/>
  <c r="I85" i="27"/>
  <c r="I84" i="27" s="1"/>
  <c r="H81" i="27"/>
  <c r="H80" i="27" s="1"/>
  <c r="I81" i="27"/>
  <c r="I80" i="27" s="1"/>
  <c r="H76" i="27"/>
  <c r="H75" i="27" s="1"/>
  <c r="H74" i="27" s="1"/>
  <c r="I76" i="27"/>
  <c r="I75" i="27" s="1"/>
  <c r="I74" i="27" s="1"/>
  <c r="H71" i="27"/>
  <c r="H70" i="27" s="1"/>
  <c r="H69" i="27" s="1"/>
  <c r="H68" i="27" s="1"/>
  <c r="I71" i="27"/>
  <c r="I70" i="27" s="1"/>
  <c r="I69" i="27" s="1"/>
  <c r="I68" i="27" s="1"/>
  <c r="H61" i="27"/>
  <c r="H60" i="27" s="1"/>
  <c r="H59" i="27" s="1"/>
  <c r="I61" i="27"/>
  <c r="I60" i="27" s="1"/>
  <c r="I59" i="27" s="1"/>
  <c r="H57" i="27"/>
  <c r="H56" i="27" s="1"/>
  <c r="I57" i="27"/>
  <c r="I56" i="27" s="1"/>
  <c r="H54" i="27"/>
  <c r="H53" i="27" s="1"/>
  <c r="I54" i="27"/>
  <c r="I53" i="27" s="1"/>
  <c r="H49" i="27"/>
  <c r="H48" i="27" s="1"/>
  <c r="H47" i="27" s="1"/>
  <c r="I49" i="27"/>
  <c r="I48" i="27" s="1"/>
  <c r="I47" i="27" s="1"/>
  <c r="H44" i="27"/>
  <c r="H43" i="27" s="1"/>
  <c r="I44" i="27"/>
  <c r="I43" i="27" s="1"/>
  <c r="H40" i="27"/>
  <c r="H39" i="27" s="1"/>
  <c r="I40" i="27"/>
  <c r="I39" i="27" s="1"/>
  <c r="H35" i="27"/>
  <c r="H34" i="27" s="1"/>
  <c r="H33" i="27" s="1"/>
  <c r="H32" i="27" s="1"/>
  <c r="I35" i="27"/>
  <c r="I34" i="27" s="1"/>
  <c r="I33" i="27" s="1"/>
  <c r="I32" i="27" s="1"/>
  <c r="H26" i="27"/>
  <c r="H25" i="27" s="1"/>
  <c r="H24" i="27" s="1"/>
  <c r="I26" i="27"/>
  <c r="I25" i="27" s="1"/>
  <c r="I24" i="27" s="1"/>
  <c r="H27" i="27"/>
  <c r="I27" i="27"/>
  <c r="H22" i="27"/>
  <c r="H21" i="27" s="1"/>
  <c r="H20" i="27" s="1"/>
  <c r="H19" i="27" s="1"/>
  <c r="I22" i="27"/>
  <c r="I21" i="27" s="1"/>
  <c r="I20" i="27" s="1"/>
  <c r="I19" i="27" s="1"/>
  <c r="H244" i="27" l="1"/>
  <c r="H239" i="27" s="1"/>
  <c r="H646" i="27"/>
  <c r="H641" i="27" s="1"/>
  <c r="H640" i="27" s="1"/>
  <c r="H633" i="27" s="1"/>
  <c r="H501" i="27"/>
  <c r="H261" i="27"/>
  <c r="H253" i="27" s="1"/>
  <c r="I646" i="27"/>
  <c r="I641" i="27" s="1"/>
  <c r="I640" i="27" s="1"/>
  <c r="I633" i="27" s="1"/>
  <c r="I501" i="27"/>
  <c r="I271" i="27"/>
  <c r="I267" i="27" s="1"/>
  <c r="I266" i="27" s="1"/>
  <c r="I148" i="27"/>
  <c r="I147" i="27" s="1"/>
  <c r="I658" i="27"/>
  <c r="H658" i="27"/>
  <c r="I617" i="27"/>
  <c r="I618" i="27"/>
  <c r="H617" i="27"/>
  <c r="H618" i="27"/>
  <c r="I604" i="27"/>
  <c r="H604" i="27"/>
  <c r="I578" i="27"/>
  <c r="H578" i="27"/>
  <c r="I571" i="27"/>
  <c r="I570" i="27" s="1"/>
  <c r="H571" i="27"/>
  <c r="H570" i="27" s="1"/>
  <c r="H569" i="27" s="1"/>
  <c r="I552" i="27"/>
  <c r="I551" i="27" s="1"/>
  <c r="H552" i="27"/>
  <c r="H551" i="27" s="1"/>
  <c r="I534" i="27"/>
  <c r="H534" i="27"/>
  <c r="H525" i="27"/>
  <c r="I525" i="27"/>
  <c r="I515" i="27"/>
  <c r="I514" i="27" s="1"/>
  <c r="I513" i="27" s="1"/>
  <c r="I512" i="27" s="1"/>
  <c r="H515" i="27"/>
  <c r="H514" i="27" s="1"/>
  <c r="H513" i="27" s="1"/>
  <c r="H512" i="27" s="1"/>
  <c r="I504" i="27"/>
  <c r="I490" i="27" s="1"/>
  <c r="H504" i="27"/>
  <c r="H490" i="27"/>
  <c r="I458" i="27"/>
  <c r="I452" i="27" s="1"/>
  <c r="H458" i="27"/>
  <c r="H452" i="27" s="1"/>
  <c r="H433" i="27"/>
  <c r="I433" i="27"/>
  <c r="I399" i="27"/>
  <c r="I398" i="27" s="1"/>
  <c r="I397" i="27" s="1"/>
  <c r="I396" i="27" s="1"/>
  <c r="I395" i="27" s="1"/>
  <c r="H399" i="27"/>
  <c r="H398" i="27" s="1"/>
  <c r="H397" i="27" s="1"/>
  <c r="H396" i="27" s="1"/>
  <c r="H395" i="27" s="1"/>
  <c r="I362" i="27"/>
  <c r="I361" i="27" s="1"/>
  <c r="I360" i="27" s="1"/>
  <c r="H362" i="27"/>
  <c r="H361" i="27" s="1"/>
  <c r="H360" i="27" s="1"/>
  <c r="H344" i="27"/>
  <c r="H343" i="27" s="1"/>
  <c r="H342" i="27" s="1"/>
  <c r="H341" i="27" s="1"/>
  <c r="I344" i="27"/>
  <c r="I343" i="27" s="1"/>
  <c r="I342" i="27" s="1"/>
  <c r="I341" i="27" s="1"/>
  <c r="H230" i="27"/>
  <c r="H229" i="27" s="1"/>
  <c r="H271" i="27"/>
  <c r="H267" i="27" s="1"/>
  <c r="H266" i="27" s="1"/>
  <c r="I325" i="27"/>
  <c r="I244" i="27"/>
  <c r="I239" i="27" s="1"/>
  <c r="I261" i="27"/>
  <c r="I299" i="27"/>
  <c r="I297" i="27" s="1"/>
  <c r="I296" i="27" s="1"/>
  <c r="I295" i="27" s="1"/>
  <c r="I334" i="27"/>
  <c r="I333" i="27" s="1"/>
  <c r="I332" i="27" s="1"/>
  <c r="I331" i="27" s="1"/>
  <c r="H334" i="27"/>
  <c r="H333" i="27" s="1"/>
  <c r="H332" i="27" s="1"/>
  <c r="H331" i="27" s="1"/>
  <c r="I311" i="27"/>
  <c r="H311" i="27"/>
  <c r="H305" i="27" s="1"/>
  <c r="H297" i="27"/>
  <c r="H296" i="27" s="1"/>
  <c r="H295" i="27" s="1"/>
  <c r="H298" i="27"/>
  <c r="I285" i="27"/>
  <c r="I286" i="27"/>
  <c r="H285" i="27"/>
  <c r="H280" i="27" s="1"/>
  <c r="H286" i="27"/>
  <c r="I280" i="27"/>
  <c r="I253" i="27"/>
  <c r="I230" i="27"/>
  <c r="I229" i="27" s="1"/>
  <c r="I218" i="27"/>
  <c r="H218" i="27"/>
  <c r="I202" i="27"/>
  <c r="I201" i="27" s="1"/>
  <c r="H202" i="27"/>
  <c r="H201" i="27" s="1"/>
  <c r="I179" i="27"/>
  <c r="I178" i="27" s="1"/>
  <c r="I170" i="27" s="1"/>
  <c r="H179" i="27"/>
  <c r="H178" i="27" s="1"/>
  <c r="H170" i="27" s="1"/>
  <c r="I159" i="27"/>
  <c r="H159" i="27"/>
  <c r="I135" i="27"/>
  <c r="I134" i="27" s="1"/>
  <c r="H135" i="27"/>
  <c r="H134" i="27" s="1"/>
  <c r="H133" i="27" s="1"/>
  <c r="I123" i="27"/>
  <c r="I124" i="27"/>
  <c r="H123" i="27"/>
  <c r="H124" i="27"/>
  <c r="I116" i="27"/>
  <c r="I115" i="27" s="1"/>
  <c r="I107" i="27" s="1"/>
  <c r="H116" i="27"/>
  <c r="H115" i="27" s="1"/>
  <c r="H107" i="27" s="1"/>
  <c r="I95" i="27"/>
  <c r="I94" i="27" s="1"/>
  <c r="I93" i="27" s="1"/>
  <c r="H95" i="27"/>
  <c r="H94" i="27" s="1"/>
  <c r="H93" i="27" s="1"/>
  <c r="I79" i="27"/>
  <c r="I73" i="27" s="1"/>
  <c r="I67" i="27" s="1"/>
  <c r="H79" i="27"/>
  <c r="H73" i="27" s="1"/>
  <c r="H67" i="27" s="1"/>
  <c r="I46" i="27"/>
  <c r="H46" i="27"/>
  <c r="I52" i="27"/>
  <c r="I51" i="27" s="1"/>
  <c r="H52" i="27"/>
  <c r="H51" i="27" s="1"/>
  <c r="I38" i="27"/>
  <c r="I37" i="27" s="1"/>
  <c r="H38" i="27"/>
  <c r="H37" i="27" s="1"/>
  <c r="I18" i="27"/>
  <c r="I17" i="27"/>
  <c r="I16" i="27" s="1"/>
  <c r="H18" i="27"/>
  <c r="H17" i="27"/>
  <c r="H16" i="27" s="1"/>
  <c r="I200" i="27" l="1"/>
  <c r="I199" i="27" s="1"/>
  <c r="E18" i="4"/>
  <c r="H200" i="27"/>
  <c r="H199" i="27" s="1"/>
  <c r="D18" i="4"/>
  <c r="H304" i="27"/>
  <c r="D23" i="4"/>
  <c r="H340" i="27"/>
  <c r="H339" i="27" s="1"/>
  <c r="H106" i="27"/>
  <c r="H105" i="27" s="1"/>
  <c r="H104" i="27" s="1"/>
  <c r="H103" i="27" s="1"/>
  <c r="H524" i="27"/>
  <c r="H523" i="27" s="1"/>
  <c r="H31" i="27"/>
  <c r="H29" i="27" s="1"/>
  <c r="I569" i="27"/>
  <c r="I568" i="27" s="1"/>
  <c r="I561" i="27" s="1"/>
  <c r="K181" i="26" s="1"/>
  <c r="I524" i="27"/>
  <c r="I523" i="27" s="1"/>
  <c r="I394" i="27"/>
  <c r="I298" i="27"/>
  <c r="I133" i="27"/>
  <c r="I106" i="27" s="1"/>
  <c r="I105" i="27" s="1"/>
  <c r="I104" i="27" s="1"/>
  <c r="I103" i="27" s="1"/>
  <c r="I31" i="27"/>
  <c r="I29" i="27" s="1"/>
  <c r="H568" i="27"/>
  <c r="H561" i="27" s="1"/>
  <c r="J181" i="26" s="1"/>
  <c r="H451" i="27"/>
  <c r="I451" i="27"/>
  <c r="H394" i="27"/>
  <c r="I340" i="27"/>
  <c r="I339" i="27" s="1"/>
  <c r="I305" i="27"/>
  <c r="I238" i="27"/>
  <c r="H238" i="27"/>
  <c r="I237" i="27" l="1"/>
  <c r="E19" i="4"/>
  <c r="H237" i="27"/>
  <c r="H198" i="27" s="1"/>
  <c r="H197" i="27" s="1"/>
  <c r="D19" i="4"/>
  <c r="D17" i="4" s="1"/>
  <c r="D16" i="4" s="1"/>
  <c r="I304" i="27"/>
  <c r="E23" i="4"/>
  <c r="E17" i="4" s="1"/>
  <c r="E16" i="4" s="1"/>
  <c r="H15" i="27"/>
  <c r="J473" i="26"/>
  <c r="I15" i="27"/>
  <c r="K473" i="26"/>
  <c r="H450" i="27"/>
  <c r="I450" i="27"/>
  <c r="I198" i="27"/>
  <c r="H14" i="27" l="1"/>
  <c r="J323" i="26"/>
  <c r="I197" i="27"/>
  <c r="I14" i="27" s="1"/>
  <c r="K323" i="26"/>
  <c r="F303" i="26" l="1"/>
  <c r="F302" i="26"/>
  <c r="F301" i="26" s="1"/>
  <c r="F300" i="26" s="1"/>
  <c r="F299" i="26" s="1"/>
  <c r="C58" i="4" l="1"/>
  <c r="C57" i="4"/>
  <c r="C54" i="4"/>
  <c r="C51" i="4"/>
  <c r="C46" i="4"/>
  <c r="C44" i="4"/>
  <c r="C43" i="4" s="1"/>
  <c r="C35" i="4"/>
  <c r="C34" i="4"/>
  <c r="C31" i="4"/>
  <c r="C30" i="4"/>
  <c r="C28" i="4"/>
  <c r="C25" i="4" l="1"/>
  <c r="C22" i="4" l="1"/>
  <c r="C77" i="1" l="1"/>
  <c r="E77" i="1" s="1"/>
  <c r="E57" i="1"/>
  <c r="E54" i="1"/>
  <c r="C44" i="1"/>
  <c r="C41" i="1"/>
  <c r="E41" i="1" s="1"/>
  <c r="C36" i="1"/>
  <c r="E36" i="1" s="1"/>
  <c r="C33" i="1"/>
  <c r="E33" i="1" s="1"/>
  <c r="C30" i="1"/>
  <c r="E30" i="1" s="1"/>
  <c r="C28" i="1"/>
  <c r="E28" i="1" s="1"/>
  <c r="C25" i="1"/>
  <c r="E25" i="1" s="1"/>
  <c r="C21" i="1"/>
  <c r="E21" i="1" s="1"/>
  <c r="C17" i="1"/>
  <c r="E17" i="1" s="1"/>
  <c r="C14" i="1"/>
  <c r="E14" i="1" s="1"/>
  <c r="C13" i="1" l="1"/>
  <c r="E13" i="1" s="1"/>
  <c r="E44" i="1"/>
  <c r="F421" i="26"/>
  <c r="F420" i="26" s="1"/>
  <c r="F419" i="26" s="1"/>
  <c r="E40" i="1" l="1"/>
  <c r="C39" i="1"/>
  <c r="E39" i="1" s="1"/>
  <c r="F417" i="26"/>
  <c r="F418" i="26"/>
  <c r="F744" i="26"/>
  <c r="F738" i="26"/>
  <c r="F720" i="26"/>
  <c r="F719" i="26"/>
  <c r="F716" i="26"/>
  <c r="F710" i="26"/>
  <c r="F701" i="26"/>
  <c r="F697" i="26"/>
  <c r="F690" i="26"/>
  <c r="F686" i="26"/>
  <c r="F685" i="26"/>
  <c r="F682" i="26"/>
  <c r="F681" i="26"/>
  <c r="F678" i="26"/>
  <c r="F677" i="26"/>
  <c r="F671" i="26"/>
  <c r="F663" i="26"/>
  <c r="F656" i="26"/>
  <c r="F651" i="26"/>
  <c r="F645" i="26"/>
  <c r="F640" i="26"/>
  <c r="F636" i="26"/>
  <c r="F632" i="26"/>
  <c r="F624" i="26"/>
  <c r="F620" i="26"/>
  <c r="F616" i="26"/>
  <c r="F612" i="26"/>
  <c r="F609" i="26"/>
  <c r="F604" i="26"/>
  <c r="F600" i="26"/>
  <c r="F597" i="26"/>
  <c r="F592" i="26"/>
  <c r="F587" i="26"/>
  <c r="F584" i="26"/>
  <c r="F578" i="26"/>
  <c r="F573" i="26"/>
  <c r="F568" i="26"/>
  <c r="F565" i="26"/>
  <c r="F558" i="26"/>
  <c r="F556" i="26" s="1"/>
  <c r="F551" i="26"/>
  <c r="F544" i="26"/>
  <c r="F536" i="26"/>
  <c r="F535" i="26"/>
  <c r="F534" i="26"/>
  <c r="F531" i="26"/>
  <c r="F530" i="26"/>
  <c r="F527" i="26"/>
  <c r="F526" i="26"/>
  <c r="F522" i="26"/>
  <c r="F521" i="26"/>
  <c r="F516" i="26"/>
  <c r="F506" i="26"/>
  <c r="F502" i="26"/>
  <c r="F499" i="26"/>
  <c r="F494" i="26"/>
  <c r="F489" i="26"/>
  <c r="F486" i="26"/>
  <c r="F485" i="26"/>
  <c r="F480" i="26"/>
  <c r="F472" i="26"/>
  <c r="F471" i="26"/>
  <c r="F468" i="26"/>
  <c r="F467" i="26"/>
  <c r="F466" i="26"/>
  <c r="F462" i="26"/>
  <c r="F460" i="26"/>
  <c r="F456" i="26"/>
  <c r="F455" i="26"/>
  <c r="F454" i="26"/>
  <c r="F451" i="26"/>
  <c r="F450" i="26"/>
  <c r="F447" i="26"/>
  <c r="F446" i="26"/>
  <c r="F442" i="26"/>
  <c r="F441" i="26"/>
  <c r="F435" i="26"/>
  <c r="F416" i="26"/>
  <c r="F404" i="26"/>
  <c r="F400" i="26"/>
  <c r="F398" i="26"/>
  <c r="F395" i="26"/>
  <c r="F390" i="26"/>
  <c r="F388" i="26"/>
  <c r="F385" i="26"/>
  <c r="F382" i="26"/>
  <c r="F381" i="26"/>
  <c r="F377" i="26"/>
  <c r="F376" i="26"/>
  <c r="F373" i="26"/>
  <c r="F371" i="26"/>
  <c r="F368" i="26"/>
  <c r="F367" i="26"/>
  <c r="F361" i="26"/>
  <c r="F358" i="26"/>
  <c r="F353" i="26"/>
  <c r="F350" i="26"/>
  <c r="F347" i="26"/>
  <c r="F346" i="26"/>
  <c r="F342" i="26"/>
  <c r="F341" i="26"/>
  <c r="F338" i="26"/>
  <c r="F334" i="26"/>
  <c r="F331" i="26"/>
  <c r="F330" i="26"/>
  <c r="F318" i="26"/>
  <c r="F314" i="26"/>
  <c r="F310" i="26"/>
  <c r="F296" i="26"/>
  <c r="F287" i="26"/>
  <c r="F281" i="26"/>
  <c r="F277" i="26"/>
  <c r="F273" i="26"/>
  <c r="F267" i="26"/>
  <c r="F268" i="26"/>
  <c r="F262" i="26"/>
  <c r="F258" i="26"/>
  <c r="F254" i="26"/>
  <c r="F247" i="26"/>
  <c r="F239" i="26"/>
  <c r="F233" i="26"/>
  <c r="F229" i="26"/>
  <c r="F225" i="26"/>
  <c r="F221" i="26"/>
  <c r="F217" i="26"/>
  <c r="F213" i="26"/>
  <c r="F206" i="26"/>
  <c r="F200" i="26"/>
  <c r="F199" i="26"/>
  <c r="F196" i="26"/>
  <c r="F195" i="26"/>
  <c r="F192" i="26"/>
  <c r="F189" i="26"/>
  <c r="F188" i="26"/>
  <c r="F180" i="26"/>
  <c r="F176" i="26"/>
  <c r="F170" i="26"/>
  <c r="F166" i="26"/>
  <c r="F162" i="26"/>
  <c r="F158" i="26"/>
  <c r="F153" i="26"/>
  <c r="F152" i="26"/>
  <c r="F149" i="26"/>
  <c r="F148" i="26"/>
  <c r="F142" i="26"/>
  <c r="F140" i="26"/>
  <c r="F137" i="26"/>
  <c r="F136" i="26"/>
  <c r="F129" i="26"/>
  <c r="F126" i="26"/>
  <c r="F125" i="26"/>
  <c r="F121" i="26"/>
  <c r="F119" i="26"/>
  <c r="F115" i="26"/>
  <c r="F111" i="26"/>
  <c r="F105" i="26"/>
  <c r="F100" i="26"/>
  <c r="F99" i="26"/>
  <c r="F95" i="26"/>
  <c r="F94" i="26"/>
  <c r="F91" i="26"/>
  <c r="F88" i="26"/>
  <c r="F87" i="26"/>
  <c r="F83" i="26"/>
  <c r="F82" i="26"/>
  <c r="F79" i="26"/>
  <c r="F78" i="26"/>
  <c r="F75" i="26"/>
  <c r="F72" i="26"/>
  <c r="F71" i="26"/>
  <c r="G632" i="27"/>
  <c r="G630" i="27" s="1"/>
  <c r="G629" i="27" s="1"/>
  <c r="G628" i="27" s="1"/>
  <c r="F64" i="26"/>
  <c r="F58" i="26"/>
  <c r="F59" i="26"/>
  <c r="F57" i="26"/>
  <c r="F54" i="26"/>
  <c r="F53" i="26"/>
  <c r="F42" i="26"/>
  <c r="F41" i="26"/>
  <c r="F32" i="26"/>
  <c r="F29" i="26"/>
  <c r="F26" i="26"/>
  <c r="F25" i="26"/>
  <c r="F20" i="26"/>
  <c r="F19" i="26"/>
  <c r="G784" i="27"/>
  <c r="G783" i="27" s="1"/>
  <c r="G781" i="27"/>
  <c r="G780" i="27" s="1"/>
  <c r="G777" i="27"/>
  <c r="G776" i="27" s="1"/>
  <c r="G770" i="27"/>
  <c r="G769" i="27" s="1"/>
  <c r="G768" i="27"/>
  <c r="G766" i="27" s="1"/>
  <c r="G765" i="27" s="1"/>
  <c r="G763" i="27"/>
  <c r="G762" i="27" s="1"/>
  <c r="G759" i="27"/>
  <c r="G758" i="27" s="1"/>
  <c r="G753" i="27"/>
  <c r="G752" i="27" s="1"/>
  <c r="G751" i="27" s="1"/>
  <c r="G750" i="27" s="1"/>
  <c r="G749" i="27" s="1"/>
  <c r="G745" i="27"/>
  <c r="G741" i="27"/>
  <c r="G740" i="27" s="1"/>
  <c r="G739" i="27" s="1"/>
  <c r="G738" i="27" s="1"/>
  <c r="G736" i="27"/>
  <c r="G735" i="27" s="1"/>
  <c r="G734" i="27" s="1"/>
  <c r="G732" i="27"/>
  <c r="G731" i="27" s="1"/>
  <c r="G730" i="27" s="1"/>
  <c r="G725" i="27"/>
  <c r="G724" i="27" s="1"/>
  <c r="G723" i="27" s="1"/>
  <c r="G722" i="27" s="1"/>
  <c r="G720" i="27"/>
  <c r="G719" i="27" s="1"/>
  <c r="G718" i="27" s="1"/>
  <c r="G716" i="27"/>
  <c r="G715" i="27" s="1"/>
  <c r="G714" i="27" s="1"/>
  <c r="G712" i="27"/>
  <c r="G711" i="27" s="1"/>
  <c r="G710" i="27" s="1"/>
  <c r="G709" i="27"/>
  <c r="G708" i="27" s="1"/>
  <c r="G707" i="27" s="1"/>
  <c r="G706" i="27" s="1"/>
  <c r="G704" i="27"/>
  <c r="G703" i="27" s="1"/>
  <c r="G702" i="27" s="1"/>
  <c r="G700" i="27"/>
  <c r="G699" i="27" s="1"/>
  <c r="G698" i="27" s="1"/>
  <c r="G696" i="27"/>
  <c r="G695" i="27" s="1"/>
  <c r="G694" i="27" s="1"/>
  <c r="G692" i="27"/>
  <c r="G691" i="27" s="1"/>
  <c r="G689" i="27"/>
  <c r="G688" i="27" s="1"/>
  <c r="G687" i="27" s="1"/>
  <c r="G682" i="27"/>
  <c r="G681" i="27" s="1"/>
  <c r="G680" i="27" s="1"/>
  <c r="G679" i="27" s="1"/>
  <c r="G678" i="27" s="1"/>
  <c r="G677" i="27" s="1"/>
  <c r="G676" i="27" s="1"/>
  <c r="G673" i="27"/>
  <c r="G672" i="27" s="1"/>
  <c r="G668" i="27"/>
  <c r="G667" i="27" s="1"/>
  <c r="G663" i="27"/>
  <c r="G662" i="27" s="1"/>
  <c r="G661" i="27" s="1"/>
  <c r="G660" i="27" s="1"/>
  <c r="G659" i="27" s="1"/>
  <c r="G638" i="27"/>
  <c r="G637" i="27" s="1"/>
  <c r="G636" i="27" s="1"/>
  <c r="G635" i="27" s="1"/>
  <c r="G634" i="27" s="1"/>
  <c r="G657" i="27"/>
  <c r="F322" i="26" s="1"/>
  <c r="G652" i="27"/>
  <c r="G651" i="27" s="1"/>
  <c r="G650" i="27" s="1"/>
  <c r="G648" i="27"/>
  <c r="G647" i="27" s="1"/>
  <c r="G644" i="27"/>
  <c r="G643" i="27" s="1"/>
  <c r="G642" i="27" s="1"/>
  <c r="G625" i="27"/>
  <c r="G624" i="27" s="1"/>
  <c r="G623" i="27" s="1"/>
  <c r="G621" i="27"/>
  <c r="G620" i="27" s="1"/>
  <c r="G619" i="27" s="1"/>
  <c r="G615" i="27"/>
  <c r="G614" i="27" s="1"/>
  <c r="G613" i="27" s="1"/>
  <c r="G611" i="27"/>
  <c r="G610" i="27" s="1"/>
  <c r="G609" i="27" s="1"/>
  <c r="G607" i="27"/>
  <c r="G606" i="27" s="1"/>
  <c r="G605" i="27" s="1"/>
  <c r="G601" i="27"/>
  <c r="G600" i="27" s="1"/>
  <c r="G599" i="27" s="1"/>
  <c r="G598" i="27" s="1"/>
  <c r="C50" i="4" s="1"/>
  <c r="G596" i="27"/>
  <c r="G595" i="27" s="1"/>
  <c r="G594" i="27" s="1"/>
  <c r="G592" i="27"/>
  <c r="G591" i="27" s="1"/>
  <c r="G590" i="27" s="1"/>
  <c r="G588" i="27"/>
  <c r="G587" i="27" s="1"/>
  <c r="G586" i="27" s="1"/>
  <c r="G581" i="27"/>
  <c r="G580" i="27" s="1"/>
  <c r="G576" i="27"/>
  <c r="G575" i="27" s="1"/>
  <c r="G573" i="27"/>
  <c r="G572" i="27" s="1"/>
  <c r="G566" i="27"/>
  <c r="G565" i="27" s="1"/>
  <c r="G564" i="27" s="1"/>
  <c r="G563" i="27" s="1"/>
  <c r="G562" i="27" s="1"/>
  <c r="G559" i="27"/>
  <c r="G558" i="27" s="1"/>
  <c r="G557" i="27" s="1"/>
  <c r="G555" i="27"/>
  <c r="G554" i="27" s="1"/>
  <c r="G553" i="27" s="1"/>
  <c r="G549" i="27"/>
  <c r="G548" i="27" s="1"/>
  <c r="G547" i="27" s="1"/>
  <c r="G545" i="27"/>
  <c r="G544" i="27" s="1"/>
  <c r="G543" i="27" s="1"/>
  <c r="G541" i="27"/>
  <c r="G540" i="27" s="1"/>
  <c r="G539" i="27" s="1"/>
  <c r="G537" i="27"/>
  <c r="G536" i="27" s="1"/>
  <c r="G535" i="27" s="1"/>
  <c r="G531" i="27"/>
  <c r="G530" i="27" s="1"/>
  <c r="G527" i="27"/>
  <c r="G526" i="27" s="1"/>
  <c r="G521" i="27"/>
  <c r="G520" i="27" s="1"/>
  <c r="G517" i="27"/>
  <c r="G516" i="27" s="1"/>
  <c r="G510" i="27"/>
  <c r="G509" i="27" s="1"/>
  <c r="G506" i="27"/>
  <c r="G505" i="27" s="1"/>
  <c r="G502" i="27"/>
  <c r="G501" i="27" s="1"/>
  <c r="G498" i="27"/>
  <c r="G497" i="27" s="1"/>
  <c r="G496" i="27" s="1"/>
  <c r="G494" i="27"/>
  <c r="G493" i="27" s="1"/>
  <c r="G492" i="27" s="1"/>
  <c r="G491" i="27" s="1"/>
  <c r="G488" i="27"/>
  <c r="G487" i="27" s="1"/>
  <c r="G486" i="27" s="1"/>
  <c r="G485" i="27" s="1"/>
  <c r="G482" i="27"/>
  <c r="G481" i="27" s="1"/>
  <c r="G480" i="27" s="1"/>
  <c r="G478" i="27"/>
  <c r="G477" i="27" s="1"/>
  <c r="G476" i="27" s="1"/>
  <c r="G475" i="27" s="1"/>
  <c r="G471" i="27"/>
  <c r="G470" i="27" s="1"/>
  <c r="G467" i="27"/>
  <c r="G466" i="27" s="1"/>
  <c r="G464" i="27"/>
  <c r="G463" i="27" s="1"/>
  <c r="G462" i="27"/>
  <c r="G461" i="27"/>
  <c r="F46" i="26" s="1"/>
  <c r="G455" i="27"/>
  <c r="G454" i="27" s="1"/>
  <c r="G453" i="27" s="1"/>
  <c r="G448" i="27"/>
  <c r="G447" i="27" s="1"/>
  <c r="G446" i="27" s="1"/>
  <c r="G445" i="27" s="1"/>
  <c r="G444" i="27" s="1"/>
  <c r="G442" i="27"/>
  <c r="G441" i="27" s="1"/>
  <c r="G440" i="27" s="1"/>
  <c r="G439" i="27"/>
  <c r="G438" i="27" s="1"/>
  <c r="G437" i="27" s="1"/>
  <c r="G436" i="27" s="1"/>
  <c r="G435" i="27" s="1"/>
  <c r="G434" i="27" s="1"/>
  <c r="G431" i="27"/>
  <c r="G430" i="27" s="1"/>
  <c r="G429" i="27" s="1"/>
  <c r="G428" i="27" s="1"/>
  <c r="G427" i="27" s="1"/>
  <c r="G426" i="27" s="1"/>
  <c r="G424" i="27"/>
  <c r="G423" i="27" s="1"/>
  <c r="G422" i="27" s="1"/>
  <c r="G421" i="27" s="1"/>
  <c r="G420" i="27" s="1"/>
  <c r="G418" i="27"/>
  <c r="G417" i="27" s="1"/>
  <c r="G416" i="27" s="1"/>
  <c r="G415" i="27" s="1"/>
  <c r="G412" i="27"/>
  <c r="G411" i="27" s="1"/>
  <c r="G408" i="27"/>
  <c r="G407" i="27" s="1"/>
  <c r="G405" i="27"/>
  <c r="G404" i="27" s="1"/>
  <c r="G401" i="27"/>
  <c r="G400" i="27" s="1"/>
  <c r="G392" i="27"/>
  <c r="G391" i="27" s="1"/>
  <c r="G390" i="27" s="1"/>
  <c r="G389" i="27" s="1"/>
  <c r="G388" i="27" s="1"/>
  <c r="G387" i="27" s="1"/>
  <c r="G385" i="27"/>
  <c r="G384" i="27" s="1"/>
  <c r="G383" i="27" s="1"/>
  <c r="G381" i="27"/>
  <c r="G380" i="27" s="1"/>
  <c r="G379" i="27" s="1"/>
  <c r="G377" i="27"/>
  <c r="G376" i="27" s="1"/>
  <c r="G375" i="27" s="1"/>
  <c r="G373" i="27"/>
  <c r="G372" i="27" s="1"/>
  <c r="G371" i="27" s="1"/>
  <c r="G369" i="27"/>
  <c r="G368" i="27" s="1"/>
  <c r="G367" i="27" s="1"/>
  <c r="G365" i="27"/>
  <c r="G364" i="27" s="1"/>
  <c r="G363" i="27" s="1"/>
  <c r="G357" i="27"/>
  <c r="G356" i="27" s="1"/>
  <c r="G353" i="27"/>
  <c r="G352" i="27" s="1"/>
  <c r="G350" i="27"/>
  <c r="G349" i="27" s="1"/>
  <c r="G346" i="27"/>
  <c r="G345" i="27" s="1"/>
  <c r="G337" i="27"/>
  <c r="G336" i="27" s="1"/>
  <c r="G334" i="27" s="1"/>
  <c r="G333" i="27" s="1"/>
  <c r="G332" i="27" s="1"/>
  <c r="G331" i="27" s="1"/>
  <c r="G329" i="27"/>
  <c r="G327" i="27"/>
  <c r="G326" i="27" s="1"/>
  <c r="G321" i="27"/>
  <c r="G320" i="27" s="1"/>
  <c r="G317" i="27"/>
  <c r="G316" i="27" s="1"/>
  <c r="G313" i="27"/>
  <c r="G312" i="27" s="1"/>
  <c r="G308" i="27"/>
  <c r="G307" i="27" s="1"/>
  <c r="G306" i="27" s="1"/>
  <c r="G302" i="27"/>
  <c r="G300" i="27"/>
  <c r="F428" i="26" s="1"/>
  <c r="G293" i="27"/>
  <c r="G292" i="27" s="1"/>
  <c r="G291" i="27" s="1"/>
  <c r="G290" i="27" s="1"/>
  <c r="G288" i="27"/>
  <c r="G287" i="27" s="1"/>
  <c r="G284" i="27"/>
  <c r="F411" i="26" s="1"/>
  <c r="G278" i="27"/>
  <c r="G277" i="27" s="1"/>
  <c r="G276" i="27" s="1"/>
  <c r="G274" i="27"/>
  <c r="G272" i="27"/>
  <c r="G269" i="27"/>
  <c r="G268" i="27" s="1"/>
  <c r="G264" i="27"/>
  <c r="G262" i="27"/>
  <c r="G259" i="27"/>
  <c r="G258" i="27" s="1"/>
  <c r="G255" i="27"/>
  <c r="G254" i="27" s="1"/>
  <c r="G250" i="27"/>
  <c r="G249" i="27" s="1"/>
  <c r="G247" i="27"/>
  <c r="G245" i="27"/>
  <c r="G241" i="27"/>
  <c r="G240" i="27" s="1"/>
  <c r="G235" i="27"/>
  <c r="G234" i="27" s="1"/>
  <c r="G232" i="27"/>
  <c r="G231" i="27"/>
  <c r="G227" i="27"/>
  <c r="G226" i="27" s="1"/>
  <c r="G224" i="27"/>
  <c r="G223" i="27" s="1"/>
  <c r="G220" i="27"/>
  <c r="G219" i="27" s="1"/>
  <c r="G215" i="27"/>
  <c r="G214" i="27" s="1"/>
  <c r="G212" i="27"/>
  <c r="G211" i="27" s="1"/>
  <c r="G210" i="27"/>
  <c r="G208" i="27" s="1"/>
  <c r="G207" i="27" s="1"/>
  <c r="G204" i="27"/>
  <c r="G203" i="27" s="1"/>
  <c r="G195" i="27"/>
  <c r="G194" i="27" s="1"/>
  <c r="G193" i="27" s="1"/>
  <c r="G190" i="27"/>
  <c r="G189" i="27" s="1"/>
  <c r="G186" i="27"/>
  <c r="G185" i="27" s="1"/>
  <c r="G182" i="27"/>
  <c r="G181" i="27" s="1"/>
  <c r="G180" i="27" s="1"/>
  <c r="G176" i="27"/>
  <c r="G175" i="27" s="1"/>
  <c r="G174" i="27" s="1"/>
  <c r="G173" i="27" s="1"/>
  <c r="G172" i="27" s="1"/>
  <c r="G171" i="27" s="1"/>
  <c r="G168" i="27"/>
  <c r="G167" i="27"/>
  <c r="G166" i="27" s="1"/>
  <c r="G165" i="27" s="1"/>
  <c r="G163" i="27"/>
  <c r="G162" i="27"/>
  <c r="G161" i="27" s="1"/>
  <c r="G160" i="27" s="1"/>
  <c r="G157" i="27"/>
  <c r="G156" i="27"/>
  <c r="G155" i="27" s="1"/>
  <c r="G153" i="27"/>
  <c r="G152" i="27"/>
  <c r="G150" i="27"/>
  <c r="G149" i="27" s="1"/>
  <c r="G145" i="27"/>
  <c r="G144" i="27" s="1"/>
  <c r="G143" i="27" s="1"/>
  <c r="G142" i="27" s="1"/>
  <c r="G140" i="27"/>
  <c r="G139" i="27" s="1"/>
  <c r="G137" i="27"/>
  <c r="G136" i="27" s="1"/>
  <c r="G131" i="27"/>
  <c r="G130" i="27"/>
  <c r="G129" i="27" s="1"/>
  <c r="G128" i="27" s="1"/>
  <c r="G126" i="27"/>
  <c r="G125" i="27" s="1"/>
  <c r="G121" i="27"/>
  <c r="G120" i="27" s="1"/>
  <c r="G118" i="27"/>
  <c r="G117" i="27" s="1"/>
  <c r="G111" i="27"/>
  <c r="G109" i="27"/>
  <c r="G108" i="27" s="1"/>
  <c r="G100" i="27"/>
  <c r="G99" i="27" s="1"/>
  <c r="G97" i="27"/>
  <c r="G96" i="27" s="1"/>
  <c r="G89" i="27"/>
  <c r="G88" i="27" s="1"/>
  <c r="G85" i="27"/>
  <c r="G84" i="27" s="1"/>
  <c r="G81" i="27"/>
  <c r="G80" i="27" s="1"/>
  <c r="G76" i="27"/>
  <c r="G75" i="27" s="1"/>
  <c r="G74" i="27" s="1"/>
  <c r="G71" i="27"/>
  <c r="G70" i="27" s="1"/>
  <c r="G69" i="27" s="1"/>
  <c r="G68" i="27" s="1"/>
  <c r="G61" i="27"/>
  <c r="G60" i="27" s="1"/>
  <c r="G59" i="27" s="1"/>
  <c r="G57" i="27"/>
  <c r="G56" i="27" s="1"/>
  <c r="G54" i="27"/>
  <c r="G53" i="27" s="1"/>
  <c r="G49" i="27"/>
  <c r="G48" i="27" s="1"/>
  <c r="G47" i="27" s="1"/>
  <c r="G46" i="27" s="1"/>
  <c r="G44" i="27"/>
  <c r="G43" i="27" s="1"/>
  <c r="G40" i="27"/>
  <c r="G39" i="27" s="1"/>
  <c r="G35" i="27"/>
  <c r="G34" i="27" s="1"/>
  <c r="G33" i="27" s="1"/>
  <c r="G32" i="27" s="1"/>
  <c r="G27" i="27"/>
  <c r="G26" i="27"/>
  <c r="G25" i="27" s="1"/>
  <c r="G24" i="27" s="1"/>
  <c r="G22" i="27"/>
  <c r="G21" i="27" s="1"/>
  <c r="G20" i="27" s="1"/>
  <c r="G19" i="27" s="1"/>
  <c r="C82" i="1" l="1"/>
  <c r="G283" i="27"/>
  <c r="G282" i="27" s="1"/>
  <c r="G281" i="27" s="1"/>
  <c r="G504" i="27"/>
  <c r="G244" i="27"/>
  <c r="G239" i="27" s="1"/>
  <c r="G285" i="27"/>
  <c r="G286" i="27"/>
  <c r="G571" i="27"/>
  <c r="G570" i="27" s="1"/>
  <c r="G656" i="27"/>
  <c r="G655" i="27" s="1"/>
  <c r="G654" i="27" s="1"/>
  <c r="G641" i="27" s="1"/>
  <c r="G640" i="27" s="1"/>
  <c r="G633" i="27" s="1"/>
  <c r="F33" i="26"/>
  <c r="G744" i="27"/>
  <c r="G743" i="27" s="1"/>
  <c r="F734" i="26"/>
  <c r="F297" i="26"/>
  <c r="F295" i="26" s="1"/>
  <c r="F628" i="26"/>
  <c r="F705" i="26"/>
  <c r="G218" i="27"/>
  <c r="G460" i="27"/>
  <c r="G459" i="27" s="1"/>
  <c r="G458" i="27" s="1"/>
  <c r="G452" i="27" s="1"/>
  <c r="G230" i="27"/>
  <c r="G229" i="27" s="1"/>
  <c r="G433" i="27"/>
  <c r="F47" i="26"/>
  <c r="F335" i="26"/>
  <c r="G500" i="27"/>
  <c r="G123" i="27"/>
  <c r="G124" i="27"/>
  <c r="G552" i="27"/>
  <c r="G202" i="27"/>
  <c r="G325" i="27"/>
  <c r="G604" i="27"/>
  <c r="C56" i="4" s="1"/>
  <c r="G666" i="27"/>
  <c r="G665" i="27" s="1"/>
  <c r="G658" i="27" s="1"/>
  <c r="G135" i="27"/>
  <c r="G134" i="27" s="1"/>
  <c r="G261" i="27"/>
  <c r="G253" i="27" s="1"/>
  <c r="G271" i="27"/>
  <c r="G267" i="27" s="1"/>
  <c r="G266" i="27" s="1"/>
  <c r="G280" i="27"/>
  <c r="G299" i="27"/>
  <c r="G298" i="27" s="1"/>
  <c r="G335" i="27"/>
  <c r="G179" i="27"/>
  <c r="G178" i="27" s="1"/>
  <c r="G627" i="27"/>
  <c r="C60" i="4" s="1"/>
  <c r="G344" i="27"/>
  <c r="G343" i="27" s="1"/>
  <c r="G729" i="27"/>
  <c r="G311" i="27"/>
  <c r="G775" i="27"/>
  <c r="G774" i="27" s="1"/>
  <c r="G773" i="27" s="1"/>
  <c r="G772" i="27" s="1"/>
  <c r="F430" i="26"/>
  <c r="G38" i="27"/>
  <c r="G37" i="27" s="1"/>
  <c r="C26" i="4" s="1"/>
  <c r="G148" i="27"/>
  <c r="G147" i="27" s="1"/>
  <c r="G646" i="27"/>
  <c r="G617" i="27"/>
  <c r="C59" i="4" s="1"/>
  <c r="F98" i="26"/>
  <c r="G17" i="27"/>
  <c r="G16" i="27" s="1"/>
  <c r="G18" i="27"/>
  <c r="G52" i="27"/>
  <c r="G51" i="27" s="1"/>
  <c r="G79" i="27"/>
  <c r="G159" i="27"/>
  <c r="G362" i="27"/>
  <c r="G399" i="27"/>
  <c r="G398" i="27" s="1"/>
  <c r="G397" i="27" s="1"/>
  <c r="G396" i="27" s="1"/>
  <c r="G618" i="27"/>
  <c r="G95" i="27"/>
  <c r="G94" i="27" s="1"/>
  <c r="G93" i="27" s="1"/>
  <c r="G515" i="27"/>
  <c r="G514" i="27" s="1"/>
  <c r="G513" i="27" s="1"/>
  <c r="G512" i="27" s="1"/>
  <c r="G534" i="27"/>
  <c r="C48" i="4" s="1"/>
  <c r="G116" i="27"/>
  <c r="G115" i="27" s="1"/>
  <c r="G525" i="27"/>
  <c r="G757" i="27"/>
  <c r="G756" i="27" s="1"/>
  <c r="G748" i="27" s="1"/>
  <c r="G747" i="27" s="1"/>
  <c r="G686" i="27"/>
  <c r="E82" i="1" l="1"/>
  <c r="G490" i="27"/>
  <c r="G742" i="27"/>
  <c r="G73" i="27"/>
  <c r="G67" i="27" s="1"/>
  <c r="G133" i="27"/>
  <c r="C39" i="4" s="1"/>
  <c r="G451" i="27"/>
  <c r="G685" i="27"/>
  <c r="G684" i="27" s="1"/>
  <c r="C53" i="4"/>
  <c r="G395" i="27"/>
  <c r="G394" i="27" s="1"/>
  <c r="C42" i="4"/>
  <c r="C41" i="4" s="1"/>
  <c r="G361" i="27"/>
  <c r="G360" i="27" s="1"/>
  <c r="C33" i="4"/>
  <c r="G342" i="27"/>
  <c r="G341" i="27" s="1"/>
  <c r="C36" i="4"/>
  <c r="G569" i="27"/>
  <c r="G568" i="27" s="1"/>
  <c r="G561" i="27" s="1"/>
  <c r="C47" i="4"/>
  <c r="C45" i="4" s="1"/>
  <c r="G305" i="27"/>
  <c r="G551" i="27"/>
  <c r="C49" i="4"/>
  <c r="G107" i="27"/>
  <c r="C38" i="4" s="1"/>
  <c r="G728" i="27"/>
  <c r="G727" i="27" s="1"/>
  <c r="C52" i="4"/>
  <c r="G170" i="27"/>
  <c r="C40" i="4"/>
  <c r="G524" i="27"/>
  <c r="G238" i="27"/>
  <c r="G201" i="27"/>
  <c r="G297" i="27"/>
  <c r="G296" i="27" s="1"/>
  <c r="G295" i="27" s="1"/>
  <c r="C21" i="4" s="1"/>
  <c r="G31" i="27"/>
  <c r="C24" i="4" l="1"/>
  <c r="G523" i="27"/>
  <c r="G450" i="27" s="1"/>
  <c r="G29" i="27"/>
  <c r="G340" i="27"/>
  <c r="G339" i="27" s="1"/>
  <c r="G304" i="27"/>
  <c r="C23" i="4"/>
  <c r="G200" i="27"/>
  <c r="G199" i="27" s="1"/>
  <c r="C18" i="4"/>
  <c r="G106" i="27"/>
  <c r="G105" i="27" s="1"/>
  <c r="G104" i="27" s="1"/>
  <c r="G103" i="27" s="1"/>
  <c r="C19" i="4"/>
  <c r="G237" i="27"/>
  <c r="G15" i="27" l="1"/>
  <c r="I473" i="26"/>
  <c r="G198" i="27"/>
  <c r="F93" i="26"/>
  <c r="F92" i="26" s="1"/>
  <c r="F90" i="26"/>
  <c r="F89" i="26" s="1"/>
  <c r="F86" i="26"/>
  <c r="F85" i="26" s="1"/>
  <c r="F35" i="26"/>
  <c r="F34" i="26" s="1"/>
  <c r="F31" i="26"/>
  <c r="F30" i="26" s="1"/>
  <c r="F28" i="26"/>
  <c r="F27" i="26" s="1"/>
  <c r="F24" i="26"/>
  <c r="F23" i="26" s="1"/>
  <c r="F18" i="26"/>
  <c r="F17" i="26" s="1"/>
  <c r="F16" i="26" s="1"/>
  <c r="F15" i="26" s="1"/>
  <c r="F14" i="26" s="1"/>
  <c r="F709" i="26"/>
  <c r="F708" i="26" s="1"/>
  <c r="F706" i="26" s="1"/>
  <c r="F704" i="26"/>
  <c r="F703" i="26" s="1"/>
  <c r="F702" i="26" s="1"/>
  <c r="F700" i="26"/>
  <c r="F699" i="26" s="1"/>
  <c r="F698" i="26" s="1"/>
  <c r="F696" i="26"/>
  <c r="F695" i="26" s="1"/>
  <c r="F694" i="26" s="1"/>
  <c r="F644" i="26"/>
  <c r="F643" i="26" s="1"/>
  <c r="F642" i="26" s="1"/>
  <c r="F641" i="26" s="1"/>
  <c r="F639" i="26"/>
  <c r="F638" i="26" s="1"/>
  <c r="F637" i="26" s="1"/>
  <c r="F635" i="26"/>
  <c r="F634" i="26" s="1"/>
  <c r="F633" i="26" s="1"/>
  <c r="F631" i="26"/>
  <c r="F630" i="26" s="1"/>
  <c r="F629" i="26" s="1"/>
  <c r="F627" i="26"/>
  <c r="F626" i="26" s="1"/>
  <c r="F625" i="26" s="1"/>
  <c r="F623" i="26"/>
  <c r="F622" i="26" s="1"/>
  <c r="F621" i="26" s="1"/>
  <c r="F619" i="26"/>
  <c r="F618" i="26" s="1"/>
  <c r="F617" i="26" s="1"/>
  <c r="F615" i="26"/>
  <c r="F614" i="26" s="1"/>
  <c r="F613" i="26" s="1"/>
  <c r="F611" i="26"/>
  <c r="F610" i="26" s="1"/>
  <c r="F608" i="26"/>
  <c r="F607" i="26" s="1"/>
  <c r="F606" i="26" s="1"/>
  <c r="F543" i="26"/>
  <c r="F542" i="26" s="1"/>
  <c r="F541" i="26" s="1"/>
  <c r="F540" i="26" s="1"/>
  <c r="F539" i="26" s="1"/>
  <c r="F538" i="26" s="1"/>
  <c r="F537" i="26" s="1"/>
  <c r="F470" i="26"/>
  <c r="F469" i="26" s="1"/>
  <c r="F465" i="26"/>
  <c r="F464" i="26" s="1"/>
  <c r="F434" i="26"/>
  <c r="F433" i="26" s="1"/>
  <c r="F432" i="26" s="1"/>
  <c r="F431" i="26" s="1"/>
  <c r="F321" i="26"/>
  <c r="F320" i="26" s="1"/>
  <c r="F319" i="26" s="1"/>
  <c r="F317" i="26"/>
  <c r="F316" i="26" s="1"/>
  <c r="F315" i="26" s="1"/>
  <c r="F313" i="26"/>
  <c r="F312" i="26" s="1"/>
  <c r="F309" i="26"/>
  <c r="F308" i="26" s="1"/>
  <c r="F307" i="26" s="1"/>
  <c r="F294" i="26"/>
  <c r="F293" i="26" s="1"/>
  <c r="F292" i="26" s="1"/>
  <c r="F290" i="26"/>
  <c r="F289" i="26" s="1"/>
  <c r="F288" i="26" s="1"/>
  <c r="F286" i="26"/>
  <c r="F285" i="26" s="1"/>
  <c r="F284" i="26" s="1"/>
  <c r="F280" i="26"/>
  <c r="F279" i="26" s="1"/>
  <c r="F278" i="26" s="1"/>
  <c r="F276" i="26"/>
  <c r="F275" i="26" s="1"/>
  <c r="F274" i="26" s="1"/>
  <c r="F272" i="26"/>
  <c r="F271" i="26" s="1"/>
  <c r="F270" i="26" s="1"/>
  <c r="F266" i="26"/>
  <c r="F265" i="26" s="1"/>
  <c r="F264" i="26" s="1"/>
  <c r="F263" i="26" s="1"/>
  <c r="F261" i="26"/>
  <c r="F260" i="26" s="1"/>
  <c r="F259" i="26" s="1"/>
  <c r="F257" i="26"/>
  <c r="F256" i="26" s="1"/>
  <c r="F255" i="26" s="1"/>
  <c r="F253" i="26"/>
  <c r="F252" i="26" s="1"/>
  <c r="F251" i="26" s="1"/>
  <c r="F246" i="26"/>
  <c r="F245" i="26" s="1"/>
  <c r="F244" i="26" s="1"/>
  <c r="F241" i="26"/>
  <c r="F240" i="26" s="1"/>
  <c r="F238" i="26"/>
  <c r="F237" i="26" s="1"/>
  <c r="F205" i="26"/>
  <c r="F204" i="26" s="1"/>
  <c r="F203" i="26" s="1"/>
  <c r="F202" i="26" s="1"/>
  <c r="F201" i="26" s="1"/>
  <c r="F179" i="26"/>
  <c r="F178" i="26" s="1"/>
  <c r="F177" i="26" s="1"/>
  <c r="F175" i="26"/>
  <c r="F174" i="26" s="1"/>
  <c r="F173" i="26" s="1"/>
  <c r="F169" i="26"/>
  <c r="F168" i="26" s="1"/>
  <c r="F167" i="26" s="1"/>
  <c r="F165" i="26"/>
  <c r="F164" i="26" s="1"/>
  <c r="F163" i="26" s="1"/>
  <c r="F161" i="26"/>
  <c r="F160" i="26" s="1"/>
  <c r="F159" i="26" s="1"/>
  <c r="F157" i="26"/>
  <c r="F156" i="26" s="1"/>
  <c r="F155" i="26" s="1"/>
  <c r="F151" i="26"/>
  <c r="F150" i="26" s="1"/>
  <c r="F147" i="26"/>
  <c r="F146" i="26" s="1"/>
  <c r="F139" i="26"/>
  <c r="F138" i="26" s="1"/>
  <c r="F135" i="26"/>
  <c r="F134" i="26" s="1"/>
  <c r="F128" i="26"/>
  <c r="F127" i="26" s="1"/>
  <c r="F124" i="26"/>
  <c r="F123" i="26" s="1"/>
  <c r="F118" i="26"/>
  <c r="F117" i="26" s="1"/>
  <c r="F114" i="26"/>
  <c r="F113" i="26" s="1"/>
  <c r="F112" i="26" s="1"/>
  <c r="F110" i="26"/>
  <c r="F109" i="26" s="1"/>
  <c r="F108" i="26" s="1"/>
  <c r="F107" i="26" s="1"/>
  <c r="F104" i="26"/>
  <c r="F103" i="26" s="1"/>
  <c r="F102" i="26" s="1"/>
  <c r="F101" i="26" s="1"/>
  <c r="F97" i="26"/>
  <c r="F96" i="26" s="1"/>
  <c r="F63" i="26"/>
  <c r="F62" i="26" s="1"/>
  <c r="F61" i="26" s="1"/>
  <c r="F60" i="26" s="1"/>
  <c r="F56" i="26"/>
  <c r="F55" i="26" s="1"/>
  <c r="F52" i="26"/>
  <c r="F51" i="26" s="1"/>
  <c r="F49" i="26"/>
  <c r="F48" i="26" s="1"/>
  <c r="F40" i="26"/>
  <c r="F39" i="26" s="1"/>
  <c r="F38" i="26" s="1"/>
  <c r="F743" i="26"/>
  <c r="F742" i="26" s="1"/>
  <c r="F741" i="26" s="1"/>
  <c r="F740" i="26" s="1"/>
  <c r="F739" i="26" s="1"/>
  <c r="F737" i="26"/>
  <c r="F736" i="26" s="1"/>
  <c r="F735" i="26" s="1"/>
  <c r="F733" i="26"/>
  <c r="F732" i="26" s="1"/>
  <c r="F731" i="26" s="1"/>
  <c r="F730" i="26" s="1"/>
  <c r="F729" i="26" s="1"/>
  <c r="F726" i="26"/>
  <c r="F725" i="26" s="1"/>
  <c r="F724" i="26" s="1"/>
  <c r="F723" i="26" s="1"/>
  <c r="F722" i="26" s="1"/>
  <c r="F721" i="26" s="1"/>
  <c r="F141" i="26"/>
  <c r="F120" i="26"/>
  <c r="F81" i="26"/>
  <c r="F80" i="26" s="1"/>
  <c r="F77" i="26"/>
  <c r="F76" i="26" s="1"/>
  <c r="F74" i="26"/>
  <c r="F73" i="26" s="1"/>
  <c r="F70" i="26"/>
  <c r="F69" i="26" s="1"/>
  <c r="F550" i="26"/>
  <c r="F549" i="26" s="1"/>
  <c r="F548" i="26" s="1"/>
  <c r="F547" i="26" s="1"/>
  <c r="F232" i="26"/>
  <c r="F231" i="26" s="1"/>
  <c r="F230" i="26" s="1"/>
  <c r="F228" i="26"/>
  <c r="F227" i="26" s="1"/>
  <c r="F226" i="26" s="1"/>
  <c r="F224" i="26"/>
  <c r="F223" i="26" s="1"/>
  <c r="F222" i="26" s="1"/>
  <c r="F220" i="26"/>
  <c r="F219" i="26" s="1"/>
  <c r="F218" i="26" s="1"/>
  <c r="F216" i="26"/>
  <c r="F215" i="26" s="1"/>
  <c r="F214" i="26" s="1"/>
  <c r="F212" i="26"/>
  <c r="F211" i="26" s="1"/>
  <c r="F210" i="26" s="1"/>
  <c r="F198" i="26"/>
  <c r="F197" i="26" s="1"/>
  <c r="F194" i="26"/>
  <c r="F193" i="26" s="1"/>
  <c r="F191" i="26"/>
  <c r="F190" i="26" s="1"/>
  <c r="F187" i="26"/>
  <c r="F186" i="26" s="1"/>
  <c r="F662" i="26"/>
  <c r="F661" i="26" s="1"/>
  <c r="F659" i="26" s="1"/>
  <c r="F658" i="26" s="1"/>
  <c r="F657" i="26" s="1"/>
  <c r="F461" i="26"/>
  <c r="F459" i="26"/>
  <c r="F458" i="26" s="1"/>
  <c r="F453" i="26"/>
  <c r="F452" i="26" s="1"/>
  <c r="F449" i="26"/>
  <c r="F448" i="26" s="1"/>
  <c r="F445" i="26"/>
  <c r="F444" i="26" s="1"/>
  <c r="F440" i="26"/>
  <c r="F439" i="26" s="1"/>
  <c r="F438" i="26" s="1"/>
  <c r="F429" i="26"/>
  <c r="F427" i="26"/>
  <c r="F403" i="26"/>
  <c r="F402" i="26" s="1"/>
  <c r="F401" i="26" s="1"/>
  <c r="F399" i="26"/>
  <c r="F397" i="26"/>
  <c r="F394" i="26"/>
  <c r="F393" i="26" s="1"/>
  <c r="F389" i="26"/>
  <c r="F387" i="26"/>
  <c r="F384" i="26"/>
  <c r="F383" i="26" s="1"/>
  <c r="F380" i="26"/>
  <c r="F379" i="26" s="1"/>
  <c r="F375" i="26"/>
  <c r="F374" i="26" s="1"/>
  <c r="F372" i="26"/>
  <c r="F370" i="26"/>
  <c r="F366" i="26"/>
  <c r="F365" i="26" s="1"/>
  <c r="F360" i="26"/>
  <c r="F359" i="26" s="1"/>
  <c r="F357" i="26"/>
  <c r="F356" i="26"/>
  <c r="F352" i="26"/>
  <c r="F351" i="26" s="1"/>
  <c r="F349" i="26"/>
  <c r="F348" i="26" s="1"/>
  <c r="F345" i="26"/>
  <c r="F344" i="26" s="1"/>
  <c r="F340" i="26"/>
  <c r="F339" i="26" s="1"/>
  <c r="F337" i="26"/>
  <c r="F336" i="26" s="1"/>
  <c r="F333" i="26"/>
  <c r="F332" i="26" s="1"/>
  <c r="F329" i="26"/>
  <c r="F328" i="26" s="1"/>
  <c r="F689" i="26"/>
  <c r="F688" i="26" s="1"/>
  <c r="F687" i="26" s="1"/>
  <c r="F684" i="26"/>
  <c r="F683" i="26" s="1"/>
  <c r="F680" i="26"/>
  <c r="F679" i="26" s="1"/>
  <c r="F676" i="26"/>
  <c r="F675" i="26" s="1"/>
  <c r="F674" i="26" s="1"/>
  <c r="F670" i="26"/>
  <c r="F669" i="26" s="1"/>
  <c r="F668" i="26" s="1"/>
  <c r="F667" i="26" s="1"/>
  <c r="F666" i="26" s="1"/>
  <c r="F665" i="26" s="1"/>
  <c r="F655" i="26"/>
  <c r="F654" i="26"/>
  <c r="F653" i="26" s="1"/>
  <c r="F652" i="26" s="1"/>
  <c r="F650" i="26"/>
  <c r="F649" i="26"/>
  <c r="F648" i="26" s="1"/>
  <c r="F647" i="26" s="1"/>
  <c r="F603" i="26"/>
  <c r="F602" i="26"/>
  <c r="F601" i="26" s="1"/>
  <c r="F599" i="26"/>
  <c r="F598" i="26"/>
  <c r="F596" i="26"/>
  <c r="F595" i="26" s="1"/>
  <c r="F591" i="26"/>
  <c r="F590" i="26" s="1"/>
  <c r="F589" i="26" s="1"/>
  <c r="F588" i="26" s="1"/>
  <c r="F586" i="26"/>
  <c r="F585" i="26" s="1"/>
  <c r="F583" i="26"/>
  <c r="F582" i="26" s="1"/>
  <c r="F577" i="26"/>
  <c r="F576" i="26"/>
  <c r="F575" i="26" s="1"/>
  <c r="F574" i="26" s="1"/>
  <c r="F572" i="26"/>
  <c r="F571" i="26" s="1"/>
  <c r="F567" i="26"/>
  <c r="F566" i="26" s="1"/>
  <c r="F564" i="26"/>
  <c r="F563" i="26" s="1"/>
  <c r="F557" i="26"/>
  <c r="F555" i="26"/>
  <c r="F554" i="26" s="1"/>
  <c r="F718" i="26"/>
  <c r="F717" i="26" s="1"/>
  <c r="F715" i="26"/>
  <c r="F714" i="26" s="1"/>
  <c r="F533" i="26"/>
  <c r="F532" i="26" s="1"/>
  <c r="F529" i="26"/>
  <c r="F528" i="26" s="1"/>
  <c r="F525" i="26"/>
  <c r="F524" i="26" s="1"/>
  <c r="F520" i="26"/>
  <c r="F519" i="26" s="1"/>
  <c r="F518" i="26" s="1"/>
  <c r="F515" i="26"/>
  <c r="F514" i="26" s="1"/>
  <c r="F513" i="26" s="1"/>
  <c r="F512" i="26" s="1"/>
  <c r="F505" i="26"/>
  <c r="F504" i="26" s="1"/>
  <c r="F503" i="26" s="1"/>
  <c r="F501" i="26"/>
  <c r="F500" i="26" s="1"/>
  <c r="F498" i="26"/>
  <c r="F497" i="26" s="1"/>
  <c r="F493" i="26"/>
  <c r="F492" i="26" s="1"/>
  <c r="F491" i="26" s="1"/>
  <c r="F488" i="26"/>
  <c r="F487" i="26" s="1"/>
  <c r="F484" i="26"/>
  <c r="F483" i="26" s="1"/>
  <c r="F479" i="26"/>
  <c r="F478" i="26" s="1"/>
  <c r="F477" i="26" s="1"/>
  <c r="F476" i="26" s="1"/>
  <c r="F415" i="26"/>
  <c r="F414" i="26"/>
  <c r="F413" i="26" s="1"/>
  <c r="F412" i="26" s="1"/>
  <c r="F410" i="26"/>
  <c r="F409" i="26" s="1"/>
  <c r="F408" i="26" s="1"/>
  <c r="F407" i="26" s="1"/>
  <c r="G197" i="27" l="1"/>
  <c r="G14" i="27" s="1"/>
  <c r="F406" i="26"/>
  <c r="F405" i="26"/>
  <c r="F646" i="26"/>
  <c r="F116" i="26"/>
  <c r="F133" i="26"/>
  <c r="F132" i="26" s="1"/>
  <c r="F131" i="26" s="1"/>
  <c r="F130" i="26" s="1"/>
  <c r="F457" i="26"/>
  <c r="F122" i="26"/>
  <c r="F581" i="26"/>
  <c r="F580" i="26" s="1"/>
  <c r="F660" i="26"/>
  <c r="F396" i="26"/>
  <c r="F392" i="26" s="1"/>
  <c r="F391" i="26" s="1"/>
  <c r="F490" i="26"/>
  <c r="F236" i="26"/>
  <c r="F235" i="26" s="1"/>
  <c r="F311" i="26"/>
  <c r="F463" i="26"/>
  <c r="F172" i="26"/>
  <c r="F171" i="26" s="1"/>
  <c r="F713" i="26"/>
  <c r="F712" i="26" s="1"/>
  <c r="F711" i="26" s="1"/>
  <c r="F209" i="26"/>
  <c r="F208" i="26" s="1"/>
  <c r="F154" i="26"/>
  <c r="F482" i="26"/>
  <c r="F481" i="26" s="1"/>
  <c r="F386" i="26"/>
  <c r="F378" i="26" s="1"/>
  <c r="F84" i="26"/>
  <c r="F68" i="26"/>
  <c r="F67" i="26" s="1"/>
  <c r="F66" i="26" s="1"/>
  <c r="F496" i="26"/>
  <c r="F495" i="26" s="1"/>
  <c r="F562" i="26"/>
  <c r="F561" i="26" s="1"/>
  <c r="F594" i="26"/>
  <c r="F593" i="26" s="1"/>
  <c r="F523" i="26"/>
  <c r="F45" i="26"/>
  <c r="F44" i="26" s="1"/>
  <c r="F43" i="26" s="1"/>
  <c r="F37" i="26" s="1"/>
  <c r="F728" i="26"/>
  <c r="F369" i="26"/>
  <c r="F364" i="26" s="1"/>
  <c r="F327" i="26"/>
  <c r="F673" i="26"/>
  <c r="F570" i="26"/>
  <c r="F569" i="26"/>
  <c r="F443" i="26"/>
  <c r="F269" i="26"/>
  <c r="F343" i="26"/>
  <c r="F282" i="26"/>
  <c r="F283" i="26"/>
  <c r="F605" i="26"/>
  <c r="F693" i="26"/>
  <c r="F692" i="26" s="1"/>
  <c r="F691" i="26" s="1"/>
  <c r="F185" i="26"/>
  <c r="F184" i="26" s="1"/>
  <c r="F183" i="26" s="1"/>
  <c r="F182" i="26" s="1"/>
  <c r="F243" i="26"/>
  <c r="F22" i="26"/>
  <c r="F21" i="26" s="1"/>
  <c r="F355" i="26"/>
  <c r="F354" i="26" s="1"/>
  <c r="F145" i="26"/>
  <c r="F426" i="26"/>
  <c r="F106" i="26" l="1"/>
  <c r="F65" i="26"/>
  <c r="F579" i="26"/>
  <c r="F475" i="26"/>
  <c r="F553" i="26"/>
  <c r="F306" i="26"/>
  <c r="F305" i="26" s="1"/>
  <c r="F298" i="26" s="1"/>
  <c r="F234" i="26"/>
  <c r="F207" i="26" s="1"/>
  <c r="F144" i="26"/>
  <c r="F143" i="26" s="1"/>
  <c r="F437" i="26"/>
  <c r="F436" i="26" s="1"/>
  <c r="F517" i="26"/>
  <c r="F511" i="26" s="1"/>
  <c r="F363" i="26"/>
  <c r="F362" i="26" s="1"/>
  <c r="F326" i="26"/>
  <c r="F325" i="26" s="1"/>
  <c r="F324" i="26" s="1"/>
  <c r="F672" i="26"/>
  <c r="F664" i="26" s="1"/>
  <c r="F425" i="26"/>
  <c r="F424" i="26"/>
  <c r="F423" i="26" s="1"/>
  <c r="F422" i="26" s="1"/>
  <c r="F13" i="26" l="1"/>
  <c r="F181" i="26"/>
  <c r="F323" i="26"/>
  <c r="F552" i="26"/>
  <c r="F473" i="26"/>
  <c r="F546" i="26" l="1"/>
  <c r="F545" i="26" s="1"/>
  <c r="I12" i="26" s="1"/>
  <c r="F12" i="26" l="1"/>
  <c r="D19" i="8"/>
  <c r="C37" i="4" l="1"/>
  <c r="C32" i="4"/>
  <c r="C17" i="4"/>
  <c r="C16" i="4" l="1"/>
</calcChain>
</file>

<file path=xl/sharedStrings.xml><?xml version="1.0" encoding="utf-8"?>
<sst xmlns="http://schemas.openxmlformats.org/spreadsheetml/2006/main" count="7474" uniqueCount="724">
  <si>
    <t xml:space="preserve">                                                       муниципального района </t>
  </si>
  <si>
    <t xml:space="preserve">       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</si>
  <si>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        "Бай-Тайгинский кожуун Республики Тыва"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</si>
  <si>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</si>
  <si>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</si>
  <si>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</si>
  <si>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</si>
  <si>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</si>
  <si>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</si>
  <si>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</si>
  <si>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</si>
  <si>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</si>
  <si>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</si>
  <si>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 на товары (работы,услуги), реализуемые на территории Российской Федерации</t>
  </si>
  <si>
    <t xml:space="preserve"> 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</si>
  <si>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</si>
  <si>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</si>
  <si>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</si>
  <si>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1 05 03000 02 0000 110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</si>
  <si>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</si>
  <si>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</si>
  <si>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</si>
  <si>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</si>
  <si>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</si>
  <si>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</si>
  <si>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</si>
  <si>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</si>
  <si>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</si>
  <si>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</si>
  <si>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</si>
  <si>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</si>
  <si>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</si>
  <si>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</si>
  <si>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</si>
  <si>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</si>
  <si>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</si>
  <si>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</si>
  <si>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</si>
  <si>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</si>
  <si>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</si>
  <si>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</si>
  <si>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</si>
  <si>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(РАБОТ) И КОМПЕНСАЦИИ ЗАТРАТ ГОСУДАРСТВА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</si>
  <si>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</si>
  <si>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</si>
  <si>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</si>
  <si>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</si>
  <si>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</si>
  <si>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</si>
  <si>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</si>
  <si>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</si>
  <si>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</si>
  <si>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</si>
  <si>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</si>
  <si>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</si>
  <si>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</si>
  <si>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</si>
  <si>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</si>
  <si>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</si>
  <si>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</si>
  <si>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</si>
  <si>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</si>
  <si>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</si>
  <si>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</si>
  <si>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</si>
  <si>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Субсидии на долевое финансирование подготовки документов территориального планирования</t>
  </si>
  <si>
    <t>Субсидии на мероприятия по проведению оздоровительной кампании детей</t>
  </si>
  <si>
    <t>Субвенции на оплату жилищно-коммунальных услуг отдельным категориям граждан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</si>
  <si>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</si>
  <si>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</si>
  <si>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</si>
  <si>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</si>
  <si>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</si>
  <si>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</si>
  <si>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реализацию Закона Республики Тыва "О погребении и похоронном деле в Республике Тыва"</t>
  </si>
  <si>
    <t>Субвенция на реализацию Закона РТ "О мерах социальной поддержки ветеранов труда и тружеников тыла"</t>
  </si>
  <si>
    <t>Субвенции на реализацию Закона Республики Тыва "О порядке назначения выплаты ежемесячного пособия на ребенка"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</si>
  <si>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</si>
  <si>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переданных полномочий по комиссии по делам несовершеннолетних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</si>
  <si>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</si>
  <si>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</si>
  <si>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Субвенция на обеспечение равной доступности услуг общественного транспорта для отдельных категорий граждан</t>
  </si>
  <si>
    <t>Иные межбюджетные трансферты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</si>
  <si>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</si>
  <si>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</si>
  <si>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</si>
  <si>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</si>
  <si>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</si>
  <si>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</si>
  <si>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 xml:space="preserve">ИТОГО ДОХОДОВ </t>
  </si>
  <si>
    <t>Субсидии на создание в общеобразовательных организациях,расположенных в сельской местности,условий для занятий физической культурой и спортом</t>
  </si>
  <si>
    <t xml:space="preserve">                           муниципального района </t>
  </si>
  <si>
    <t xml:space="preserve">                          "Бай-Тайгинский кожуун Республики Тыва"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</si>
  <si>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</si>
  <si>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</si>
  <si>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</si>
  <si>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</si>
  <si>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</si>
  <si>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</si>
  <si>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</si>
  <si>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В С Е Г О</t>
  </si>
  <si>
    <t>001</t>
  </si>
  <si>
    <t>КУЛЬТУРА, КИНЕМАТОГРАФИЯ</t>
  </si>
  <si>
    <t>08</t>
  </si>
  <si>
    <t>Культура</t>
  </si>
  <si>
    <t>01</t>
  </si>
  <si>
    <t>02 0 00 00000</t>
  </si>
  <si>
    <t>Подпрограмма "Библиотечное обслуживание населения"</t>
  </si>
  <si>
    <t>02 1 00 00000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</si>
  <si>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</si>
  <si>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</si>
  <si>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</si>
  <si>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</si>
  <si>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</si>
  <si>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</si>
  <si>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"Организация досуга и предоставление услуг организаций культуры"</t>
  </si>
  <si>
    <t>02 2 00 00000</t>
  </si>
  <si>
    <t>02 2 01 00590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</si>
  <si>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</si>
  <si>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</si>
  <si>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</si>
  <si>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</si>
  <si>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</si>
  <si>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Подпрограмма "Создание условий для реализации муниципальной программы"</t>
  </si>
  <si>
    <t>02 5 00 00000</t>
  </si>
  <si>
    <t>Реализация мероприятий в сфере культуры, не отнесенных к другим подпрограммам муниципальной программы</t>
  </si>
  <si>
    <t>02 5 02 70200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</si>
  <si>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</si>
  <si>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</si>
  <si>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</si>
  <si>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</si>
  <si>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</si>
  <si>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</si>
  <si>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Льготы ЖКУ сельским специалистам учреждений культуры</t>
  </si>
  <si>
    <t>Другие вопросы в области культуры, кинематографии</t>
  </si>
  <si>
    <t>04</t>
  </si>
  <si>
    <t>Подпрограмма "Развитие туризма в Бай-Тайгинском кожууне"</t>
  </si>
  <si>
    <t>02 4 00 00000</t>
  </si>
  <si>
    <t>02 4 01 70200</t>
  </si>
  <si>
    <t>Обеспечение деятельности Управления культуры администрации Бай-Тайгинского кожууна</t>
  </si>
  <si>
    <t>02 5 01 00000</t>
  </si>
  <si>
    <t>02 5 01 00110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</si>
  <si>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</si>
  <si>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</si>
  <si>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</si>
  <si>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</si>
  <si>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</si>
  <si>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</si>
  <si>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</si>
  <si>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</si>
  <si>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</si>
  <si>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02 5 02 00000</t>
  </si>
  <si>
    <t>02 5 02 00110</t>
  </si>
  <si>
    <t>02 5 02 00190</t>
  </si>
  <si>
    <t>Управление труда и социального развития администрации муниципального района "Бай-Тайгинский кожуун Республики Тыва"</t>
  </si>
  <si>
    <t>002</t>
  </si>
  <si>
    <t xml:space="preserve">  </t>
  </si>
  <si>
    <t xml:space="preserve">         </t>
  </si>
  <si>
    <t xml:space="preserve">   </t>
  </si>
  <si>
    <t>Социальная политика</t>
  </si>
  <si>
    <t>10</t>
  </si>
  <si>
    <t>Социальное обеспечение населения</t>
  </si>
  <si>
    <t>03</t>
  </si>
  <si>
    <t>04 0 00 00000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</si>
  <si>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</si>
  <si>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04 1 00 00000</t>
  </si>
  <si>
    <t>Обеспечение реализации Закона РТ "О порядке назначения и выплаты ежемесячного пособия на ребенка"</t>
  </si>
  <si>
    <t>04 1 01 00000</t>
  </si>
  <si>
    <t>Ежемесячное пособие на ребенка</t>
  </si>
  <si>
    <t>04 1 01 76070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</si>
  <si>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</si>
  <si>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</si>
  <si>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</si>
  <si>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</si>
  <si>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Предоставление государственных пособий лицам, не подлежащим  обязательному социальному страхованию на случай временной нетрудоспособности и в связи с  материнством и лицам, уволенными в связи с ликвидацией организаций</t>
  </si>
  <si>
    <t>04 1 02 00000</t>
  </si>
  <si>
    <t>04 1 02 53800</t>
  </si>
  <si>
    <t>Предоставление гражданам субсидий на оплату жилого помещения и коммунальных услуг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</si>
  <si>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</si>
  <si>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</si>
  <si>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</si>
  <si>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</si>
  <si>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</si>
  <si>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</si>
  <si>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</si>
  <si>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</si>
  <si>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</si>
  <si>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04 2 01 76060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</si>
  <si>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</si>
  <si>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</si>
  <si>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</si>
  <si>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</si>
  <si>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</si>
  <si>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</si>
  <si>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Другие вопросы в области социальной политики</t>
  </si>
  <si>
    <t>06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</si>
  <si>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</si>
  <si>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04 1 03 00000</t>
  </si>
  <si>
    <t>04 1 03 76040</t>
  </si>
  <si>
    <t>Подпрограмма "Обеспечение реализации муниципальной программы"</t>
  </si>
  <si>
    <t>04 4 00 00000</t>
  </si>
  <si>
    <t>Обеспечение деятельности Управления труда и социального развития администрации Бай-Тайгинского кожууна</t>
  </si>
  <si>
    <t>04 4 01 00000</t>
  </si>
  <si>
    <t>Расходы на выплаты по оплате труда работников органов местного самоуправления</t>
  </si>
  <si>
    <t>04 4 01 00110</t>
  </si>
  <si>
    <t>120</t>
  </si>
  <si>
    <t>121</t>
  </si>
  <si>
    <t>04 4 01 00190</t>
  </si>
  <si>
    <t>800</t>
  </si>
  <si>
    <t>Уплата прочих налогов, сборов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</si>
  <si>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</si>
  <si>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</si>
  <si>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</si>
  <si>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004</t>
  </si>
  <si>
    <t>ОБРАЗОВАНИЕ</t>
  </si>
  <si>
    <t>07</t>
  </si>
  <si>
    <t>Дошкольное образование</t>
  </si>
  <si>
    <t>01 0 00 00000</t>
  </si>
  <si>
    <t>Подпрограмма "Развитие дошкольного образования"</t>
  </si>
  <si>
    <t>01 1 00 00000</t>
  </si>
  <si>
    <t>01 1 00 00590</t>
  </si>
  <si>
    <t>01 1 00 76020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</si>
  <si>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</si>
  <si>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01 8 00 00000</t>
  </si>
  <si>
    <t>01 8 00 76140</t>
  </si>
  <si>
    <t>Общее образование</t>
  </si>
  <si>
    <t>02</t>
  </si>
  <si>
    <t>Подпрограмма "Развитие общего образования"</t>
  </si>
  <si>
    <t>01 2 00 00000</t>
  </si>
  <si>
    <t>852</t>
  </si>
  <si>
    <t>Другие вопросы в области образования</t>
  </si>
  <si>
    <t>09</t>
  </si>
  <si>
    <t>01 9 00 00000</t>
  </si>
  <si>
    <t>Обеспечение деятельности Управления образования муниципального района "Бай-Тайгинский кожуун РТ"</t>
  </si>
  <si>
    <t>01 9 01 00110</t>
  </si>
  <si>
    <t>Организация деятельности централизованной бухгалтерии</t>
  </si>
  <si>
    <t>01 9 02 00000</t>
  </si>
  <si>
    <t>01 9 02 00110</t>
  </si>
  <si>
    <t>01 9 02 00190</t>
  </si>
  <si>
    <t>Реализация мероприятий в сфере образования и воспитания, не отнесенных к другим подпрограммам муниципальной программы</t>
  </si>
  <si>
    <t>01 9 03 72900</t>
  </si>
  <si>
    <t>Премии и гранты</t>
  </si>
  <si>
    <t>Охрана семьи и детства</t>
  </si>
  <si>
    <t xml:space="preserve">04 </t>
  </si>
  <si>
    <t>01 1 07 00000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</si>
  <si>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</si>
  <si>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01 1 07 76090</t>
  </si>
  <si>
    <t>МУНИЦИПАЛЬНОЕ УЧРЕЖДЕНИЕ УПРАВЛЕНИЕ СЕЛЬСКОГО ХОЗЯЙСТВА БАЙ-ТАЙГИНСКОГО КОЖУУНА</t>
  </si>
  <si>
    <t>006</t>
  </si>
  <si>
    <t>НАЦИОНАЛЬНАЯ ЭКОНОМИКА</t>
  </si>
  <si>
    <t>Сельское хозяйство и рыболовство</t>
  </si>
  <si>
    <t>05</t>
  </si>
  <si>
    <t>03 0 00 00000</t>
  </si>
  <si>
    <t>03 5 00 00000</t>
  </si>
  <si>
    <t>Обеспечение деятельности Управления сельского хозяйства администрации Бай-Тайгинского кожууна</t>
  </si>
  <si>
    <t>03 5 01 00000</t>
  </si>
  <si>
    <t>03 5 01 00110</t>
  </si>
  <si>
    <t>Иные выплаты персоналу государственных (муниципальных) органов, за исключением фонда оплаты труда</t>
  </si>
  <si>
    <t>03 5 01 00190</t>
  </si>
  <si>
    <t>122</t>
  </si>
  <si>
    <t>Другие вопросы в области национальной экономики</t>
  </si>
  <si>
    <t>12</t>
  </si>
  <si>
    <t>Подпрограмма "Развитие отраслей сельского хозяйства"</t>
  </si>
  <si>
    <t>03 1 00 00000</t>
  </si>
  <si>
    <t>Развитие отрасли растениеводства, переработки и реализации продукции растениеводства</t>
  </si>
  <si>
    <t>03 1 01 70200</t>
  </si>
  <si>
    <t>Развитие ветеринарии и обеспечение эпизоотического благополучия территории Бай-Тайгинского кожууна на территории Бай-Тайгинского кожууна</t>
  </si>
  <si>
    <t>03 1 06 70200</t>
  </si>
  <si>
    <t>Регулирование численности волков</t>
  </si>
  <si>
    <t>03 1 07 70200</t>
  </si>
  <si>
    <t>03 1 08 70200</t>
  </si>
  <si>
    <t>Уничтожение дикорастущей конопли</t>
  </si>
  <si>
    <t>03 1 09 70200</t>
  </si>
  <si>
    <t>Подпрограмма " Поддержка малых форм хозяйствования"</t>
  </si>
  <si>
    <t>03 2 00 00000</t>
  </si>
  <si>
    <t>Поддержка начинающим фермерам"</t>
  </si>
  <si>
    <t>03 2 01 50530</t>
  </si>
  <si>
    <t>Подпрограмма "Устойчивое развитие сельских территорий Бай-Тайгинского кожууна</t>
  </si>
  <si>
    <t>03 3 00 00000</t>
  </si>
  <si>
    <t>Улучшение жилищных условий граждан, проживающих в сельской местности, в том числе молодых специалистов</t>
  </si>
  <si>
    <t>03 3 01 75110</t>
  </si>
  <si>
    <t>ФИНАНСОВОЕ УПРАВЛЕНИЕ АДМИНИСТРАЦИИ МУНИЦИПАЛЬНОГО РАЙОНА "БАЙ-ТАЙГИНСКИЙ КОЖУУН РЕСПУБЛИКИ ТЫВА"</t>
  </si>
  <si>
    <t>007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</si>
  <si>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</si>
  <si>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</si>
  <si>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05 0 00 00000</t>
  </si>
  <si>
    <t>05 3 00 00000</t>
  </si>
  <si>
    <t>Обеспечение деятельности Финансового управления администрации Бай-Тайгинского кожууна</t>
  </si>
  <si>
    <t>05 3 01 00000</t>
  </si>
  <si>
    <t>05 3 01 00100</t>
  </si>
  <si>
    <t>05 3 01 00110</t>
  </si>
  <si>
    <t>05 3 01 00190</t>
  </si>
  <si>
    <t>Другие общегосударственные вопросы</t>
  </si>
  <si>
    <t>13</t>
  </si>
  <si>
    <t>97 0 00 00000</t>
  </si>
  <si>
    <t>97 0 00 76050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</si>
  <si>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</si>
  <si>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</si>
  <si>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</si>
  <si>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</si>
  <si>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97 0 00 51180</t>
  </si>
  <si>
    <t>500</t>
  </si>
  <si>
    <t>530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</si>
  <si>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</si>
  <si>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</si>
  <si>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долгом"</t>
  </si>
  <si>
    <t>05 2 00 00000</t>
  </si>
  <si>
    <t>Исполнение обязательств по обслуживанию муниципального долга в соответствии с программой муниципальных заимствований муниципального района 2Бай-Тайгиснкий кожуун Республики Тыва" и заключенными конрактами (соглашениями)</t>
  </si>
  <si>
    <t>05 2 03 70030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</si>
  <si>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</si>
  <si>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</si>
  <si>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</si>
  <si>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</si>
  <si>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</si>
  <si>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78 7 00 00000</t>
  </si>
  <si>
    <t>Выравнивание бюджетной обеспеченности сельских (городских ) поселений из районного фонда финансовой поддержки</t>
  </si>
  <si>
    <t>78 7 00 70010</t>
  </si>
  <si>
    <t>Дотации</t>
  </si>
  <si>
    <t>510</t>
  </si>
  <si>
    <t xml:space="preserve"> Дотации на выравнивание бюджетной обеспеченности</t>
  </si>
  <si>
    <t>511</t>
  </si>
  <si>
    <t>Иные дотации</t>
  </si>
  <si>
    <t>78 7 00 70020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</si>
  <si>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</si>
  <si>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</si>
  <si>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78 7 00 75060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</si>
  <si>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</si>
  <si>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АДМИНИСТРАЦИЯ МУНИЦИПАЛЬНОГО РАЙОНА  "БАЙ-ТАЙГИНСКИЙ КОЖУУН РЕСПУБЛИКИ ТЫВА"</t>
  </si>
  <si>
    <t>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</si>
  <si>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</si>
  <si>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администрации муниципального образования</t>
  </si>
  <si>
    <t>78 5 00 00000</t>
  </si>
  <si>
    <t>78 5 00 00110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</si>
  <si>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</si>
  <si>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</si>
  <si>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</si>
  <si>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78 6 00 00190</t>
  </si>
  <si>
    <t>17 0 00 00000</t>
  </si>
  <si>
    <t>Повышение профессиональной компетентности муниципальных служащих и лиц, включенных  в резерв управленческих кадров Бай-Тайгинского кожууна</t>
  </si>
  <si>
    <t>17 0 04 70200</t>
  </si>
  <si>
    <t>Членский взнос Ассоциации "Совет муниципальных образований"</t>
  </si>
  <si>
    <t>78 8 00 70200</t>
  </si>
  <si>
    <t>97 0 00 76130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</si>
  <si>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</si>
  <si>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</si>
  <si>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</si>
  <si>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</si>
  <si>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77 7 00 70160</t>
  </si>
  <si>
    <t>08 0 00 00000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</si>
  <si>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</si>
  <si>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08 0 02 70080</t>
  </si>
  <si>
    <t>Другие вопросы в области национальной безопасности и правоохранительной деятельности</t>
  </si>
  <si>
    <t>09 0 00 00000</t>
  </si>
  <si>
    <t>Обеспечение общественного порядка и противодействие преступности в Бай-Тайгинском кожууне</t>
  </si>
  <si>
    <t>09 0 01 70200</t>
  </si>
  <si>
    <t>Профилактика безнадзорности и правонарушений несовершеннолетних в Бай-Тайгинском кожууне</t>
  </si>
  <si>
    <t>09 0 02 70200</t>
  </si>
  <si>
    <t>Национальная экономика</t>
  </si>
  <si>
    <t>Дорожное хозяйство (дорожные фонды)</t>
  </si>
  <si>
    <t>14 0 03 70140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</si>
  <si>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</si>
  <si>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07 0 00 00000</t>
  </si>
  <si>
    <t>Подпрограмма "Развитие инвестиционной привлекательности и улучшения инвестиционного климата Бай-Тайгинского кожууна"</t>
  </si>
  <si>
    <t>07 1 00 00000</t>
  </si>
  <si>
    <t>07 1 03 70200</t>
  </si>
  <si>
    <t>Подпрограмма "Развитие малого и среднего предпринимательства в Бай-Тайгинском кожууне"</t>
  </si>
  <si>
    <t>07 2 00 00000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</si>
  <si>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</si>
  <si>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07 2 02 70200</t>
  </si>
  <si>
    <t>10 0 00 00000</t>
  </si>
  <si>
    <t>Организация эффективного управления земельными ресурсами на территории Бай-Тайгинского кожууна"</t>
  </si>
  <si>
    <t>10 0 03 70200</t>
  </si>
  <si>
    <t>19 0 00 00000</t>
  </si>
  <si>
    <t>19 0 01 75030</t>
  </si>
  <si>
    <t>Разработка карта (план) населенных пунктов Бай-Тайгинского кожууна</t>
  </si>
  <si>
    <t>19 0 02 70200</t>
  </si>
  <si>
    <t>16 0 00 00000</t>
  </si>
  <si>
    <t>Жилищно-коммунальное хозяйство</t>
  </si>
  <si>
    <t>Благоустройство</t>
  </si>
  <si>
    <t>15 0 00 00000</t>
  </si>
  <si>
    <t>Подпрограмма "Комплексное развитие и модернизация систем коммунальной инфраструктуры в Бай-Тайгинском кожууне"</t>
  </si>
  <si>
    <t>15 0 01 70100</t>
  </si>
  <si>
    <t>Подпрограмма "Снабжение населения Бай-Тайгинского кожууна чистой водопроводной водой"</t>
  </si>
  <si>
    <t>15 0 02 70110</t>
  </si>
  <si>
    <t>Подпрограмма "Организация утилизации и переработки бытовых и промышленных отходов"</t>
  </si>
  <si>
    <t>15 0 03 70120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</si>
  <si>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</si>
  <si>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</si>
  <si>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97 0 00 76100</t>
  </si>
  <si>
    <t>Дополнительное образование детей</t>
  </si>
  <si>
    <t>Подпрограмма "Развитие дополнительного образования детей"</t>
  </si>
  <si>
    <t>01 3 00 00000</t>
  </si>
  <si>
    <t>01 3 00 00590</t>
  </si>
  <si>
    <t>11 0 00 00000</t>
  </si>
  <si>
    <t>Подпрограмма "Поддержка молодой семьи и организация досуговой деятельности молодожи"</t>
  </si>
  <si>
    <t>11 0 02 70200</t>
  </si>
  <si>
    <t>Здравоохранение</t>
  </si>
  <si>
    <t>Другие вопросы в области здравоохранения</t>
  </si>
  <si>
    <t>06 0 00 00000</t>
  </si>
  <si>
    <t>Подпрограмма "Создание условий для оказания медицинской помощи населению, профилактика заболеваний и формирование здорового образа жизни"</t>
  </si>
  <si>
    <t>06 1 00 00000</t>
  </si>
  <si>
    <t>Реализация на территории муниципального образования мероприятий по профилактике заболеваний и формированию здрового образа жизни в соответсвии законом РТ</t>
  </si>
  <si>
    <t>06 1 05 70200</t>
  </si>
  <si>
    <t>Социальное обеспечение  населения</t>
  </si>
  <si>
    <t>18 0 00 00000</t>
  </si>
  <si>
    <t>Субсидии гражданам на приобретение жилья</t>
  </si>
  <si>
    <t>Физическая культура и спорт</t>
  </si>
  <si>
    <t>11</t>
  </si>
  <si>
    <t>Другие вопросы в области физической культуры и спорта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</si>
  <si>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</si>
  <si>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</si>
  <si>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</si>
  <si>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Средства массовой информации</t>
  </si>
  <si>
    <t xml:space="preserve"> Периодическая печать и издательства</t>
  </si>
  <si>
    <t>13 0 00 00000</t>
  </si>
  <si>
    <t>13 0 03 70200</t>
  </si>
  <si>
    <t>ХУРАЛ ПРЕДСТАВИТЕЛЕЙ МУНИЦИПАЛЬНОГО РАЙОНА "БАЙ-ТАЙГИНСКИЙ КОЖУУН РТ"</t>
  </si>
  <si>
    <t>025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</si>
  <si>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</si>
  <si>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</si>
  <si>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мунициального образования</t>
  </si>
  <si>
    <t>79 6 00 00000</t>
  </si>
  <si>
    <t>79 6 00 00110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</si>
  <si>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</si>
  <si>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79 7 00 00000</t>
  </si>
  <si>
    <t>79 7 00 00110</t>
  </si>
  <si>
    <t>79 7 00 00190</t>
  </si>
  <si>
    <t>КОНТРОЛЬНО-СЧЕТНАЯ ПАЛАТА МУНИЦИПАЛЬНОГО РАЙОНА "БАЙ-ТАЙГИНСКИЙ КОЖУУН РТ"</t>
  </si>
  <si>
    <t>026</t>
  </si>
  <si>
    <t>Контрольно-счетный орган</t>
  </si>
  <si>
    <t>79 8 00 00000</t>
  </si>
  <si>
    <t>79 8 00 00110</t>
  </si>
  <si>
    <t>79 8 00 00190</t>
  </si>
  <si>
    <t>Молодежная политика</t>
  </si>
  <si>
    <t>Заместитель Хурала Представителей</t>
  </si>
  <si>
    <t>Подпрограмма "Отдых и оздоровление  детей"</t>
  </si>
  <si>
    <t>01 5 00 00000</t>
  </si>
  <si>
    <t>Организация отдыха детей в каникулярное время</t>
  </si>
  <si>
    <t>01 5 01 00000</t>
  </si>
  <si>
    <t>01 5 01 75040</t>
  </si>
  <si>
    <t>РАСПРЕДЕЛЕНИЕ</t>
  </si>
  <si>
    <t>№ п/п</t>
  </si>
  <si>
    <t>Разработчики</t>
  </si>
  <si>
    <t>Наименование программ</t>
  </si>
  <si>
    <t>Утвержденный план на 2017 год</t>
  </si>
  <si>
    <t>1.1. Подпрограмма "Развитие дошкольного образования"</t>
  </si>
  <si>
    <t>1.2. Подпрограмма "Развитие общего образования"</t>
  </si>
  <si>
    <t>1.5. Подпрограмма "Отдых и оздоровление  детей"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</si>
  <si>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</si>
  <si>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</si>
  <si>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</si>
  <si>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2.3. Подпрограмма "Реализация национальной политики, развитие местного народного творчества"</t>
  </si>
  <si>
    <t>2.4. Подпрограмма "Развитие туризма в Бай-Тайгинском кожууне"</t>
  </si>
  <si>
    <t>2.5. Подпрограмма "Создание условий для реализации муниципальной программы"</t>
  </si>
  <si>
    <t>Муниципальное учреждение Управление сельского хозяйства Бай-Тайгинского кожууна</t>
  </si>
  <si>
    <t>3.1. Подпрограмма "Развитие отраслей сельского хозяйства"</t>
  </si>
  <si>
    <t>3.5. Подпрограмма "Обеспечение реализации муниципальной программы"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</si>
  <si>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</si>
  <si>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</si>
  <si>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</si>
  <si>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Финансовое управление администрации муниципального района "Бай-Тайгинский кожуун Республики Тыва"</t>
  </si>
  <si>
    <t>Администрация муниципального района "Бай-Тайгинский кожуун Республики Тыва"</t>
  </si>
  <si>
    <t>Уплата иных платежей</t>
  </si>
  <si>
    <t>Иные выплаты персоналу учреждений, за исключением фонда оплаты труда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</si>
  <si>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</si>
  <si>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Судебная система</t>
  </si>
  <si>
    <t>97 0 00 51200</t>
  </si>
  <si>
    <t xml:space="preserve">Социальные выплаты гражданам, кроме публичных нормативных
социальных выплат
</t>
  </si>
  <si>
    <t xml:space="preserve"> муниципального района </t>
  </si>
  <si>
    <t>"Бай-Тайгинский кожуун Республики Тыва"</t>
  </si>
  <si>
    <t>(тыс.руб.)</t>
  </si>
  <si>
    <t>Наименование сельских поселений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</si>
  <si>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</si>
  <si>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</si>
  <si>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</si>
  <si>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</si>
  <si>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</si>
  <si>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</si>
  <si>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 С Е Г О </t>
  </si>
  <si>
    <t>на 2019 г.</t>
  </si>
  <si>
    <t xml:space="preserve">                                                                                   муниципального района </t>
  </si>
  <si>
    <t xml:space="preserve">                                                                                  "Бай-Тайгинский кожуун Республики Тыва"</t>
  </si>
  <si>
    <t>Закупка товаров, работ и услуг для государственных (муниципальных) нужд</t>
  </si>
  <si>
    <t>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</si>
  <si>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</si>
  <si>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</si>
  <si>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Субвенции на реализацию дошкольных образовательных учреждений</t>
  </si>
  <si>
    <t>Субвенции на составление (изменение)списков кандидатов в присяжные заседатели федеральных судов общей юрисдикции в Республике Тыва на 2018 год</t>
  </si>
  <si>
    <t>Субвенции на обеспечение предоставления гражданам субсидий на оплату жилого помещения и коммунальных услуг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</si>
  <si>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дете» на 2018 год</t>
  </si>
  <si>
    <t>Субвенции на осуществление государственных полномочий по созданию, организации и обеспечению деятельности административных комиссий в Республике Тыва</t>
  </si>
  <si>
    <t>Субвенции на осуществление переданных полномочий по комиссии по делам несовершеннолетних и защите их прав</t>
  </si>
  <si>
    <t>Субвенции на реализацию Закона Республики Тыва «О погребении и похоронном деле в Республике Тыва» на 2018 год</t>
  </si>
  <si>
    <t xml:space="preserve"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 </t>
  </si>
  <si>
    <t>Субсидии на организацию отдыха и оздоровления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</si>
  <si>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</si>
  <si>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78 9 00 70200</t>
  </si>
  <si>
    <t>Резервные средства администации</t>
  </si>
  <si>
    <t>Сумма на 2019 год</t>
  </si>
  <si>
    <t>Утвержденный план на 2019 год</t>
  </si>
  <si>
    <t xml:space="preserve">                                                                                                                                        Приложение № 2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</si>
  <si>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</si>
  <si>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</si>
  <si>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</si>
  <si>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</si>
  <si>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                                                                                 Приложение № 5</t>
  </si>
  <si>
    <t xml:space="preserve">                           Приложение № 9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</si>
  <si>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</si>
  <si>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 поддержку мер по обеспечению сбалансированности бюджетов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</si>
  <si>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</si>
  <si>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</si>
  <si>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</si>
  <si>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муниципальных районов на обеспечение мер социальной поддержки реабилитированных лиц, признанных пострадавшими от политических репрессий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</si>
  <si>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</si>
  <si>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 первичного воинского учета на территориях, где отсутствуют военные комиссариаты</t>
  </si>
  <si>
    <t>Субвенции бюджетам муниципальных районов по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</si>
  <si>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</si>
  <si>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Приложение №17</t>
  </si>
  <si>
    <t>Прочая закупка товаров, работ и услуг</t>
  </si>
  <si>
    <t>1.3. Подпрограмма "Развитие дополнительного образования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</si>
  <si>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</si>
  <si>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1.9. Подпрограмма "Обеспечение реализации муниципальной программы "Развитие образования на 2018-2020 годы муниципального района "Бай-Тайгинский кожуун РТ"</t>
  </si>
  <si>
    <t>3.2. Подпрограмма "Поддержка малых форм хозяйствования"</t>
  </si>
  <si>
    <t>3.3. Подпрограмма "Устойчивое развитие сельских территорий Бай-Тайгинского кожууна"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</si>
  <si>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</si>
  <si>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"Развитие культуры на 2018-2020 годы"</t>
  </si>
  <si>
    <t>Муниципальная программа "Социальная поддержка граждан в Бай-Тайгинском кожууне на 2018-2020 годы"</t>
  </si>
  <si>
    <t>Муниципальная программа "Развитие образования на 2018-2020 годы муниципального района "Бай-Тайгинский кожуун Республики Тыва""</t>
  </si>
  <si>
    <t>Подпрограмма "Обеспечение реализации муниципальной программы "Развитие образования на 2018-2020 годы муниципального района "Бай-Тайгинский кожуун Республика Тыва"</t>
  </si>
  <si>
    <t>Муниципальная программа "Развитие образования на 2018-2020 годы муниципального района "Бай-Тайгинский кожуун РТ""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</si>
  <si>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</si>
  <si>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"Управление муниципальными финансами муниципального района "Бай-Тайгинский кожуун РТ" на 2018-2020 гг"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</si>
  <si>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годы"</t>
  </si>
  <si>
    <t>Муниципальная программа "Обеспечение общественного порядка и противодействие преступности в Бай-Тайгинском кожууне на 2018-2020 годы"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</si>
  <si>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2018-2020 годы"</t>
  </si>
  <si>
    <t>Муниципальная программа "Управление муниципальным имуществом и земельными ресурсами муниципального района "Бай-Тайгинский кожуун Республики Тыва" на 2018-2020 годы</t>
  </si>
  <si>
    <t>Муниципальная программа "Территориальное развитие Бай-Тайгинского кожууна в 2018 – 2020 годы"</t>
  </si>
  <si>
    <t>Муниципальная программа "Энергосбережение и повышение энергетической эффективности на 2018-2020 годы"</t>
  </si>
  <si>
    <t xml:space="preserve"> Развитие туристско-рекреационного комплекса на территории Бай-Тайгинского кожууна;</t>
  </si>
  <si>
    <t xml:space="preserve">                           на 2019 год и плановый приод 2020-2021 годов."</t>
  </si>
  <si>
    <t xml:space="preserve">Программа "Развитие образования на 2018-2020 годы муниципального района «Бай-Тайгинский кожуун Республики Тыва» 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</si>
  <si>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</t>
  </si>
  <si>
    <t xml:space="preserve">Организация предоставления дополнительного образования детей в муниципальных образовательных организациях </t>
  </si>
  <si>
    <t xml:space="preserve">Организация библиотечного обслуживания населения, комплектование и обеспечение сохранности библиотечных фондов межпоселенческих библиотек 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</si>
  <si>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</si>
  <si>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Муниципальная программа "Социальная поддержка граждан в Бай-Тайгинском кожууне на 2019-2021 годы"</t>
  </si>
  <si>
    <t>01 2 02 L0970</t>
  </si>
  <si>
    <t>Предоставление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</si>
  <si>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Муниципальная программа  "Развитие сельского хозяйства и регулирование рынков сельскохозяйственной продукции в Бай-Тайгинском кожууне на 2019-2021 годы"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</si>
  <si>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2019-2021 годы"</t>
  </si>
  <si>
    <t>Организация мероприятий по проведении праздников животноводов "Наадым-2019" и дня работников сельского хозяйства</t>
  </si>
  <si>
    <t>Муниципальная программа "Управление муниципальными финансами муниципального района "Бай-Тайгинский кожуун РТ" на 2019-2021гг"</t>
  </si>
  <si>
    <t>Муниципальная программа "Муниципальное управление  муниципального района Бай-Тайгинский кожуун Республики Тыва " на 2019-2021 годы"</t>
  </si>
  <si>
    <t>14 0 00 00000</t>
  </si>
  <si>
    <t>19 0 01 00000</t>
  </si>
  <si>
    <t>Муниципальная программа "Реализация молодежной политики муниципального района "Бай-Тайгинский кожуун Республики Тыва" на 2019-2021 годы</t>
  </si>
  <si>
    <t>Муниципальная программа "Сохранение здоровья  и формирование здорового образа жизни населения в Бай-Тайгинском кожууне на 2019-2021гг"</t>
  </si>
  <si>
    <t>Муниципальная программа "Социальная защита семьи и детей  в Бай-Тайгинском кожууне на 2019-2021 годы"</t>
  </si>
  <si>
    <t>Муниципальная программа "Развитие физической культуры и спорта в муниципальном районе "Бай-Тайгинский кожуун Республики Тыва" на 2019-2021 годы"</t>
  </si>
  <si>
    <t xml:space="preserve">                                                                                              на 2019 год  и плановый период 2020-2021 годов"</t>
  </si>
  <si>
    <t>ПОСТУПЛЕНИЯ ДОХОДОВ, В ТОМ ЧИСЛЕ БЕЗВОЗМЕЗДНЫЕ ПОСТУПЛЕНИЯ, ПОЛУЧАЕМЫЕ ИЗ РЕСПУБЛИКАНСКОГО БЮДЖЕТА НА 2019 ГОД</t>
  </si>
  <si>
    <t>на 2019 год и планновый период 2020-2021 годов"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</si>
  <si>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на 2019 год.</t>
  </si>
  <si>
    <t>Субвенции на выплату ежемесячных пособий на первого ребенка, рожденного с 1 января 2018 года, в соответствии с Федеральным законом от 28.12.2017 №418-ФЗ "О ежемесячных выплатах семьям, имеющим детей"</t>
  </si>
  <si>
    <t>Субенции на обеспечение равной доступности услуг общественного транспорта для отдельных категорий граждан</t>
  </si>
  <si>
    <t>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</si>
  <si>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02 6 00 00000</t>
  </si>
  <si>
    <t>02 6 00 76240</t>
  </si>
  <si>
    <t>Субвенция на выплату ежемесячного пособия в связи и рождением и (усыновлением) первого ребенка.</t>
  </si>
  <si>
    <t>04 1 06 00000</t>
  </si>
  <si>
    <t>04 1 06 55730</t>
  </si>
  <si>
    <t>04 1 07 00000</t>
  </si>
  <si>
    <t>Иные выплаты населению</t>
  </si>
  <si>
    <t>Обеспечение проведения выборов и референдумов</t>
  </si>
  <si>
    <t>Подпрограмма "Средства массовой информации"</t>
  </si>
  <si>
    <t>20 0 00 00000</t>
  </si>
  <si>
    <t xml:space="preserve"> Иные бюджетные ассигнования</t>
  </si>
  <si>
    <t xml:space="preserve">Субсидии юридическим лицам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</si>
  <si>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</si>
  <si>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04 1 07 56110</t>
  </si>
  <si>
    <t>Обеспечение равной доступности услуг ощественного транспорта для отдельных категорий граждан</t>
  </si>
  <si>
    <t>15 0 03 00350</t>
  </si>
  <si>
    <t>02 7 01 70200</t>
  </si>
  <si>
    <t>02 7 02 70200</t>
  </si>
  <si>
    <t>Субвенции на оплату части затрат на транспортировку  угля граждан, проживающих в труднодоступных населенных пунктах</t>
  </si>
  <si>
    <t>86 7 00 76100</t>
  </si>
  <si>
    <t>87 7 00 00000</t>
  </si>
  <si>
    <t>87 7 00 42250</t>
  </si>
  <si>
    <t>08 0 01 70080</t>
  </si>
  <si>
    <t>Участие в предупреждении и ликвидации последствий чрезвычайных ситуаций на территории муниципального района</t>
  </si>
  <si>
    <t>08 0 03 70080</t>
  </si>
  <si>
    <t>08 0 04 70080</t>
  </si>
  <si>
    <t>16 0 01 70150</t>
  </si>
  <si>
    <t>Снижение объема потребления теплой и электрической энергии муниципальными учреждениями кожжуна</t>
  </si>
  <si>
    <t>16 0 02 70150</t>
  </si>
  <si>
    <t>16 0 03 70150</t>
  </si>
  <si>
    <t>07 1 04 70200</t>
  </si>
  <si>
    <t>Содействие созданию и развитию инфраструктуры поддержки субъектов малого и среднего предпринимательства</t>
  </si>
  <si>
    <t>07 2 03 70200</t>
  </si>
  <si>
    <t>07 2 04 70200</t>
  </si>
  <si>
    <t>07 2 05 70200</t>
  </si>
  <si>
    <t>12 0 02 70200</t>
  </si>
  <si>
    <t>12 0 03 70200</t>
  </si>
  <si>
    <t>Организация участия сборных команд по видам спорта в региональных соревнованиях</t>
  </si>
  <si>
    <t>Организация участия команд МБОУ ДОД ТДЮСШ в республиканских соревнованиях;</t>
  </si>
  <si>
    <t>Непрограммные расходы в области физической  культуры и спорта</t>
  </si>
  <si>
    <t>18 0 04 L4970</t>
  </si>
  <si>
    <t>Обеспечение жильем молодых семей в Бай-Тайгинском кожууне</t>
  </si>
  <si>
    <t>20 0 03 70200</t>
  </si>
  <si>
    <t>Информационная безопасность</t>
  </si>
  <si>
    <t>15 0 02 75030</t>
  </si>
  <si>
    <t>Субсидии на строительство и реконструкцию локальных систем водоснабжения</t>
  </si>
  <si>
    <t>15 0 02 00000</t>
  </si>
  <si>
    <t>Призовой фонд республиканской конной скачки</t>
  </si>
  <si>
    <t>13 0 01 70200</t>
  </si>
  <si>
    <t>Создание комплексной работы по социальной реабилитации семей, находящихся в социально опасном положении и трудной жизненной ситуации.</t>
  </si>
  <si>
    <t>Социальная поддержка семей с детьми и детей, находящихся в трудной жизненной ситуации.</t>
  </si>
  <si>
    <t>13 0 02 70200</t>
  </si>
  <si>
    <t>Создание благоприятных условий для комплексного развития и жизнедеятельности детей</t>
  </si>
  <si>
    <t>13 0 04 70200</t>
  </si>
  <si>
    <t>Развитие и повышение эффективности системы отдыха и оздоровление детей</t>
  </si>
  <si>
    <t>13 0 05 70200</t>
  </si>
  <si>
    <t>Обеспечение безопасного материнства и рождения здоровых детей, охрана здоровья детей и подростков, в т.ч. Репродуктивного здоровья</t>
  </si>
  <si>
    <t>13 0 06 70200</t>
  </si>
  <si>
    <t>13 0 07 70200</t>
  </si>
  <si>
    <t xml:space="preserve">Участие детей и пожалых граждан республиканских фестивалях, спартакиадах, конкурсах </t>
  </si>
  <si>
    <t>Проведение кожуунных фестивалях, спартакиадах среди детей, семей пожилого возраста</t>
  </si>
  <si>
    <t>13 0 09 70200</t>
  </si>
  <si>
    <t>13 0 10 70200</t>
  </si>
  <si>
    <t>Участие детей в республиканских фестивалях и конкурсах</t>
  </si>
  <si>
    <t>Развитие и пропаганда семейных ценностей и традиций, семейных отношений</t>
  </si>
  <si>
    <t>89 7 00 70200</t>
  </si>
  <si>
    <t>2 02 10000 00 0000 150</t>
  </si>
  <si>
    <t>2 02 15001 05 0000 150</t>
  </si>
  <si>
    <t>2 02 15002 05 0000 150</t>
  </si>
  <si>
    <t>2 02 20000 00 0000 150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</si>
  <si>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</si>
  <si>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</si>
  <si>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Субсидии на мероприятия государственной программы Республика Тыва "Доступная среда на 2016-2020 годы"</t>
  </si>
  <si>
    <t>2 02 30000 00 0000 150</t>
  </si>
  <si>
    <t>2 02 30013 05 0000 150</t>
  </si>
  <si>
    <t>2 02 30022 05 0000 150</t>
  </si>
  <si>
    <t>2 02 30024 05 0000 150</t>
  </si>
  <si>
    <t>2 02 35118 05 0000 150</t>
  </si>
  <si>
    <t>2 02 35120 05 0000 150</t>
  </si>
  <si>
    <t>2 02 35250 05 0000 150</t>
  </si>
  <si>
    <t>2 02 35380 05 0000 150</t>
  </si>
  <si>
    <t>2 02 35573 05 0000 150</t>
  </si>
  <si>
    <t>Субвенции на выплату ежемесячных пособий на первого ребенка, рожденного с 1 января 2018 года, в соответствии с Федеральным законом от 28.12.2017г № 418-ФЗ "О ежемесячных выплатах семьям, имеющим детей"</t>
  </si>
  <si>
    <t>Субвенции на оплату части затрат на транспортировку угля граждан, проживающих в труднодоступных населенных пунктах</t>
  </si>
  <si>
    <t>2 02 40000 00 0000 150</t>
  </si>
  <si>
    <t>2 02 40014 05 0000 150</t>
  </si>
  <si>
    <t>2 02 40025 02 0000 150</t>
  </si>
  <si>
    <t xml:space="preserve"> СТАТЬЯМ И ВИДАМ РАСХОДОВ КЛАССИФИКАЦИИ РАСХОДОВ БЮДЖЕТА НА 2019 ГОД И ПЛАНОВЫЙ ПЕРИОД 2020 И 2021 ГОДОВ</t>
  </si>
  <si>
    <t xml:space="preserve">                                                                                   на 2019 год и плановый приод 2020-2021 годов."</t>
  </si>
  <si>
    <t xml:space="preserve">                           Приложение № 6</t>
  </si>
  <si>
    <t>ВЕДОМСТВЕННАЯ СТРУКТУРА РАСХОДОВ БЮДЖЕТА НА 2019 ГОД</t>
  </si>
  <si>
    <t>Муниципальная программа "Цифровая экономика в  Бай-Тайгинском кожууне на 2019 – 2021 годы"</t>
  </si>
  <si>
    <t>2.6.Предоставление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</si>
  <si>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2.7.Средство массовой информации</t>
  </si>
  <si>
    <t>1. Муниципальная программа "Развитие образования на 2018-2020 годы муниципального района "Бай-Тайгинский кожуун Республики Тыва""</t>
  </si>
  <si>
    <t>2. Развитие культуры на 2018-2020 годы</t>
  </si>
  <si>
    <t>3. Развитие сельского хозяйства и регулирование рынков сельскохозяйственной продукции в Бай-Тайгинском кожууне на 2019-2021 годы</t>
  </si>
  <si>
    <t>4.Социальная поддержка граждан в Бай-Тайгинском кожууне на 2018-2020 годы</t>
  </si>
  <si>
    <t>5. Управление муниципальными финансами муниципального района "Бай-Тайгинский кожуун РТ" на 2018-2020 годы</t>
  </si>
  <si>
    <t>6. Сохранение и формирование здорового образа жизни населения в Бай-Тайгинском кожууне на 2019-2021 гг</t>
  </si>
  <si>
    <t>7. Создание благоприятных условий для ведения бизнеса в Бай-Тайгинском кожууне  на 2019-2021 годы</t>
  </si>
  <si>
    <t>8. 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</t>
  </si>
  <si>
    <t>9. Обеспечение общественного порядка и противодействие преступности на территории муниципального района "Бай-Тайгинский кожуун республики Тыва" на 2018-2020гг.</t>
  </si>
  <si>
    <t>10. Управление муниципальным имуществом и земельными ресурсами муниципального района "Бай-Тайгинский кожуун РТ" на 2018-2020 годы</t>
  </si>
  <si>
    <t>11. Реализация молодежной политики  муниципального района "Бай-Тайгинский кожуун РТ" на 2019-2021 гг</t>
  </si>
  <si>
    <t>12. Развитие физической культуры и спорта в муниципальном районе "Бай-Тайгинский кожуун Республики Тыва на 2019-2021 годы"</t>
  </si>
  <si>
    <t xml:space="preserve">13. Социальная защита семьи и детей в Бай-Тайгинском кожууне на 2019 – 2021 годы </t>
  </si>
  <si>
    <t>14. Развитие и функционирование дорожно-транспортного хозяйства муниципального района "Бай-Тайгинский кожуун РТ" на 2019-2021 годы</t>
  </si>
  <si>
    <t xml:space="preserve">15. Формирование современной комфортной городской  среды  в Бай-Тайгинскомкожуунена 2018 -2022 годы. </t>
  </si>
  <si>
    <t xml:space="preserve">16. Энергосбережение и повышение энергетической эффективности на 2018 – 2020 годы </t>
  </si>
  <si>
    <t xml:space="preserve">17. Муниципальное управление  муниципального района «Бай-Тайгинскийкожуун Республики Тыва» на 2019 – 2021годы </t>
  </si>
  <si>
    <t xml:space="preserve">18. Обеспечение жителей Бай-Тайгинского кожууна доступным и комфортным жильем на 2016 – 2020 годы </t>
  </si>
  <si>
    <t xml:space="preserve">19. Территориальное развитие Бай-Тайгинскогокожууна в 2019 – 2021 годы </t>
  </si>
  <si>
    <t xml:space="preserve">20. Цифровая экономика в Бай-Тайгигнском кожууне на 2019-21гг </t>
  </si>
  <si>
    <t>бюджетных ассигнований на реализацию муниципальных программ НА 2019 ГОД И ПЛАНОВЫЙ ПЕРИОД 2020 И 2021 ГОДОВ</t>
  </si>
  <si>
    <t xml:space="preserve">6.1.Создание условий для оказания медицинской помощи населению, профилактика заболеванийи формирование здорового образа жизни </t>
  </si>
  <si>
    <t>7.1.Развитие инвестиционной привлекательности и улучшения инвестиционного климата Бай-Тайгинскогокожууна</t>
  </si>
  <si>
    <t>7.2.Развитие малого и среднего предпринимательства в Бай-Тайгинскомкожууне </t>
  </si>
  <si>
    <t>02 1 01 00590</t>
  </si>
  <si>
    <t>Коммунальное хозяйство</t>
  </si>
  <si>
    <t xml:space="preserve"> Подпрограмма"Организация утилизации и переработки бытовых и промышленных отходов"</t>
  </si>
  <si>
    <t>15 0 03 00000</t>
  </si>
  <si>
    <t>01 2 00 00590</t>
  </si>
  <si>
    <t>Обеспечение деятельности муниципальных учреждений (оказание услуг)</t>
  </si>
  <si>
    <t>01 2 00 76020</t>
  </si>
  <si>
    <t>89 8 00 00000</t>
  </si>
  <si>
    <t>89 8 00 70200</t>
  </si>
  <si>
    <t>Осуществление мероприятий по обеспечению безопасности людей на водных объектах, охране их жизни и здоровья.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</si>
  <si>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</si>
  <si>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Совершенствование информационно-консультационной поддержки субъектов малого и среднего предпринимательства</t>
  </si>
  <si>
    <t>Формирование положительного имиджа предпринимательства и пропаганда его социальной значимости</t>
  </si>
  <si>
    <t>Создание условий для перевода их на энергосберегающий путь развития</t>
  </si>
  <si>
    <t>Создание экономических, технических организационных условий для эффективного использования энергетических ресурсов, стимулирование проведения энергосберегающей политики исполнителями настоящей программы</t>
  </si>
  <si>
    <t>Муниципальная программа "Создание благоприятных условий  для ведения бизнеса в Бай-Тайгинском кожууне на 2018 – 2020 годы"</t>
  </si>
  <si>
    <t xml:space="preserve"> Формирование инфраструктуры инвестиционной деятельности;</t>
  </si>
  <si>
    <t xml:space="preserve"> Утверждение схемы территориального планирования Бай-Тайгинскогокожууна</t>
  </si>
  <si>
    <t>Муниципальная программа "Формирование современной комфортной городской среды в Бай-Тайгинском кожууне на 2018-2020 годы"</t>
  </si>
  <si>
    <t>Муниципальная программа "Обеспечение жителей Бай-Тайгинского кожууна доступным и комфортным жильем на 2016-2020 годы"</t>
  </si>
  <si>
    <t xml:space="preserve">                                                      от "26" декабря 2018 года № 120</t>
  </si>
  <si>
    <t>от "26" декабря 2018 года № 120</t>
  </si>
  <si>
    <t xml:space="preserve">                                                                                                                             от "26" декабря 2018 года № 120</t>
  </si>
  <si>
    <t xml:space="preserve">                           от "26" декабря  2018 года № 120</t>
  </si>
  <si>
    <t xml:space="preserve">                           от "26" декабря 2018 года № 120</t>
  </si>
  <si>
    <t>Сумма с учетом изменений</t>
  </si>
  <si>
    <t>Изменения "+,-"</t>
  </si>
  <si>
    <t>Пособия, компенсации и иные социальные выплаты гражданам, кроме публичных нормативных обязательств</t>
  </si>
  <si>
    <t>Субсидия на поддержку отрасли культуры</t>
  </si>
  <si>
    <t>Субсидии бюджетным учреждениям на иные цели</t>
  </si>
  <si>
    <t>88 1 00 L5190</t>
  </si>
  <si>
    <t xml:space="preserve">                                                                                          "О внесении изменений в бюджет муниципального района</t>
  </si>
  <si>
    <t xml:space="preserve">                                                                                  "О внесении изменений в бюджет муниципального района</t>
  </si>
  <si>
    <t xml:space="preserve">                          "О внесении изменений в бюджет муниципального района</t>
  </si>
  <si>
    <t>"О внесении изменений в  бюджет муниципального района</t>
  </si>
  <si>
    <t xml:space="preserve">                                                                           к Постановлению администрации</t>
  </si>
  <si>
    <t xml:space="preserve">                                                                               к Постановлению администрации</t>
  </si>
  <si>
    <t xml:space="preserve">                          к Постановлению администрации</t>
  </si>
  <si>
    <t xml:space="preserve">                        к Постановлению администрации</t>
  </si>
  <si>
    <t>к Постановлению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</si>
</sst>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#,##0.0"/>
    <numFmt numFmtId="166" formatCode="_(* #,##0.00_);_(* \(#,##0.00\);_(* &quot;-&quot;??_);_(@_)"/>
    <numFmt numFmtId="167" formatCode="#,##0.000"/>
  </numFmts>
  <fonts count="33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i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8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2" applyFont="1" applyFill="1"/>
    <xf numFmtId="164" fontId="2" fillId="0" borderId="0" xfId="2" applyNumberFormat="1" applyFont="1" applyFill="1"/>
    <xf numFmtId="0" fontId="3" fillId="0" borderId="0" xfId="2" applyFont="1" applyFill="1"/>
    <xf numFmtId="165" fontId="5" fillId="0" borderId="0" xfId="0" applyNumberFormat="1" applyFont="1" applyFill="1" applyAlignment="1">
      <alignment horizontal="center"/>
    </xf>
    <xf numFmtId="0" fontId="7" fillId="0" borderId="0" xfId="2" applyFont="1" applyFill="1"/>
    <xf numFmtId="0" fontId="6" fillId="0" borderId="0" xfId="2" applyFont="1" applyFill="1"/>
    <xf numFmtId="165" fontId="3" fillId="0" borderId="0" xfId="2" applyNumberFormat="1" applyFont="1" applyFill="1" applyAlignment="1">
      <alignment horizontal="center"/>
    </xf>
    <xf numFmtId="0" fontId="6" fillId="0" borderId="1" xfId="3" applyFont="1" applyBorder="1" applyAlignment="1">
      <alignment horizontal="center" vertical="center" wrapText="1"/>
    </xf>
    <xf numFmtId="0" fontId="8" fillId="0" borderId="0" xfId="2" applyFont="1" applyFill="1"/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3" fillId="0" borderId="0" xfId="0" applyFont="1"/>
    <xf numFmtId="0" fontId="9" fillId="0" borderId="1" xfId="0" applyFont="1" applyFill="1" applyBorder="1" applyAlignment="1">
      <alignment horizontal="justify" vertical="top" wrapText="1"/>
    </xf>
    <xf numFmtId="165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justify"/>
    </xf>
    <xf numFmtId="0" fontId="11" fillId="0" borderId="1" xfId="4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vertical="top" wrapText="1"/>
    </xf>
    <xf numFmtId="165" fontId="13" fillId="2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justify" vertical="top" wrapText="1"/>
    </xf>
    <xf numFmtId="0" fontId="3" fillId="0" borderId="0" xfId="2" applyFont="1" applyFill="1" applyAlignment="1">
      <alignment horizontal="justify"/>
    </xf>
    <xf numFmtId="165" fontId="2" fillId="0" borderId="0" xfId="2" applyNumberFormat="1" applyFont="1" applyFill="1" applyAlignment="1">
      <alignment horizontal="center"/>
    </xf>
    <xf numFmtId="0" fontId="18" fillId="2" borderId="0" xfId="0" applyFont="1" applyFill="1" applyAlignment="1"/>
    <xf numFmtId="0" fontId="3" fillId="2" borderId="0" xfId="0" applyFont="1" applyFill="1"/>
    <xf numFmtId="0" fontId="19" fillId="2" borderId="0" xfId="0" applyFont="1" applyFill="1" applyAlignment="1"/>
    <xf numFmtId="0" fontId="19" fillId="2" borderId="0" xfId="0" applyNumberFormat="1" applyFont="1" applyFill="1" applyBorder="1" applyAlignment="1">
      <alignment horizontal="right" wrapText="1"/>
    </xf>
    <xf numFmtId="0" fontId="18" fillId="2" borderId="0" xfId="0" applyFont="1" applyFill="1"/>
    <xf numFmtId="49" fontId="19" fillId="2" borderId="0" xfId="0" applyNumberFormat="1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Border="1" applyAlignment="1">
      <alignment horizont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/>
    </xf>
    <xf numFmtId="165" fontId="19" fillId="2" borderId="0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165" fontId="19" fillId="2" borderId="1" xfId="0" applyNumberFormat="1" applyFont="1" applyFill="1" applyBorder="1" applyAlignment="1">
      <alignment horizontal="left" wrapText="1"/>
    </xf>
    <xf numFmtId="0" fontId="19" fillId="2" borderId="1" xfId="4" applyNumberFormat="1" applyFont="1" applyFill="1" applyBorder="1" applyAlignment="1">
      <alignment horizontal="center" wrapText="1"/>
    </xf>
    <xf numFmtId="49" fontId="19" fillId="2" borderId="1" xfId="4" applyNumberFormat="1" applyFont="1" applyFill="1" applyBorder="1" applyAlignment="1">
      <alignment horizontal="center" wrapText="1"/>
    </xf>
    <xf numFmtId="0" fontId="3" fillId="2" borderId="0" xfId="4" applyFont="1" applyFill="1"/>
    <xf numFmtId="0" fontId="19" fillId="2" borderId="1" xfId="4" applyNumberFormat="1" applyFont="1" applyFill="1" applyBorder="1" applyAlignment="1">
      <alignment horizontal="left" vertical="center" wrapText="1"/>
    </xf>
    <xf numFmtId="3" fontId="19" fillId="2" borderId="1" xfId="4" applyNumberFormat="1" applyFont="1" applyFill="1" applyBorder="1" applyAlignment="1">
      <alignment horizontal="center" wrapText="1"/>
    </xf>
    <xf numFmtId="0" fontId="19" fillId="2" borderId="0" xfId="4" applyFont="1" applyFill="1"/>
    <xf numFmtId="0" fontId="21" fillId="2" borderId="0" xfId="4" applyFont="1" applyFill="1"/>
    <xf numFmtId="0" fontId="19" fillId="2" borderId="1" xfId="0" applyFont="1" applyFill="1" applyBorder="1" applyAlignment="1">
      <alignment horizontal="justify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vertical="top" wrapText="1"/>
    </xf>
    <xf numFmtId="0" fontId="22" fillId="2" borderId="0" xfId="4" applyFont="1" applyFill="1"/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6" applyNumberFormat="1" applyFont="1" applyFill="1" applyBorder="1" applyAlignment="1">
      <alignment horizontal="left" vertical="center" wrapText="1"/>
    </xf>
    <xf numFmtId="0" fontId="19" fillId="2" borderId="0" xfId="0" applyFont="1" applyFill="1" applyBorder="1"/>
    <xf numFmtId="0" fontId="3" fillId="2" borderId="0" xfId="0" applyFont="1" applyFill="1" applyBorder="1"/>
    <xf numFmtId="0" fontId="19" fillId="2" borderId="1" xfId="4" applyNumberFormat="1" applyFont="1" applyFill="1" applyBorder="1" applyAlignment="1">
      <alignment horizontal="center" vertical="center" wrapText="1"/>
    </xf>
    <xf numFmtId="0" fontId="23" fillId="2" borderId="0" xfId="4" applyFont="1" applyFill="1"/>
    <xf numFmtId="49" fontId="19" fillId="2" borderId="1" xfId="4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left" vertical="center" wrapText="1"/>
    </xf>
    <xf numFmtId="165" fontId="20" fillId="2" borderId="1" xfId="0" applyNumberFormat="1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7" applyFont="1" applyFill="1" applyBorder="1" applyAlignment="1">
      <alignment horizontal="left" vertical="center" wrapText="1"/>
    </xf>
    <xf numFmtId="49" fontId="19" fillId="2" borderId="1" xfId="4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165" fontId="20" fillId="2" borderId="1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/>
    <xf numFmtId="0" fontId="3" fillId="2" borderId="0" xfId="4" applyFont="1" applyFill="1" applyBorder="1"/>
    <xf numFmtId="0" fontId="19" fillId="2" borderId="0" xfId="4" applyFont="1" applyFill="1" applyBorder="1"/>
    <xf numFmtId="0" fontId="21" fillId="2" borderId="0" xfId="4" applyFont="1" applyFill="1" applyBorder="1"/>
    <xf numFmtId="0" fontId="22" fillId="2" borderId="0" xfId="4" applyFont="1" applyFill="1" applyBorder="1"/>
    <xf numFmtId="167" fontId="20" fillId="2" borderId="0" xfId="0" applyNumberFormat="1" applyFont="1" applyFill="1" applyBorder="1" applyAlignment="1">
      <alignment horizontal="center" wrapText="1"/>
    </xf>
    <xf numFmtId="0" fontId="23" fillId="2" borderId="0" xfId="4" applyFont="1" applyFill="1" applyBorder="1"/>
    <xf numFmtId="0" fontId="17" fillId="0" borderId="0" xfId="0" applyFont="1" applyFill="1" applyAlignment="1">
      <alignment wrapText="1"/>
    </xf>
    <xf numFmtId="0" fontId="24" fillId="0" borderId="0" xfId="7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9" fillId="0" borderId="1" xfId="7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 wrapText="1"/>
    </xf>
    <xf numFmtId="165" fontId="20" fillId="2" borderId="1" xfId="0" applyNumberFormat="1" applyFont="1" applyFill="1" applyBorder="1" applyAlignment="1">
      <alignment horizontal="left" wrapText="1"/>
    </xf>
    <xf numFmtId="49" fontId="20" fillId="2" borderId="1" xfId="4" applyNumberFormat="1" applyFont="1" applyFill="1" applyBorder="1" applyAlignment="1">
      <alignment horizontal="center" wrapText="1"/>
    </xf>
    <xf numFmtId="3" fontId="20" fillId="2" borderId="1" xfId="4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9" fillId="2" borderId="1" xfId="4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/>
    </xf>
    <xf numFmtId="49" fontId="21" fillId="2" borderId="1" xfId="4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0" fontId="21" fillId="2" borderId="1" xfId="0" applyNumberFormat="1" applyFont="1" applyFill="1" applyBorder="1" applyAlignment="1">
      <alignment vertical="center" wrapText="1"/>
    </xf>
    <xf numFmtId="165" fontId="2" fillId="0" borderId="0" xfId="2" applyNumberFormat="1" applyFont="1" applyFill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/>
    <xf numFmtId="0" fontId="6" fillId="0" borderId="0" xfId="3" applyFont="1"/>
    <xf numFmtId="0" fontId="3" fillId="0" borderId="1" xfId="3" applyFont="1" applyBorder="1" applyAlignment="1">
      <alignment horizontal="center"/>
    </xf>
    <xf numFmtId="0" fontId="6" fillId="0" borderId="1" xfId="3" applyFont="1" applyBorder="1"/>
    <xf numFmtId="0" fontId="1" fillId="2" borderId="0" xfId="0" applyFont="1" applyFill="1" applyBorder="1"/>
    <xf numFmtId="0" fontId="1" fillId="2" borderId="0" xfId="0" applyFont="1" applyFill="1"/>
    <xf numFmtId="165" fontId="20" fillId="2" borderId="1" xfId="0" applyNumberFormat="1" applyFont="1" applyFill="1" applyBorder="1" applyAlignment="1">
      <alignment horizont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wrapText="1"/>
    </xf>
    <xf numFmtId="165" fontId="19" fillId="2" borderId="1" xfId="0" applyNumberFormat="1" applyFont="1" applyFill="1" applyBorder="1" applyAlignment="1">
      <alignment horizontal="center" wrapText="1"/>
    </xf>
    <xf numFmtId="165" fontId="20" fillId="2" borderId="1" xfId="4" applyNumberFormat="1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wrapText="1"/>
    </xf>
    <xf numFmtId="165" fontId="20" fillId="2" borderId="1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165" fontId="2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wrapText="1"/>
    </xf>
    <xf numFmtId="0" fontId="21" fillId="2" borderId="1" xfId="5" applyFont="1" applyFill="1" applyBorder="1" applyAlignment="1">
      <alignment horizontal="left" vertical="center" wrapText="1"/>
    </xf>
    <xf numFmtId="0" fontId="20" fillId="2" borderId="1" xfId="5" applyFont="1" applyFill="1" applyBorder="1" applyAlignment="1">
      <alignment horizontal="left" vertical="top" wrapText="1"/>
    </xf>
    <xf numFmtId="0" fontId="19" fillId="2" borderId="1" xfId="0" applyNumberFormat="1" applyFont="1" applyFill="1" applyBorder="1" applyAlignment="1">
      <alignment horizontal="justify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27" fillId="2" borderId="0" xfId="0" applyFont="1" applyFill="1" applyBorder="1"/>
    <xf numFmtId="0" fontId="27" fillId="2" borderId="0" xfId="0" applyFont="1" applyFill="1"/>
    <xf numFmtId="0" fontId="26" fillId="0" borderId="1" xfId="0" applyFont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center"/>
    </xf>
    <xf numFmtId="16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26" fillId="0" borderId="1" xfId="0" applyFont="1" applyBorder="1"/>
    <xf numFmtId="0" fontId="29" fillId="0" borderId="1" xfId="0" applyFont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wrapText="1"/>
    </xf>
    <xf numFmtId="0" fontId="31" fillId="0" borderId="1" xfId="0" applyNumberFormat="1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wrapText="1"/>
    </xf>
    <xf numFmtId="0" fontId="29" fillId="0" borderId="1" xfId="0" applyFont="1" applyBorder="1"/>
    <xf numFmtId="0" fontId="32" fillId="0" borderId="1" xfId="0" applyFont="1" applyBorder="1"/>
    <xf numFmtId="0" fontId="3" fillId="2" borderId="0" xfId="0" applyFont="1" applyFill="1" applyAlignment="1">
      <alignment vertical="center"/>
    </xf>
    <xf numFmtId="165" fontId="24" fillId="2" borderId="1" xfId="7" applyNumberFormat="1" applyFont="1" applyFill="1" applyBorder="1" applyAlignment="1">
      <alignment horizontal="center" vertical="center" wrapText="1"/>
    </xf>
    <xf numFmtId="165" fontId="30" fillId="2" borderId="1" xfId="7" applyNumberFormat="1" applyFont="1" applyFill="1" applyBorder="1" applyAlignment="1">
      <alignment horizontal="center" vertical="center" wrapText="1"/>
    </xf>
    <xf numFmtId="165" fontId="17" fillId="2" borderId="1" xfId="7" applyNumberFormat="1" applyFont="1" applyFill="1" applyBorder="1" applyAlignment="1">
      <alignment horizontal="center" vertical="center" wrapText="1"/>
    </xf>
    <xf numFmtId="4" fontId="30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wrapText="1"/>
    </xf>
    <xf numFmtId="4" fontId="24" fillId="2" borderId="1" xfId="0" applyNumberFormat="1" applyFont="1" applyFill="1" applyBorder="1" applyAlignment="1">
      <alignment horizont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wrapText="1"/>
    </xf>
    <xf numFmtId="165" fontId="17" fillId="2" borderId="0" xfId="0" applyNumberFormat="1" applyFont="1" applyFill="1" applyAlignment="1">
      <alignment horizontal="center" wrapText="1"/>
    </xf>
    <xf numFmtId="0" fontId="19" fillId="2" borderId="1" xfId="0" applyFont="1" applyFill="1" applyBorder="1"/>
    <xf numFmtId="0" fontId="19" fillId="2" borderId="1" xfId="8" applyFont="1" applyFill="1" applyBorder="1" applyAlignment="1">
      <alignment vertical="center" wrapText="1"/>
    </xf>
    <xf numFmtId="0" fontId="19" fillId="2" borderId="0" xfId="0" applyFont="1" applyFill="1" applyAlignment="1">
      <alignment wrapText="1"/>
    </xf>
    <xf numFmtId="0" fontId="19" fillId="2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wrapText="1"/>
    </xf>
    <xf numFmtId="0" fontId="19" fillId="2" borderId="1" xfId="0" applyFont="1" applyFill="1" applyBorder="1" applyAlignment="1">
      <alignment vertical="top" wrapText="1"/>
    </xf>
    <xf numFmtId="0" fontId="19" fillId="2" borderId="12" xfId="0" applyFont="1" applyFill="1" applyBorder="1" applyAlignment="1">
      <alignment vertical="center" wrapText="1"/>
    </xf>
    <xf numFmtId="0" fontId="3" fillId="0" borderId="1" xfId="3" applyFont="1" applyBorder="1" applyAlignment="1">
      <alignment horizontal="center"/>
    </xf>
    <xf numFmtId="0" fontId="19" fillId="2" borderId="1" xfId="4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8" fillId="0" borderId="1" xfId="2" applyFont="1" applyFill="1" applyBorder="1"/>
    <xf numFmtId="0" fontId="2" fillId="0" borderId="1" xfId="0" applyFont="1" applyFill="1" applyBorder="1"/>
    <xf numFmtId="0" fontId="13" fillId="0" borderId="1" xfId="0" applyFont="1" applyFill="1" applyBorder="1"/>
    <xf numFmtId="0" fontId="3" fillId="0" borderId="1" xfId="0" applyFont="1" applyBorder="1"/>
    <xf numFmtId="0" fontId="2" fillId="0" borderId="1" xfId="0" applyFont="1" applyFill="1" applyBorder="1" applyAlignment="1"/>
    <xf numFmtId="0" fontId="7" fillId="0" borderId="1" xfId="2" applyFont="1" applyFill="1" applyBorder="1"/>
    <xf numFmtId="0" fontId="2" fillId="0" borderId="1" xfId="2" applyFont="1" applyFill="1" applyBorder="1"/>
    <xf numFmtId="0" fontId="19" fillId="2" borderId="1" xfId="0" applyFont="1" applyFill="1" applyBorder="1" applyAlignment="1">
      <alignment horizontal="center"/>
    </xf>
    <xf numFmtId="0" fontId="23" fillId="2" borderId="1" xfId="4" applyFont="1" applyFill="1" applyBorder="1" applyAlignment="1">
      <alignment horizontal="center"/>
    </xf>
    <xf numFmtId="167" fontId="20" fillId="2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6" fillId="0" borderId="0" xfId="2" applyFont="1" applyFill="1" applyAlignment="1">
      <alignment horizontal="center" wrapText="1"/>
    </xf>
    <xf numFmtId="0" fontId="19" fillId="2" borderId="0" xfId="0" applyFont="1" applyFill="1" applyAlignment="1">
      <alignment horizontal="right"/>
    </xf>
    <xf numFmtId="0" fontId="2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9" fillId="0" borderId="5" xfId="7" applyFont="1" applyFill="1" applyBorder="1" applyAlignment="1">
      <alignment horizontal="center" vertical="center" wrapText="1"/>
    </xf>
    <xf numFmtId="0" fontId="19" fillId="0" borderId="7" xfId="7" applyFont="1" applyFill="1" applyBorder="1" applyAlignment="1">
      <alignment horizontal="center" vertical="center" wrapText="1"/>
    </xf>
    <xf numFmtId="0" fontId="19" fillId="0" borderId="6" xfId="7" applyFont="1" applyFill="1" applyBorder="1" applyAlignment="1">
      <alignment horizontal="center" vertical="center" wrapText="1"/>
    </xf>
    <xf numFmtId="0" fontId="24" fillId="0" borderId="0" xfId="7" applyFont="1" applyFill="1" applyAlignment="1">
      <alignment horizontal="center" vertical="center" wrapText="1"/>
    </xf>
    <xf numFmtId="0" fontId="24" fillId="0" borderId="1" xfId="7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24" fillId="0" borderId="1" xfId="7" applyFont="1" applyFill="1" applyBorder="1" applyAlignment="1">
      <alignment horizontal="center" vertical="center" wrapText="1"/>
    </xf>
    <xf numFmtId="165" fontId="24" fillId="2" borderId="1" xfId="1" applyNumberFormat="1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3" fillId="0" borderId="0" xfId="3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/>
    </xf>
    <xf numFmtId="0" fontId="3" fillId="0" borderId="8" xfId="3" applyFont="1" applyBorder="1" applyAlignment="1">
      <alignment horizontal="right"/>
    </xf>
    <xf numFmtId="0" fontId="3" fillId="0" borderId="3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3" fillId="0" borderId="11" xfId="3" applyFont="1" applyBorder="1" applyAlignment="1">
      <alignment horizontal="center"/>
    </xf>
  </cellXfs>
  <cellStyles count="9">
    <cellStyle name="Гиперссылка" xfId="8" builtinId="8"/>
    <cellStyle name="Обычный" xfId="0" builtinId="0"/>
    <cellStyle name="Обычный 2" xfId="6"/>
    <cellStyle name="Обычный 3" xfId="4"/>
    <cellStyle name="Обычный_Взаимные Москв 9мес2006" xfId="5"/>
    <cellStyle name="Обычный_Инвестиц.программа на 2005г. для Минфина по новой структк" xfId="7"/>
    <cellStyle name="Обычный_Проект бюджета на 2012,2013,2014гг.кож.Приложения" xfId="3"/>
    <cellStyle name="Обычный_республиканский  2005 г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17.report.krista.ru/application/main" TargetMode="External"/><Relationship Id="rId1" Type="http://schemas.openxmlformats.org/officeDocument/2006/relationships/hyperlink" Target="http://17.report.krista.ru/application/mai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17.report.krista.ru/application/main" TargetMode="External"/><Relationship Id="rId1" Type="http://schemas.openxmlformats.org/officeDocument/2006/relationships/hyperlink" Target="http://17.report.krista.ru/application/mai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5"/>
  <sheetViews>
    <sheetView tabSelected="1" topLeftCell="A74" zoomScaleNormal="100" workbookViewId="0">
      <selection activeCell="D89" sqref="D89"/>
    </sheetView>
  </sheetViews>
  <sheetFormatPr defaultRowHeight="15" x14ac:dyDescent="0.25"/>
  <cols>
    <col min="1" max="1" width="21.5703125" style="1" customWidth="1"/>
    <col min="2" max="2" width="77.42578125" style="3" customWidth="1"/>
    <col min="3" max="3" width="18.5703125" style="46" customWidth="1"/>
    <col min="4" max="4" width="11.85546875" style="1" customWidth="1"/>
    <col min="5" max="5" width="12.85546875" style="1" customWidth="1"/>
    <col min="6" max="16384" width="9.140625" style="1"/>
  </cols>
  <sheetData>
    <row r="1" spans="1:5" x14ac:dyDescent="0.25">
      <c r="A1" s="231" t="s">
        <v>500</v>
      </c>
      <c r="B1" s="231"/>
      <c r="C1" s="231"/>
    </row>
    <row r="2" spans="1:5" x14ac:dyDescent="0.25">
      <c r="A2" s="231" t="s">
        <v>719</v>
      </c>
      <c r="B2" s="231"/>
      <c r="C2" s="231"/>
    </row>
    <row r="3" spans="1:5" x14ac:dyDescent="0.25">
      <c r="A3" s="231" t="s">
        <v>0</v>
      </c>
      <c r="B3" s="231"/>
      <c r="C3" s="231"/>
    </row>
    <row r="4" spans="1:5" x14ac:dyDescent="0.25">
      <c r="A4" s="231" t="s">
        <v>1</v>
      </c>
      <c r="B4" s="231"/>
      <c r="C4" s="231"/>
    </row>
    <row r="5" spans="1:5" x14ac:dyDescent="0.25">
      <c r="A5" s="231" t="s">
        <v>704</v>
      </c>
      <c r="B5" s="231"/>
      <c r="C5" s="231"/>
    </row>
    <row r="6" spans="1:5" x14ac:dyDescent="0.25">
      <c r="A6" s="231" t="s">
        <v>715</v>
      </c>
      <c r="B6" s="231"/>
      <c r="C6" s="231"/>
    </row>
    <row r="7" spans="1:5" x14ac:dyDescent="0.25">
      <c r="A7" s="231" t="s">
        <v>2</v>
      </c>
      <c r="B7" s="231"/>
      <c r="C7" s="231"/>
    </row>
    <row r="8" spans="1:5" x14ac:dyDescent="0.25">
      <c r="A8" s="231" t="s">
        <v>559</v>
      </c>
      <c r="B8" s="231"/>
      <c r="C8" s="231"/>
    </row>
    <row r="9" spans="1:5" ht="15.75" x14ac:dyDescent="0.25">
      <c r="A9" s="2"/>
      <c r="C9" s="4"/>
    </row>
    <row r="10" spans="1:5" ht="30.75" customHeight="1" x14ac:dyDescent="0.25">
      <c r="A10" s="232" t="s">
        <v>560</v>
      </c>
      <c r="B10" s="232"/>
      <c r="C10" s="232"/>
    </row>
    <row r="11" spans="1:5" x14ac:dyDescent="0.25">
      <c r="A11" s="5"/>
      <c r="B11" s="6"/>
      <c r="C11" s="7" t="s">
        <v>3</v>
      </c>
    </row>
    <row r="12" spans="1:5" s="9" customFormat="1" ht="25.5" x14ac:dyDescent="0.2">
      <c r="A12" s="177" t="s">
        <v>4</v>
      </c>
      <c r="B12" s="177" t="s">
        <v>5</v>
      </c>
      <c r="C12" s="178" t="s">
        <v>498</v>
      </c>
      <c r="D12" s="171" t="s">
        <v>710</v>
      </c>
      <c r="E12" s="220" t="s">
        <v>709</v>
      </c>
    </row>
    <row r="13" spans="1:5" s="9" customFormat="1" ht="14.25" x14ac:dyDescent="0.2">
      <c r="A13" s="10" t="s">
        <v>6</v>
      </c>
      <c r="B13" s="11" t="s">
        <v>7</v>
      </c>
      <c r="C13" s="12">
        <f>C14+C16+C17+C21+C23+C24+C25+C28+C30+C33+C35+C36</f>
        <v>35330</v>
      </c>
      <c r="D13" s="12">
        <f t="shared" ref="D13" si="0">D14+D16+D17+D21+D23+D24+D25+D28+D30+D33+D35+D36</f>
        <v>0</v>
      </c>
      <c r="E13" s="12">
        <f>C13+D13</f>
        <v>35330</v>
      </c>
    </row>
    <row r="14" spans="1:5" s="9" customFormat="1" ht="14.25" x14ac:dyDescent="0.2">
      <c r="A14" s="10" t="s">
        <v>8</v>
      </c>
      <c r="B14" s="11" t="s">
        <v>9</v>
      </c>
      <c r="C14" s="12">
        <f>SUM(C15:C15)</f>
        <v>25344</v>
      </c>
      <c r="D14" s="12">
        <f t="shared" ref="D14" si="1">SUM(D15:D15)</f>
        <v>0</v>
      </c>
      <c r="E14" s="12">
        <f t="shared" ref="E14:E77" si="2">C14+D14</f>
        <v>25344</v>
      </c>
    </row>
    <row r="15" spans="1:5" s="9" customFormat="1" x14ac:dyDescent="0.2">
      <c r="A15" s="13" t="s">
        <v>10</v>
      </c>
      <c r="B15" s="14" t="s">
        <v>11</v>
      </c>
      <c r="C15" s="15">
        <v>25344</v>
      </c>
      <c r="D15" s="221"/>
      <c r="E15" s="12">
        <f t="shared" si="2"/>
        <v>25344</v>
      </c>
    </row>
    <row r="16" spans="1:5" s="9" customFormat="1" ht="14.25" x14ac:dyDescent="0.2">
      <c r="A16" s="10" t="s">
        <v>12</v>
      </c>
      <c r="B16" s="11" t="s">
        <v>13</v>
      </c>
      <c r="C16" s="12">
        <v>4684</v>
      </c>
      <c r="D16" s="12"/>
      <c r="E16" s="12">
        <f t="shared" si="2"/>
        <v>4684</v>
      </c>
    </row>
    <row r="17" spans="1:6" s="9" customFormat="1" ht="14.25" x14ac:dyDescent="0.2">
      <c r="A17" s="10" t="s">
        <v>14</v>
      </c>
      <c r="B17" s="11" t="s">
        <v>15</v>
      </c>
      <c r="C17" s="12">
        <f>SUM(C18+C19+C20)</f>
        <v>1069</v>
      </c>
      <c r="D17" s="12">
        <f t="shared" ref="D17" si="3">SUM(D18+D19+D20)</f>
        <v>0</v>
      </c>
      <c r="E17" s="12">
        <f t="shared" si="2"/>
        <v>1069</v>
      </c>
    </row>
    <row r="18" spans="1:6" s="9" customFormat="1" x14ac:dyDescent="0.2">
      <c r="A18" s="13" t="s">
        <v>16</v>
      </c>
      <c r="B18" s="14" t="s">
        <v>17</v>
      </c>
      <c r="C18" s="15">
        <v>816</v>
      </c>
      <c r="D18" s="221"/>
      <c r="E18" s="12">
        <f t="shared" si="2"/>
        <v>816</v>
      </c>
    </row>
    <row r="19" spans="1:6" s="9" customFormat="1" x14ac:dyDescent="0.2">
      <c r="A19" s="13" t="s">
        <v>18</v>
      </c>
      <c r="B19" s="14" t="s">
        <v>19</v>
      </c>
      <c r="C19" s="15">
        <v>131</v>
      </c>
      <c r="D19" s="221"/>
      <c r="E19" s="12">
        <f t="shared" si="2"/>
        <v>131</v>
      </c>
    </row>
    <row r="20" spans="1:6" s="9" customFormat="1" x14ac:dyDescent="0.2">
      <c r="A20" s="13" t="s">
        <v>20</v>
      </c>
      <c r="B20" s="14" t="s">
        <v>21</v>
      </c>
      <c r="C20" s="15">
        <v>122</v>
      </c>
      <c r="D20" s="221"/>
      <c r="E20" s="12">
        <f t="shared" si="2"/>
        <v>122</v>
      </c>
    </row>
    <row r="21" spans="1:6" s="9" customFormat="1" ht="14.25" x14ac:dyDescent="0.2">
      <c r="A21" s="10" t="s">
        <v>22</v>
      </c>
      <c r="B21" s="11" t="s">
        <v>23</v>
      </c>
      <c r="C21" s="12">
        <f>C22</f>
        <v>950</v>
      </c>
      <c r="D21" s="12">
        <f t="shared" ref="D21" si="4">D22</f>
        <v>0</v>
      </c>
      <c r="E21" s="12">
        <f t="shared" si="2"/>
        <v>950</v>
      </c>
    </row>
    <row r="22" spans="1:6" s="9" customFormat="1" x14ac:dyDescent="0.2">
      <c r="A22" s="13" t="s">
        <v>24</v>
      </c>
      <c r="B22" s="14" t="s">
        <v>25</v>
      </c>
      <c r="C22" s="15">
        <v>950</v>
      </c>
      <c r="D22" s="221"/>
      <c r="E22" s="12">
        <f t="shared" si="2"/>
        <v>950</v>
      </c>
    </row>
    <row r="23" spans="1:6" s="9" customFormat="1" ht="14.25" x14ac:dyDescent="0.2">
      <c r="A23" s="16" t="s">
        <v>26</v>
      </c>
      <c r="B23" s="17" t="s">
        <v>27</v>
      </c>
      <c r="C23" s="18">
        <v>680</v>
      </c>
      <c r="D23" s="221"/>
      <c r="E23" s="12">
        <f t="shared" si="2"/>
        <v>680</v>
      </c>
    </row>
    <row r="24" spans="1:6" s="9" customFormat="1" ht="25.5" x14ac:dyDescent="0.2">
      <c r="A24" s="10" t="s">
        <v>28</v>
      </c>
      <c r="B24" s="17" t="s">
        <v>29</v>
      </c>
      <c r="C24" s="18">
        <v>0</v>
      </c>
      <c r="D24" s="221"/>
      <c r="E24" s="12">
        <f t="shared" si="2"/>
        <v>0</v>
      </c>
    </row>
    <row r="25" spans="1:6" s="9" customFormat="1" ht="25.5" x14ac:dyDescent="0.2">
      <c r="A25" s="10" t="s">
        <v>31</v>
      </c>
      <c r="B25" s="17" t="s">
        <v>32</v>
      </c>
      <c r="C25" s="18">
        <f>C26+C27</f>
        <v>800</v>
      </c>
      <c r="D25" s="18">
        <f t="shared" ref="D25" si="5">D26+D27</f>
        <v>0</v>
      </c>
      <c r="E25" s="12">
        <f t="shared" si="2"/>
        <v>800</v>
      </c>
    </row>
    <row r="26" spans="1:6" s="9" customFormat="1" ht="51" x14ac:dyDescent="0.2">
      <c r="A26" s="13" t="s">
        <v>33</v>
      </c>
      <c r="B26" s="19" t="s">
        <v>34</v>
      </c>
      <c r="C26" s="20">
        <v>570</v>
      </c>
      <c r="D26" s="221"/>
      <c r="E26" s="12">
        <f t="shared" si="2"/>
        <v>570</v>
      </c>
    </row>
    <row r="27" spans="1:6" s="9" customFormat="1" ht="38.25" x14ac:dyDescent="0.2">
      <c r="A27" s="13" t="s">
        <v>35</v>
      </c>
      <c r="B27" s="19" t="s">
        <v>36</v>
      </c>
      <c r="C27" s="20">
        <v>230</v>
      </c>
      <c r="D27" s="221"/>
      <c r="E27" s="12">
        <f t="shared" si="2"/>
        <v>230</v>
      </c>
    </row>
    <row r="28" spans="1:6" s="9" customFormat="1" ht="14.25" x14ac:dyDescent="0.2">
      <c r="A28" s="10" t="s">
        <v>37</v>
      </c>
      <c r="B28" s="17" t="s">
        <v>38</v>
      </c>
      <c r="C28" s="18">
        <f>SUM(C29)</f>
        <v>643</v>
      </c>
      <c r="D28" s="18">
        <f t="shared" ref="D28" si="6">SUM(D29)</f>
        <v>0</v>
      </c>
      <c r="E28" s="12">
        <f t="shared" si="2"/>
        <v>643</v>
      </c>
      <c r="F28" s="9" t="s">
        <v>30</v>
      </c>
    </row>
    <row r="29" spans="1:6" s="9" customFormat="1" x14ac:dyDescent="0.2">
      <c r="A29" s="13" t="s">
        <v>39</v>
      </c>
      <c r="B29" s="19" t="s">
        <v>40</v>
      </c>
      <c r="C29" s="20">
        <v>643</v>
      </c>
      <c r="D29" s="221"/>
      <c r="E29" s="12">
        <f t="shared" si="2"/>
        <v>643</v>
      </c>
    </row>
    <row r="30" spans="1:6" s="21" customFormat="1" ht="25.5" x14ac:dyDescent="0.2">
      <c r="A30" s="10" t="s">
        <v>41</v>
      </c>
      <c r="B30" s="17" t="s">
        <v>42</v>
      </c>
      <c r="C30" s="18">
        <f>C31</f>
        <v>0</v>
      </c>
      <c r="D30" s="18">
        <f t="shared" ref="D30" si="7">D31</f>
        <v>0</v>
      </c>
      <c r="E30" s="12">
        <f t="shared" si="2"/>
        <v>0</v>
      </c>
    </row>
    <row r="31" spans="1:6" s="22" customFormat="1" ht="25.5" x14ac:dyDescent="0.25">
      <c r="A31" s="13" t="s">
        <v>43</v>
      </c>
      <c r="B31" s="19" t="s">
        <v>44</v>
      </c>
      <c r="C31" s="20">
        <v>0</v>
      </c>
      <c r="D31" s="222"/>
      <c r="E31" s="12">
        <f t="shared" si="2"/>
        <v>0</v>
      </c>
    </row>
    <row r="32" spans="1:6" s="23" customFormat="1" x14ac:dyDescent="0.25">
      <c r="A32" s="13" t="s">
        <v>45</v>
      </c>
      <c r="B32" s="19" t="s">
        <v>46</v>
      </c>
      <c r="C32" s="20">
        <v>0</v>
      </c>
      <c r="D32" s="223"/>
      <c r="E32" s="12">
        <f t="shared" si="2"/>
        <v>0</v>
      </c>
    </row>
    <row r="33" spans="1:5" s="22" customFormat="1" x14ac:dyDescent="0.25">
      <c r="A33" s="10" t="s">
        <v>47</v>
      </c>
      <c r="B33" s="17" t="s">
        <v>48</v>
      </c>
      <c r="C33" s="18">
        <f>C34</f>
        <v>280</v>
      </c>
      <c r="D33" s="18">
        <f t="shared" ref="D33" si="8">D34</f>
        <v>0</v>
      </c>
      <c r="E33" s="12">
        <f t="shared" si="2"/>
        <v>280</v>
      </c>
    </row>
    <row r="34" spans="1:5" s="22" customFormat="1" ht="25.5" x14ac:dyDescent="0.25">
      <c r="A34" s="13" t="s">
        <v>49</v>
      </c>
      <c r="B34" s="19" t="s">
        <v>50</v>
      </c>
      <c r="C34" s="20">
        <v>280</v>
      </c>
      <c r="D34" s="222"/>
      <c r="E34" s="12">
        <f t="shared" si="2"/>
        <v>280</v>
      </c>
    </row>
    <row r="35" spans="1:5" s="23" customFormat="1" x14ac:dyDescent="0.25">
      <c r="A35" s="10" t="s">
        <v>51</v>
      </c>
      <c r="B35" s="17" t="s">
        <v>52</v>
      </c>
      <c r="C35" s="18">
        <v>380</v>
      </c>
      <c r="D35" s="223"/>
      <c r="E35" s="12">
        <f t="shared" si="2"/>
        <v>380</v>
      </c>
    </row>
    <row r="36" spans="1:5" s="24" customFormat="1" ht="14.25" x14ac:dyDescent="0.2">
      <c r="A36" s="10" t="s">
        <v>53</v>
      </c>
      <c r="B36" s="17" t="s">
        <v>54</v>
      </c>
      <c r="C36" s="18">
        <f>C38</f>
        <v>500</v>
      </c>
      <c r="D36" s="18">
        <f t="shared" ref="D36" si="9">D38</f>
        <v>0</v>
      </c>
      <c r="E36" s="12">
        <f t="shared" si="2"/>
        <v>500</v>
      </c>
    </row>
    <row r="37" spans="1:5" s="22" customFormat="1" x14ac:dyDescent="0.25">
      <c r="A37" s="13" t="s">
        <v>55</v>
      </c>
      <c r="B37" s="19" t="s">
        <v>56</v>
      </c>
      <c r="C37" s="18">
        <v>0</v>
      </c>
      <c r="D37" s="222"/>
      <c r="E37" s="12">
        <f t="shared" si="2"/>
        <v>0</v>
      </c>
    </row>
    <row r="38" spans="1:5" s="22" customFormat="1" x14ac:dyDescent="0.25">
      <c r="A38" s="13" t="s">
        <v>57</v>
      </c>
      <c r="B38" s="19" t="s">
        <v>58</v>
      </c>
      <c r="C38" s="20">
        <v>500</v>
      </c>
      <c r="D38" s="222"/>
      <c r="E38" s="12">
        <f t="shared" si="2"/>
        <v>500</v>
      </c>
    </row>
    <row r="39" spans="1:5" s="22" customFormat="1" x14ac:dyDescent="0.25">
      <c r="A39" s="10" t="s">
        <v>59</v>
      </c>
      <c r="B39" s="25" t="s">
        <v>60</v>
      </c>
      <c r="C39" s="26">
        <f>SUM(C40)</f>
        <v>518297.8</v>
      </c>
      <c r="D39" s="26">
        <f t="shared" ref="D39" si="10">SUM(D40)</f>
        <v>24967.367700000003</v>
      </c>
      <c r="E39" s="12">
        <f t="shared" si="2"/>
        <v>543265.16769999999</v>
      </c>
    </row>
    <row r="40" spans="1:5" s="22" customFormat="1" ht="25.5" x14ac:dyDescent="0.25">
      <c r="A40" s="13" t="s">
        <v>61</v>
      </c>
      <c r="B40" s="27" t="s">
        <v>62</v>
      </c>
      <c r="C40" s="28">
        <f>SUM(C41+C44+C54+C77)</f>
        <v>518297.8</v>
      </c>
      <c r="D40" s="28">
        <f>SUM(D41+D44+D54+D77)</f>
        <v>24967.367700000003</v>
      </c>
      <c r="E40" s="12">
        <f t="shared" si="2"/>
        <v>543265.16769999999</v>
      </c>
    </row>
    <row r="41" spans="1:5" s="22" customFormat="1" x14ac:dyDescent="0.25">
      <c r="A41" s="29" t="s">
        <v>632</v>
      </c>
      <c r="B41" s="30" t="s">
        <v>509</v>
      </c>
      <c r="C41" s="31">
        <f>SUM(C42:C43)</f>
        <v>167167.20000000001</v>
      </c>
      <c r="D41" s="31">
        <f t="shared" ref="D41" si="11">SUM(D42:D43)</f>
        <v>25060</v>
      </c>
      <c r="E41" s="12">
        <f t="shared" si="2"/>
        <v>192227.20000000001</v>
      </c>
    </row>
    <row r="42" spans="1:5" s="23" customFormat="1" ht="18.75" customHeight="1" x14ac:dyDescent="0.25">
      <c r="A42" s="13" t="s">
        <v>633</v>
      </c>
      <c r="B42" s="27" t="s">
        <v>507</v>
      </c>
      <c r="C42" s="28">
        <v>153953.20000000001</v>
      </c>
      <c r="D42" s="223"/>
      <c r="E42" s="12">
        <f t="shared" si="2"/>
        <v>153953.20000000001</v>
      </c>
    </row>
    <row r="43" spans="1:5" s="22" customFormat="1" ht="25.5" x14ac:dyDescent="0.25">
      <c r="A43" s="13" t="s">
        <v>634</v>
      </c>
      <c r="B43" s="27" t="s">
        <v>508</v>
      </c>
      <c r="C43" s="28">
        <v>13214</v>
      </c>
      <c r="D43" s="222">
        <v>25060</v>
      </c>
      <c r="E43" s="12">
        <f t="shared" si="2"/>
        <v>38274</v>
      </c>
    </row>
    <row r="44" spans="1:5" s="22" customFormat="1" ht="27" x14ac:dyDescent="0.25">
      <c r="A44" s="29" t="s">
        <v>635</v>
      </c>
      <c r="B44" s="30" t="s">
        <v>510</v>
      </c>
      <c r="C44" s="31">
        <f>SUM(C45)</f>
        <v>25319</v>
      </c>
      <c r="D44" s="31">
        <f t="shared" ref="D44" si="12">SUM(D45)</f>
        <v>31.1677</v>
      </c>
      <c r="E44" s="12">
        <f t="shared" si="2"/>
        <v>25350.167700000002</v>
      </c>
    </row>
    <row r="45" spans="1:5" s="22" customFormat="1" x14ac:dyDescent="0.25">
      <c r="A45" s="13" t="s">
        <v>636</v>
      </c>
      <c r="B45" s="27" t="s">
        <v>501</v>
      </c>
      <c r="C45" s="28">
        <f>C46+C47+C48+C49+C50+C51+C52+C53</f>
        <v>25319</v>
      </c>
      <c r="D45" s="28">
        <f t="shared" ref="D45" si="13">D46+D47+D48+D49+D50+D51+D52+D53</f>
        <v>31.1677</v>
      </c>
      <c r="E45" s="12">
        <f t="shared" si="2"/>
        <v>25350.167700000002</v>
      </c>
    </row>
    <row r="46" spans="1:5" s="22" customFormat="1" ht="26.25" x14ac:dyDescent="0.25">
      <c r="A46" s="13"/>
      <c r="B46" s="32" t="s">
        <v>63</v>
      </c>
      <c r="C46" s="28">
        <v>1271</v>
      </c>
      <c r="D46" s="222"/>
      <c r="E46" s="12">
        <f t="shared" si="2"/>
        <v>1271</v>
      </c>
    </row>
    <row r="47" spans="1:5" s="22" customFormat="1" ht="51" x14ac:dyDescent="0.25">
      <c r="A47" s="13"/>
      <c r="B47" s="27" t="s">
        <v>64</v>
      </c>
      <c r="C47" s="28">
        <v>16750.2</v>
      </c>
      <c r="D47" s="222"/>
      <c r="E47" s="12">
        <f t="shared" si="2"/>
        <v>16750.2</v>
      </c>
    </row>
    <row r="48" spans="1:5" s="22" customFormat="1" x14ac:dyDescent="0.25">
      <c r="A48" s="13"/>
      <c r="B48" s="27" t="s">
        <v>611</v>
      </c>
      <c r="C48" s="28">
        <v>957.5</v>
      </c>
      <c r="D48" s="222"/>
      <c r="E48" s="12">
        <f t="shared" si="2"/>
        <v>957.5</v>
      </c>
    </row>
    <row r="49" spans="1:7" s="22" customFormat="1" x14ac:dyDescent="0.25">
      <c r="A49" s="13"/>
      <c r="B49" s="27" t="s">
        <v>66</v>
      </c>
      <c r="C49" s="28">
        <v>1600</v>
      </c>
      <c r="D49" s="222"/>
      <c r="E49" s="12">
        <f t="shared" si="2"/>
        <v>1600</v>
      </c>
    </row>
    <row r="50" spans="1:7" s="22" customFormat="1" ht="25.5" x14ac:dyDescent="0.25">
      <c r="A50" s="13"/>
      <c r="B50" s="27" t="s">
        <v>637</v>
      </c>
      <c r="C50" s="28">
        <v>1964</v>
      </c>
      <c r="D50" s="222"/>
      <c r="E50" s="12">
        <f t="shared" si="2"/>
        <v>1964</v>
      </c>
      <c r="F50" s="22" t="s">
        <v>30</v>
      </c>
    </row>
    <row r="51" spans="1:7" s="22" customFormat="1" ht="25.5" x14ac:dyDescent="0.25">
      <c r="A51" s="13"/>
      <c r="B51" s="27" t="s">
        <v>90</v>
      </c>
      <c r="C51" s="28">
        <v>2250</v>
      </c>
      <c r="D51" s="222"/>
      <c r="E51" s="12">
        <f t="shared" si="2"/>
        <v>2250</v>
      </c>
    </row>
    <row r="52" spans="1:7" s="22" customFormat="1" ht="25.5" x14ac:dyDescent="0.25">
      <c r="A52" s="13"/>
      <c r="B52" s="27" t="s">
        <v>638</v>
      </c>
      <c r="C52" s="28">
        <v>526.29999999999995</v>
      </c>
      <c r="D52" s="222"/>
      <c r="E52" s="12">
        <f t="shared" si="2"/>
        <v>526.29999999999995</v>
      </c>
    </row>
    <row r="53" spans="1:7" s="22" customFormat="1" x14ac:dyDescent="0.25">
      <c r="A53" s="13"/>
      <c r="B53" s="27" t="s">
        <v>712</v>
      </c>
      <c r="C53" s="28"/>
      <c r="D53" s="222">
        <v>31.1677</v>
      </c>
      <c r="E53" s="12">
        <f t="shared" si="2"/>
        <v>31.1677</v>
      </c>
    </row>
    <row r="54" spans="1:7" s="22" customFormat="1" x14ac:dyDescent="0.25">
      <c r="A54" s="29" t="s">
        <v>639</v>
      </c>
      <c r="B54" s="30" t="s">
        <v>511</v>
      </c>
      <c r="C54" s="31">
        <f>C55+C56+C57+C72+C73+C74+C75+C76</f>
        <v>324745.59999999998</v>
      </c>
      <c r="D54" s="31">
        <f>D55+D56+D57+D71+D72+D73+D74+D75+D76</f>
        <v>-123.8</v>
      </c>
      <c r="E54" s="12">
        <f t="shared" si="2"/>
        <v>324621.8</v>
      </c>
    </row>
    <row r="55" spans="1:7" s="24" customFormat="1" ht="38.25" x14ac:dyDescent="0.25">
      <c r="A55" s="40" t="s">
        <v>640</v>
      </c>
      <c r="B55" s="163" t="s">
        <v>512</v>
      </c>
      <c r="C55" s="172">
        <v>35.6</v>
      </c>
      <c r="D55" s="224"/>
      <c r="E55" s="12">
        <f t="shared" si="2"/>
        <v>35.6</v>
      </c>
    </row>
    <row r="56" spans="1:7" s="22" customFormat="1" ht="25.5" x14ac:dyDescent="0.25">
      <c r="A56" s="40" t="s">
        <v>641</v>
      </c>
      <c r="B56" s="164" t="s">
        <v>503</v>
      </c>
      <c r="C56" s="28">
        <v>11633</v>
      </c>
      <c r="D56" s="222"/>
      <c r="E56" s="12">
        <f t="shared" si="2"/>
        <v>11633</v>
      </c>
    </row>
    <row r="57" spans="1:7" s="22" customFormat="1" ht="25.5" x14ac:dyDescent="0.25">
      <c r="A57" s="13" t="s">
        <v>642</v>
      </c>
      <c r="B57" s="36" t="s">
        <v>504</v>
      </c>
      <c r="C57" s="37">
        <f>SUM(C58:C71)</f>
        <v>261968</v>
      </c>
      <c r="D57" s="37">
        <f t="shared" ref="D57" si="14">SUM(D58:D69)</f>
        <v>0</v>
      </c>
      <c r="E57" s="12">
        <f t="shared" si="2"/>
        <v>261968</v>
      </c>
    </row>
    <row r="58" spans="1:7" s="22" customFormat="1" ht="51" x14ac:dyDescent="0.25">
      <c r="A58" s="13"/>
      <c r="B58" s="36" t="s">
        <v>71</v>
      </c>
      <c r="C58" s="28">
        <v>185619</v>
      </c>
      <c r="D58" s="225"/>
      <c r="E58" s="12">
        <f t="shared" si="2"/>
        <v>185619</v>
      </c>
      <c r="F58" s="165"/>
      <c r="G58" s="165"/>
    </row>
    <row r="59" spans="1:7" s="22" customFormat="1" x14ac:dyDescent="0.25">
      <c r="A59" s="13"/>
      <c r="B59" s="36" t="s">
        <v>486</v>
      </c>
      <c r="C59" s="28">
        <v>49602</v>
      </c>
      <c r="D59" s="225"/>
      <c r="E59" s="12">
        <f t="shared" si="2"/>
        <v>49602</v>
      </c>
      <c r="F59" s="165"/>
      <c r="G59" s="165"/>
    </row>
    <row r="60" spans="1:7" s="22" customFormat="1" ht="51" x14ac:dyDescent="0.25">
      <c r="A60" s="13"/>
      <c r="B60" s="36" t="s">
        <v>72</v>
      </c>
      <c r="C60" s="28">
        <v>6253.6</v>
      </c>
      <c r="D60" s="222"/>
      <c r="E60" s="12">
        <f t="shared" si="2"/>
        <v>6253.6</v>
      </c>
      <c r="F60" s="22" t="s">
        <v>30</v>
      </c>
    </row>
    <row r="61" spans="1:7" s="22" customFormat="1" ht="26.25" x14ac:dyDescent="0.25">
      <c r="A61" s="38"/>
      <c r="B61" s="32" t="s">
        <v>73</v>
      </c>
      <c r="C61" s="28">
        <v>7</v>
      </c>
      <c r="D61" s="222"/>
      <c r="E61" s="12">
        <f t="shared" si="2"/>
        <v>7</v>
      </c>
    </row>
    <row r="62" spans="1:7" s="22" customFormat="1" ht="25.5" x14ac:dyDescent="0.25">
      <c r="A62" s="13"/>
      <c r="B62" s="36" t="s">
        <v>74</v>
      </c>
      <c r="C62" s="28">
        <v>379.5</v>
      </c>
      <c r="D62" s="222"/>
      <c r="E62" s="12">
        <f t="shared" si="2"/>
        <v>379.5</v>
      </c>
    </row>
    <row r="63" spans="1:7" s="23" customFormat="1" ht="25.5" x14ac:dyDescent="0.25">
      <c r="A63" s="13"/>
      <c r="B63" s="34" t="s">
        <v>75</v>
      </c>
      <c r="C63" s="28">
        <v>5235.3999999999996</v>
      </c>
      <c r="D63" s="223"/>
      <c r="E63" s="12">
        <f t="shared" si="2"/>
        <v>5235.3999999999996</v>
      </c>
    </row>
    <row r="64" spans="1:7" s="22" customFormat="1" ht="25.5" x14ac:dyDescent="0.25">
      <c r="A64" s="13"/>
      <c r="B64" s="36" t="s">
        <v>76</v>
      </c>
      <c r="C64" s="166">
        <v>7768</v>
      </c>
      <c r="D64" s="222"/>
      <c r="E64" s="12">
        <f t="shared" si="2"/>
        <v>7768</v>
      </c>
    </row>
    <row r="65" spans="1:11" s="22" customFormat="1" ht="38.25" x14ac:dyDescent="0.25">
      <c r="A65" s="13"/>
      <c r="B65" s="35" t="s">
        <v>77</v>
      </c>
      <c r="C65" s="28">
        <v>764.5</v>
      </c>
      <c r="D65" s="222"/>
      <c r="E65" s="12">
        <f t="shared" si="2"/>
        <v>764.5</v>
      </c>
    </row>
    <row r="66" spans="1:11" s="5" customFormat="1" ht="25.5" x14ac:dyDescent="0.2">
      <c r="A66" s="13"/>
      <c r="B66" s="36" t="s">
        <v>78</v>
      </c>
      <c r="C66" s="28">
        <v>437.2</v>
      </c>
      <c r="D66" s="226"/>
      <c r="E66" s="12">
        <f t="shared" si="2"/>
        <v>437.2</v>
      </c>
      <c r="I66" s="12"/>
    </row>
    <row r="67" spans="1:11" ht="25.5" x14ac:dyDescent="0.25">
      <c r="A67" s="13"/>
      <c r="B67" s="36" t="s">
        <v>79</v>
      </c>
      <c r="C67" s="28">
        <v>441.7</v>
      </c>
      <c r="D67" s="227"/>
      <c r="E67" s="12">
        <f t="shared" si="2"/>
        <v>441.7</v>
      </c>
    </row>
    <row r="68" spans="1:11" ht="38.25" x14ac:dyDescent="0.25">
      <c r="A68" s="13"/>
      <c r="B68" s="36" t="s">
        <v>80</v>
      </c>
      <c r="C68" s="28">
        <v>1367.8</v>
      </c>
      <c r="D68" s="227"/>
      <c r="E68" s="12">
        <f t="shared" si="2"/>
        <v>1367.8</v>
      </c>
    </row>
    <row r="69" spans="1:11" ht="26.25" x14ac:dyDescent="0.25">
      <c r="A69" s="13"/>
      <c r="B69" s="39" t="s">
        <v>81</v>
      </c>
      <c r="C69" s="28">
        <v>97.3</v>
      </c>
      <c r="D69" s="227"/>
      <c r="E69" s="12">
        <f t="shared" si="2"/>
        <v>97.3</v>
      </c>
    </row>
    <row r="70" spans="1:11" ht="26.25" x14ac:dyDescent="0.25">
      <c r="A70" s="13"/>
      <c r="B70" s="171" t="s">
        <v>649</v>
      </c>
      <c r="C70" s="28">
        <v>365.3</v>
      </c>
      <c r="D70" s="227"/>
      <c r="E70" s="12">
        <f t="shared" si="2"/>
        <v>365.3</v>
      </c>
      <c r="K70" s="1" t="s">
        <v>30</v>
      </c>
    </row>
    <row r="71" spans="1:11" ht="57" customHeight="1" x14ac:dyDescent="0.25">
      <c r="A71" s="40"/>
      <c r="B71" s="164" t="s">
        <v>513</v>
      </c>
      <c r="C71" s="28">
        <v>3629.7</v>
      </c>
      <c r="D71" s="227"/>
      <c r="E71" s="12">
        <f t="shared" si="2"/>
        <v>3629.7</v>
      </c>
    </row>
    <row r="72" spans="1:11" ht="42.75" customHeight="1" x14ac:dyDescent="0.25">
      <c r="A72" s="40" t="s">
        <v>643</v>
      </c>
      <c r="B72" s="167" t="s">
        <v>514</v>
      </c>
      <c r="C72" s="28">
        <v>1459.4</v>
      </c>
      <c r="D72" s="227">
        <v>-123.8</v>
      </c>
      <c r="E72" s="12">
        <f t="shared" si="2"/>
        <v>1335.6000000000001</v>
      </c>
    </row>
    <row r="73" spans="1:11" ht="42.75" customHeight="1" x14ac:dyDescent="0.25">
      <c r="A73" s="40" t="s">
        <v>644</v>
      </c>
      <c r="B73" s="168" t="s">
        <v>515</v>
      </c>
      <c r="C73" s="28">
        <v>24.6</v>
      </c>
      <c r="D73" s="227"/>
      <c r="E73" s="12">
        <f t="shared" si="2"/>
        <v>24.6</v>
      </c>
    </row>
    <row r="74" spans="1:11" ht="32.25" customHeight="1" x14ac:dyDescent="0.25">
      <c r="A74" s="40" t="s">
        <v>645</v>
      </c>
      <c r="B74" s="169" t="s">
        <v>502</v>
      </c>
      <c r="C74" s="28">
        <v>5267</v>
      </c>
      <c r="D74" s="227"/>
      <c r="E74" s="12">
        <f t="shared" si="2"/>
        <v>5267</v>
      </c>
      <c r="I74" s="1" t="s">
        <v>30</v>
      </c>
    </row>
    <row r="75" spans="1:11" ht="57.75" customHeight="1" x14ac:dyDescent="0.25">
      <c r="A75" s="40" t="s">
        <v>646</v>
      </c>
      <c r="B75" s="170" t="s">
        <v>516</v>
      </c>
      <c r="C75" s="28">
        <v>37048.5</v>
      </c>
      <c r="D75" s="227"/>
      <c r="E75" s="12">
        <f t="shared" si="2"/>
        <v>37048.5</v>
      </c>
      <c r="F75" s="1" t="s">
        <v>30</v>
      </c>
    </row>
    <row r="76" spans="1:11" ht="57.75" customHeight="1" x14ac:dyDescent="0.25">
      <c r="A76" s="40" t="s">
        <v>647</v>
      </c>
      <c r="B76" s="171" t="s">
        <v>648</v>
      </c>
      <c r="C76" s="28">
        <v>7309.5</v>
      </c>
      <c r="D76" s="227"/>
      <c r="E76" s="12">
        <f t="shared" si="2"/>
        <v>7309.5</v>
      </c>
    </row>
    <row r="77" spans="1:11" x14ac:dyDescent="0.25">
      <c r="A77" s="29" t="s">
        <v>650</v>
      </c>
      <c r="B77" s="41" t="s">
        <v>82</v>
      </c>
      <c r="C77" s="31">
        <f>C80+C81+C79+C78</f>
        <v>1066</v>
      </c>
      <c r="D77" s="31">
        <f t="shared" ref="D77" si="15">D80+D81+D79+D78</f>
        <v>0</v>
      </c>
      <c r="E77" s="12">
        <f t="shared" si="2"/>
        <v>1066</v>
      </c>
    </row>
    <row r="78" spans="1:11" ht="51.75" hidden="1" x14ac:dyDescent="0.25">
      <c r="A78" s="38" t="s">
        <v>83</v>
      </c>
      <c r="B78" s="32" t="s">
        <v>84</v>
      </c>
      <c r="C78" s="33"/>
      <c r="D78" s="227"/>
      <c r="E78" s="12">
        <f t="shared" ref="E78:E82" si="16">C78+D78</f>
        <v>0</v>
      </c>
    </row>
    <row r="79" spans="1:11" ht="51" hidden="1" x14ac:dyDescent="0.25">
      <c r="A79" s="13" t="s">
        <v>85</v>
      </c>
      <c r="B79" s="36" t="s">
        <v>86</v>
      </c>
      <c r="C79" s="28"/>
      <c r="D79" s="227"/>
      <c r="E79" s="12">
        <f t="shared" si="16"/>
        <v>0</v>
      </c>
    </row>
    <row r="80" spans="1:11" ht="38.25" x14ac:dyDescent="0.25">
      <c r="A80" s="13" t="s">
        <v>651</v>
      </c>
      <c r="B80" s="36" t="s">
        <v>87</v>
      </c>
      <c r="C80" s="42">
        <v>1066</v>
      </c>
      <c r="D80" s="227"/>
      <c r="E80" s="12">
        <f t="shared" si="16"/>
        <v>1066</v>
      </c>
      <c r="F80" s="1" t="s">
        <v>30</v>
      </c>
    </row>
    <row r="81" spans="1:7" ht="38.25" x14ac:dyDescent="0.25">
      <c r="A81" s="13" t="s">
        <v>652</v>
      </c>
      <c r="B81" s="36" t="s">
        <v>88</v>
      </c>
      <c r="C81" s="28">
        <v>0</v>
      </c>
      <c r="D81" s="227"/>
      <c r="E81" s="12">
        <f t="shared" si="16"/>
        <v>0</v>
      </c>
    </row>
    <row r="82" spans="1:7" x14ac:dyDescent="0.25">
      <c r="A82" s="43"/>
      <c r="B82" s="44" t="s">
        <v>89</v>
      </c>
      <c r="C82" s="26">
        <f>C39+C13</f>
        <v>553627.80000000005</v>
      </c>
      <c r="D82" s="26">
        <f t="shared" ref="D82" si="17">D39+D13</f>
        <v>24967.367700000003</v>
      </c>
      <c r="E82" s="12">
        <f t="shared" si="16"/>
        <v>578595.16770000011</v>
      </c>
      <c r="F82" s="1" t="s">
        <v>30</v>
      </c>
    </row>
    <row r="83" spans="1:7" x14ac:dyDescent="0.25">
      <c r="B83" s="45"/>
      <c r="D83" s="137"/>
    </row>
    <row r="84" spans="1:7" x14ac:dyDescent="0.25">
      <c r="B84" s="45"/>
      <c r="F84" s="1" t="s">
        <v>30</v>
      </c>
    </row>
    <row r="85" spans="1:7" s="46" customFormat="1" x14ac:dyDescent="0.25">
      <c r="A85" s="1"/>
      <c r="B85" s="45"/>
      <c r="D85" s="1"/>
      <c r="E85" s="1"/>
      <c r="F85" s="1"/>
      <c r="G85" s="1"/>
    </row>
    <row r="86" spans="1:7" s="46" customFormat="1" x14ac:dyDescent="0.25">
      <c r="A86" s="1"/>
      <c r="B86" s="45"/>
      <c r="D86" s="1"/>
      <c r="E86" s="1"/>
      <c r="F86" s="1"/>
      <c r="G86" s="1" t="s">
        <v>30</v>
      </c>
    </row>
    <row r="87" spans="1:7" s="46" customFormat="1" x14ac:dyDescent="0.25">
      <c r="A87" s="1"/>
      <c r="B87" s="45"/>
      <c r="D87" s="1"/>
      <c r="E87" s="1"/>
      <c r="F87" s="1"/>
      <c r="G87" s="1"/>
    </row>
    <row r="88" spans="1:7" s="46" customFormat="1" x14ac:dyDescent="0.25">
      <c r="A88" s="1"/>
      <c r="B88" s="45"/>
      <c r="D88" s="1"/>
      <c r="E88" s="1"/>
      <c r="F88" s="1"/>
      <c r="G88" s="1"/>
    </row>
    <row r="89" spans="1:7" s="46" customFormat="1" x14ac:dyDescent="0.25">
      <c r="A89" s="1"/>
      <c r="B89" s="45"/>
      <c r="D89" s="1"/>
      <c r="E89" s="1"/>
      <c r="F89" s="1"/>
      <c r="G89" s="1"/>
    </row>
    <row r="90" spans="1:7" s="46" customFormat="1" x14ac:dyDescent="0.25">
      <c r="A90" s="1"/>
      <c r="B90" s="45"/>
      <c r="D90" s="1"/>
      <c r="E90" s="1"/>
      <c r="F90" s="1"/>
      <c r="G90" s="1"/>
    </row>
    <row r="91" spans="1:7" s="46" customFormat="1" x14ac:dyDescent="0.25">
      <c r="A91" s="1"/>
      <c r="B91" s="45"/>
      <c r="D91" s="1"/>
      <c r="E91" s="1"/>
      <c r="F91" s="1"/>
      <c r="G91" s="1"/>
    </row>
    <row r="92" spans="1:7" s="46" customFormat="1" x14ac:dyDescent="0.25">
      <c r="A92" s="1"/>
      <c r="B92" s="45"/>
      <c r="D92" s="1"/>
      <c r="E92" s="1"/>
      <c r="F92" s="1"/>
      <c r="G92" s="1"/>
    </row>
    <row r="93" spans="1:7" s="46" customFormat="1" x14ac:dyDescent="0.25">
      <c r="A93" s="1"/>
      <c r="B93" s="45"/>
      <c r="D93" s="1"/>
      <c r="E93" s="1"/>
      <c r="F93" s="1"/>
      <c r="G93" s="1"/>
    </row>
    <row r="94" spans="1:7" s="46" customFormat="1" x14ac:dyDescent="0.25">
      <c r="A94" s="1"/>
      <c r="B94" s="45"/>
      <c r="D94" s="1"/>
      <c r="E94" s="1"/>
      <c r="F94" s="1"/>
      <c r="G94" s="1"/>
    </row>
    <row r="95" spans="1:7" s="46" customFormat="1" x14ac:dyDescent="0.25">
      <c r="A95" s="1"/>
      <c r="B95" s="45"/>
      <c r="D95" s="1"/>
      <c r="E95" s="1"/>
      <c r="F95" s="1"/>
      <c r="G95" s="1"/>
    </row>
    <row r="96" spans="1:7" s="46" customFormat="1" x14ac:dyDescent="0.25">
      <c r="A96" s="1"/>
      <c r="B96" s="45"/>
      <c r="D96" s="1"/>
      <c r="E96" s="1"/>
      <c r="F96" s="1"/>
      <c r="G96" s="1"/>
    </row>
    <row r="97" spans="1:7" s="46" customFormat="1" x14ac:dyDescent="0.25">
      <c r="A97" s="1"/>
      <c r="B97" s="45"/>
      <c r="D97" s="1"/>
      <c r="E97" s="1"/>
      <c r="F97" s="1"/>
      <c r="G97" s="1"/>
    </row>
    <row r="98" spans="1:7" s="46" customFormat="1" x14ac:dyDescent="0.25">
      <c r="A98" s="1"/>
      <c r="B98" s="45"/>
      <c r="D98" s="1"/>
      <c r="E98" s="1"/>
      <c r="F98" s="1"/>
      <c r="G98" s="1"/>
    </row>
    <row r="99" spans="1:7" s="46" customFormat="1" x14ac:dyDescent="0.25">
      <c r="A99" s="1"/>
      <c r="B99" s="45"/>
      <c r="D99" s="1"/>
      <c r="E99" s="1"/>
      <c r="F99" s="1"/>
      <c r="G99" s="1"/>
    </row>
    <row r="100" spans="1:7" s="46" customFormat="1" x14ac:dyDescent="0.25">
      <c r="A100" s="1"/>
      <c r="B100" s="45"/>
      <c r="D100" s="1"/>
      <c r="E100" s="1"/>
      <c r="F100" s="1"/>
      <c r="G100" s="1"/>
    </row>
    <row r="101" spans="1:7" s="46" customFormat="1" x14ac:dyDescent="0.25">
      <c r="A101" s="1"/>
      <c r="B101" s="45"/>
      <c r="D101" s="1"/>
      <c r="E101" s="1"/>
      <c r="F101" s="1"/>
      <c r="G101" s="1"/>
    </row>
    <row r="102" spans="1:7" s="46" customFormat="1" x14ac:dyDescent="0.25">
      <c r="A102" s="1"/>
      <c r="B102" s="45"/>
      <c r="D102" s="1"/>
      <c r="E102" s="1"/>
      <c r="F102" s="1"/>
      <c r="G102" s="1"/>
    </row>
    <row r="103" spans="1:7" s="46" customFormat="1" x14ac:dyDescent="0.25">
      <c r="A103" s="1"/>
      <c r="B103" s="45"/>
      <c r="D103" s="1"/>
      <c r="E103" s="1"/>
      <c r="F103" s="1"/>
      <c r="G103" s="1"/>
    </row>
    <row r="104" spans="1:7" s="46" customFormat="1" x14ac:dyDescent="0.25">
      <c r="A104" s="1"/>
      <c r="B104" s="45"/>
      <c r="D104" s="1"/>
      <c r="E104" s="1"/>
      <c r="F104" s="1"/>
      <c r="G104" s="1"/>
    </row>
    <row r="105" spans="1:7" s="46" customFormat="1" x14ac:dyDescent="0.25">
      <c r="A105" s="1"/>
      <c r="B105" s="45"/>
      <c r="D105" s="1"/>
      <c r="E105" s="1"/>
      <c r="F105" s="1"/>
      <c r="G105" s="1"/>
    </row>
    <row r="106" spans="1:7" s="46" customFormat="1" x14ac:dyDescent="0.25">
      <c r="A106" s="1"/>
      <c r="B106" s="45"/>
      <c r="D106" s="1"/>
      <c r="E106" s="1"/>
      <c r="F106" s="1"/>
      <c r="G106" s="1"/>
    </row>
    <row r="107" spans="1:7" s="46" customFormat="1" x14ac:dyDescent="0.25">
      <c r="A107" s="1"/>
      <c r="B107" s="45"/>
      <c r="D107" s="1"/>
      <c r="E107" s="1"/>
      <c r="F107" s="1"/>
      <c r="G107" s="1"/>
    </row>
    <row r="108" spans="1:7" s="46" customFormat="1" x14ac:dyDescent="0.25">
      <c r="A108" s="1"/>
      <c r="B108" s="45"/>
      <c r="D108" s="1"/>
      <c r="E108" s="1"/>
      <c r="F108" s="1"/>
      <c r="G108" s="1"/>
    </row>
    <row r="109" spans="1:7" s="46" customFormat="1" x14ac:dyDescent="0.25">
      <c r="A109" s="1"/>
      <c r="B109" s="45"/>
      <c r="D109" s="1"/>
      <c r="E109" s="1"/>
      <c r="F109" s="1"/>
      <c r="G109" s="1"/>
    </row>
    <row r="110" spans="1:7" s="46" customFormat="1" x14ac:dyDescent="0.25">
      <c r="A110" s="1"/>
      <c r="B110" s="45"/>
      <c r="D110" s="1"/>
      <c r="E110" s="1"/>
      <c r="F110" s="1"/>
      <c r="G110" s="1"/>
    </row>
    <row r="111" spans="1:7" s="46" customFormat="1" x14ac:dyDescent="0.25">
      <c r="A111" s="1"/>
      <c r="B111" s="45"/>
      <c r="D111" s="1"/>
      <c r="E111" s="1"/>
      <c r="F111" s="1"/>
      <c r="G111" s="1"/>
    </row>
    <row r="112" spans="1:7" s="46" customFormat="1" x14ac:dyDescent="0.25">
      <c r="A112" s="1"/>
      <c r="B112" s="45"/>
      <c r="D112" s="1"/>
      <c r="E112" s="1"/>
      <c r="F112" s="1"/>
      <c r="G112" s="1"/>
    </row>
    <row r="113" spans="1:7" s="46" customFormat="1" x14ac:dyDescent="0.25">
      <c r="A113" s="1"/>
      <c r="B113" s="45"/>
      <c r="D113" s="1"/>
      <c r="E113" s="1"/>
      <c r="F113" s="1"/>
      <c r="G113" s="1"/>
    </row>
    <row r="114" spans="1:7" s="46" customFormat="1" x14ac:dyDescent="0.25">
      <c r="A114" s="1"/>
      <c r="B114" s="45"/>
      <c r="D114" s="1"/>
      <c r="E114" s="1"/>
      <c r="F114" s="1"/>
      <c r="G114" s="1"/>
    </row>
    <row r="115" spans="1:7" s="46" customFormat="1" x14ac:dyDescent="0.25">
      <c r="A115" s="1"/>
      <c r="B115" s="45"/>
      <c r="D115" s="1"/>
      <c r="E115" s="1"/>
      <c r="F115" s="1"/>
      <c r="G115" s="1"/>
    </row>
    <row r="116" spans="1:7" s="46" customFormat="1" x14ac:dyDescent="0.25">
      <c r="A116" s="1"/>
      <c r="B116" s="45"/>
      <c r="D116" s="1"/>
      <c r="E116" s="1"/>
      <c r="F116" s="1"/>
      <c r="G116" s="1"/>
    </row>
    <row r="117" spans="1:7" s="46" customFormat="1" x14ac:dyDescent="0.25">
      <c r="A117" s="1"/>
      <c r="B117" s="45"/>
      <c r="D117" s="1"/>
      <c r="E117" s="1"/>
      <c r="F117" s="1"/>
      <c r="G117" s="1"/>
    </row>
    <row r="118" spans="1:7" s="46" customFormat="1" x14ac:dyDescent="0.25">
      <c r="A118" s="1"/>
      <c r="B118" s="45"/>
      <c r="D118" s="1"/>
      <c r="E118" s="1"/>
      <c r="F118" s="1"/>
      <c r="G118" s="1"/>
    </row>
    <row r="119" spans="1:7" s="46" customFormat="1" x14ac:dyDescent="0.25">
      <c r="A119" s="1"/>
      <c r="B119" s="45"/>
      <c r="D119" s="1"/>
      <c r="E119" s="1"/>
      <c r="F119" s="1"/>
      <c r="G119" s="1"/>
    </row>
    <row r="120" spans="1:7" s="46" customFormat="1" x14ac:dyDescent="0.25">
      <c r="A120" s="1"/>
      <c r="B120" s="45"/>
      <c r="D120" s="1"/>
      <c r="E120" s="1"/>
      <c r="F120" s="1"/>
      <c r="G120" s="1"/>
    </row>
    <row r="121" spans="1:7" s="46" customFormat="1" x14ac:dyDescent="0.25">
      <c r="A121" s="1"/>
      <c r="B121" s="45"/>
      <c r="D121" s="1"/>
      <c r="E121" s="1"/>
      <c r="F121" s="1"/>
      <c r="G121" s="1"/>
    </row>
    <row r="122" spans="1:7" s="46" customFormat="1" x14ac:dyDescent="0.25">
      <c r="A122" s="1"/>
      <c r="B122" s="45"/>
      <c r="D122" s="1"/>
      <c r="E122" s="1"/>
      <c r="F122" s="1"/>
      <c r="G122" s="1"/>
    </row>
    <row r="123" spans="1:7" s="46" customFormat="1" x14ac:dyDescent="0.25">
      <c r="A123" s="1"/>
      <c r="B123" s="45"/>
      <c r="D123" s="1"/>
      <c r="E123" s="1"/>
      <c r="F123" s="1"/>
      <c r="G123" s="1"/>
    </row>
    <row r="124" spans="1:7" s="46" customFormat="1" x14ac:dyDescent="0.25">
      <c r="A124" s="1"/>
      <c r="B124" s="45"/>
      <c r="D124" s="1"/>
      <c r="E124" s="1"/>
      <c r="F124" s="1"/>
      <c r="G124" s="1"/>
    </row>
    <row r="125" spans="1:7" s="46" customFormat="1" x14ac:dyDescent="0.25">
      <c r="A125" s="1"/>
      <c r="B125" s="45"/>
      <c r="D125" s="1"/>
      <c r="E125" s="1"/>
      <c r="F125" s="1"/>
      <c r="G125" s="1"/>
    </row>
    <row r="126" spans="1:7" s="46" customFormat="1" x14ac:dyDescent="0.25">
      <c r="A126" s="1"/>
      <c r="B126" s="45"/>
      <c r="D126" s="1"/>
      <c r="E126" s="1"/>
      <c r="F126" s="1"/>
      <c r="G126" s="1"/>
    </row>
    <row r="127" spans="1:7" s="46" customFormat="1" x14ac:dyDescent="0.25">
      <c r="A127" s="1"/>
      <c r="B127" s="45"/>
      <c r="D127" s="1"/>
      <c r="E127" s="1"/>
      <c r="F127" s="1"/>
      <c r="G127" s="1"/>
    </row>
    <row r="128" spans="1:7" s="46" customFormat="1" x14ac:dyDescent="0.25">
      <c r="A128" s="1"/>
      <c r="B128" s="45"/>
      <c r="D128" s="1"/>
      <c r="E128" s="1"/>
      <c r="F128" s="1"/>
      <c r="G128" s="1"/>
    </row>
    <row r="129" spans="1:7" s="46" customFormat="1" x14ac:dyDescent="0.25">
      <c r="A129" s="1"/>
      <c r="B129" s="45"/>
      <c r="D129" s="1"/>
      <c r="E129" s="1"/>
      <c r="F129" s="1"/>
      <c r="G129" s="1"/>
    </row>
    <row r="130" spans="1:7" s="46" customFormat="1" x14ac:dyDescent="0.25">
      <c r="A130" s="1"/>
      <c r="B130" s="45"/>
      <c r="D130" s="1"/>
      <c r="E130" s="1"/>
      <c r="F130" s="1"/>
      <c r="G130" s="1"/>
    </row>
    <row r="131" spans="1:7" s="46" customFormat="1" x14ac:dyDescent="0.25">
      <c r="A131" s="1"/>
      <c r="B131" s="45"/>
      <c r="D131" s="1"/>
      <c r="E131" s="1"/>
      <c r="F131" s="1"/>
      <c r="G131" s="1"/>
    </row>
    <row r="132" spans="1:7" s="46" customFormat="1" x14ac:dyDescent="0.25">
      <c r="A132" s="1"/>
      <c r="B132" s="45"/>
      <c r="D132" s="1"/>
      <c r="E132" s="1"/>
      <c r="F132" s="1"/>
      <c r="G132" s="1"/>
    </row>
    <row r="133" spans="1:7" s="46" customFormat="1" x14ac:dyDescent="0.25">
      <c r="A133" s="1"/>
      <c r="B133" s="45"/>
      <c r="D133" s="1"/>
      <c r="E133" s="1"/>
      <c r="F133" s="1"/>
      <c r="G133" s="1"/>
    </row>
    <row r="134" spans="1:7" s="46" customFormat="1" x14ac:dyDescent="0.25">
      <c r="A134" s="1"/>
      <c r="B134" s="45"/>
      <c r="D134" s="1"/>
      <c r="E134" s="1"/>
      <c r="F134" s="1"/>
      <c r="G134" s="1"/>
    </row>
    <row r="135" spans="1:7" s="46" customFormat="1" x14ac:dyDescent="0.25">
      <c r="A135" s="1"/>
      <c r="B135" s="45"/>
      <c r="D135" s="1"/>
      <c r="E135" s="1"/>
      <c r="F135" s="1"/>
      <c r="G135" s="1"/>
    </row>
    <row r="136" spans="1:7" s="46" customFormat="1" x14ac:dyDescent="0.25">
      <c r="A136" s="1"/>
      <c r="B136" s="45"/>
      <c r="D136" s="1"/>
      <c r="E136" s="1"/>
      <c r="F136" s="1"/>
      <c r="G136" s="1"/>
    </row>
    <row r="137" spans="1:7" s="46" customFormat="1" x14ac:dyDescent="0.25">
      <c r="A137" s="1"/>
      <c r="B137" s="45"/>
      <c r="D137" s="1"/>
      <c r="E137" s="1"/>
      <c r="F137" s="1"/>
      <c r="G137" s="1"/>
    </row>
    <row r="138" spans="1:7" s="46" customFormat="1" x14ac:dyDescent="0.25">
      <c r="A138" s="1"/>
      <c r="B138" s="45"/>
      <c r="D138" s="1"/>
      <c r="E138" s="1"/>
      <c r="F138" s="1"/>
      <c r="G138" s="1"/>
    </row>
    <row r="139" spans="1:7" s="46" customFormat="1" x14ac:dyDescent="0.25">
      <c r="A139" s="1"/>
      <c r="B139" s="45"/>
      <c r="D139" s="1"/>
      <c r="E139" s="1"/>
      <c r="F139" s="1"/>
      <c r="G139" s="1"/>
    </row>
    <row r="140" spans="1:7" s="46" customFormat="1" x14ac:dyDescent="0.25">
      <c r="A140" s="1"/>
      <c r="B140" s="45"/>
      <c r="D140" s="1"/>
      <c r="E140" s="1"/>
      <c r="F140" s="1"/>
      <c r="G140" s="1"/>
    </row>
    <row r="141" spans="1:7" s="46" customFormat="1" x14ac:dyDescent="0.25">
      <c r="A141" s="1"/>
      <c r="B141" s="45"/>
      <c r="D141" s="1"/>
      <c r="E141" s="1"/>
      <c r="F141" s="1"/>
      <c r="G141" s="1"/>
    </row>
    <row r="142" spans="1:7" s="46" customFormat="1" x14ac:dyDescent="0.25">
      <c r="A142" s="1"/>
      <c r="B142" s="45"/>
      <c r="D142" s="1"/>
      <c r="E142" s="1"/>
      <c r="F142" s="1"/>
      <c r="G142" s="1"/>
    </row>
    <row r="143" spans="1:7" s="46" customFormat="1" x14ac:dyDescent="0.25">
      <c r="A143" s="1"/>
      <c r="B143" s="45"/>
      <c r="D143" s="1"/>
      <c r="E143" s="1"/>
      <c r="F143" s="1"/>
      <c r="G143" s="1"/>
    </row>
    <row r="144" spans="1:7" s="46" customFormat="1" x14ac:dyDescent="0.25">
      <c r="A144" s="1"/>
      <c r="B144" s="45"/>
      <c r="D144" s="1"/>
      <c r="E144" s="1"/>
      <c r="F144" s="1"/>
      <c r="G144" s="1"/>
    </row>
    <row r="145" spans="1:7" s="46" customFormat="1" x14ac:dyDescent="0.25">
      <c r="A145" s="1"/>
      <c r="B145" s="45"/>
      <c r="D145" s="1"/>
      <c r="E145" s="1"/>
      <c r="F145" s="1"/>
      <c r="G145" s="1"/>
    </row>
    <row r="146" spans="1:7" s="46" customFormat="1" x14ac:dyDescent="0.25">
      <c r="A146" s="1"/>
      <c r="B146" s="45"/>
      <c r="D146" s="1"/>
      <c r="E146" s="1"/>
      <c r="F146" s="1"/>
      <c r="G146" s="1"/>
    </row>
    <row r="147" spans="1:7" s="46" customFormat="1" x14ac:dyDescent="0.25">
      <c r="A147" s="1"/>
      <c r="B147" s="45"/>
      <c r="D147" s="1"/>
      <c r="E147" s="1"/>
      <c r="F147" s="1"/>
      <c r="G147" s="1"/>
    </row>
    <row r="148" spans="1:7" s="46" customFormat="1" x14ac:dyDescent="0.25">
      <c r="A148" s="1"/>
      <c r="B148" s="45"/>
      <c r="D148" s="1"/>
      <c r="E148" s="1"/>
      <c r="F148" s="1"/>
      <c r="G148" s="1"/>
    </row>
    <row r="149" spans="1:7" s="46" customFormat="1" x14ac:dyDescent="0.25">
      <c r="A149" s="1"/>
      <c r="B149" s="45"/>
      <c r="D149" s="1"/>
      <c r="E149" s="1"/>
      <c r="F149" s="1"/>
      <c r="G149" s="1"/>
    </row>
    <row r="150" spans="1:7" s="46" customFormat="1" x14ac:dyDescent="0.25">
      <c r="A150" s="1"/>
      <c r="B150" s="45"/>
      <c r="D150" s="1"/>
      <c r="E150" s="1"/>
      <c r="F150" s="1"/>
      <c r="G150" s="1"/>
    </row>
    <row r="151" spans="1:7" s="46" customFormat="1" x14ac:dyDescent="0.25">
      <c r="A151" s="1"/>
      <c r="B151" s="45"/>
      <c r="D151" s="1"/>
      <c r="E151" s="1"/>
      <c r="F151" s="1"/>
      <c r="G151" s="1"/>
    </row>
    <row r="152" spans="1:7" s="46" customFormat="1" x14ac:dyDescent="0.25">
      <c r="A152" s="1"/>
      <c r="B152" s="45"/>
      <c r="D152" s="1"/>
      <c r="E152" s="1"/>
      <c r="F152" s="1"/>
      <c r="G152" s="1"/>
    </row>
    <row r="153" spans="1:7" s="46" customFormat="1" x14ac:dyDescent="0.25">
      <c r="A153" s="1"/>
      <c r="B153" s="45"/>
      <c r="D153" s="1"/>
      <c r="E153" s="1"/>
      <c r="F153" s="1"/>
      <c r="G153" s="1"/>
    </row>
    <row r="154" spans="1:7" s="46" customFormat="1" x14ac:dyDescent="0.25">
      <c r="A154" s="1"/>
      <c r="B154" s="45"/>
      <c r="D154" s="1"/>
      <c r="E154" s="1"/>
      <c r="F154" s="1"/>
      <c r="G154" s="1"/>
    </row>
    <row r="155" spans="1:7" s="46" customFormat="1" x14ac:dyDescent="0.25">
      <c r="A155" s="1"/>
      <c r="B155" s="45"/>
      <c r="D155" s="1"/>
      <c r="E155" s="1"/>
      <c r="F155" s="1"/>
      <c r="G155" s="1"/>
    </row>
    <row r="156" spans="1:7" s="46" customFormat="1" x14ac:dyDescent="0.25">
      <c r="A156" s="1"/>
      <c r="B156" s="45"/>
      <c r="D156" s="1"/>
      <c r="E156" s="1"/>
      <c r="F156" s="1"/>
      <c r="G156" s="1"/>
    </row>
    <row r="157" spans="1:7" s="46" customFormat="1" x14ac:dyDescent="0.25">
      <c r="A157" s="1"/>
      <c r="B157" s="45"/>
      <c r="D157" s="1"/>
      <c r="E157" s="1"/>
      <c r="F157" s="1"/>
      <c r="G157" s="1"/>
    </row>
    <row r="158" spans="1:7" s="46" customFormat="1" x14ac:dyDescent="0.25">
      <c r="A158" s="1"/>
      <c r="B158" s="45"/>
      <c r="D158" s="1"/>
      <c r="E158" s="1"/>
      <c r="F158" s="1"/>
      <c r="G158" s="1"/>
    </row>
    <row r="159" spans="1:7" s="46" customFormat="1" x14ac:dyDescent="0.25">
      <c r="A159" s="1"/>
      <c r="B159" s="45"/>
      <c r="D159" s="1"/>
      <c r="E159" s="1"/>
      <c r="F159" s="1"/>
      <c r="G159" s="1"/>
    </row>
    <row r="160" spans="1:7" s="46" customFormat="1" x14ac:dyDescent="0.25">
      <c r="A160" s="1"/>
      <c r="B160" s="45"/>
      <c r="D160" s="1"/>
      <c r="E160" s="1"/>
      <c r="F160" s="1"/>
      <c r="G160" s="1"/>
    </row>
    <row r="161" spans="1:7" s="46" customFormat="1" x14ac:dyDescent="0.25">
      <c r="A161" s="1"/>
      <c r="B161" s="45"/>
      <c r="D161" s="1"/>
      <c r="E161" s="1"/>
      <c r="F161" s="1"/>
      <c r="G161" s="1"/>
    </row>
    <row r="162" spans="1:7" s="46" customFormat="1" x14ac:dyDescent="0.25">
      <c r="A162" s="1"/>
      <c r="B162" s="45"/>
      <c r="D162" s="1"/>
      <c r="E162" s="1"/>
      <c r="F162" s="1"/>
      <c r="G162" s="1"/>
    </row>
    <row r="163" spans="1:7" s="46" customFormat="1" x14ac:dyDescent="0.25">
      <c r="A163" s="1"/>
      <c r="B163" s="45"/>
      <c r="D163" s="1"/>
      <c r="E163" s="1"/>
      <c r="F163" s="1"/>
      <c r="G163" s="1"/>
    </row>
    <row r="164" spans="1:7" s="46" customFormat="1" x14ac:dyDescent="0.25">
      <c r="A164" s="1"/>
      <c r="B164" s="45"/>
      <c r="D164" s="1"/>
      <c r="E164" s="1"/>
      <c r="F164" s="1"/>
      <c r="G164" s="1"/>
    </row>
    <row r="165" spans="1:7" s="46" customFormat="1" x14ac:dyDescent="0.25">
      <c r="A165" s="1"/>
      <c r="B165" s="45"/>
      <c r="D165" s="1"/>
      <c r="E165" s="1"/>
      <c r="F165" s="1"/>
      <c r="G165" s="1"/>
    </row>
    <row r="166" spans="1:7" s="46" customFormat="1" x14ac:dyDescent="0.25">
      <c r="A166" s="1"/>
      <c r="B166" s="45"/>
      <c r="D166" s="1"/>
      <c r="E166" s="1"/>
      <c r="F166" s="1"/>
      <c r="G166" s="1"/>
    </row>
    <row r="167" spans="1:7" s="46" customFormat="1" x14ac:dyDescent="0.25">
      <c r="A167" s="1"/>
      <c r="B167" s="45"/>
      <c r="D167" s="1"/>
      <c r="E167" s="1"/>
      <c r="F167" s="1"/>
      <c r="G167" s="1"/>
    </row>
    <row r="168" spans="1:7" s="46" customFormat="1" x14ac:dyDescent="0.25">
      <c r="A168" s="1"/>
      <c r="B168" s="45"/>
      <c r="D168" s="1"/>
      <c r="E168" s="1"/>
      <c r="F168" s="1"/>
      <c r="G168" s="1"/>
    </row>
    <row r="169" spans="1:7" s="46" customFormat="1" x14ac:dyDescent="0.25">
      <c r="A169" s="1"/>
      <c r="B169" s="45"/>
      <c r="D169" s="1"/>
      <c r="E169" s="1"/>
      <c r="F169" s="1"/>
      <c r="G169" s="1"/>
    </row>
    <row r="170" spans="1:7" s="46" customFormat="1" x14ac:dyDescent="0.25">
      <c r="A170" s="1"/>
      <c r="B170" s="45"/>
      <c r="D170" s="1"/>
      <c r="E170" s="1"/>
      <c r="F170" s="1"/>
      <c r="G170" s="1"/>
    </row>
    <row r="171" spans="1:7" s="46" customFormat="1" x14ac:dyDescent="0.25">
      <c r="A171" s="1"/>
      <c r="B171" s="45"/>
      <c r="D171" s="1"/>
      <c r="E171" s="1"/>
      <c r="F171" s="1"/>
      <c r="G171" s="1"/>
    </row>
    <row r="172" spans="1:7" s="46" customFormat="1" x14ac:dyDescent="0.25">
      <c r="A172" s="1"/>
      <c r="B172" s="45"/>
      <c r="D172" s="1"/>
      <c r="E172" s="1"/>
      <c r="F172" s="1"/>
      <c r="G172" s="1"/>
    </row>
    <row r="173" spans="1:7" s="46" customFormat="1" x14ac:dyDescent="0.25">
      <c r="A173" s="1"/>
      <c r="B173" s="45"/>
      <c r="D173" s="1"/>
      <c r="E173" s="1"/>
      <c r="F173" s="1"/>
      <c r="G173" s="1"/>
    </row>
    <row r="174" spans="1:7" s="46" customFormat="1" x14ac:dyDescent="0.25">
      <c r="A174" s="1"/>
      <c r="B174" s="45"/>
      <c r="D174" s="1"/>
      <c r="E174" s="1"/>
      <c r="F174" s="1"/>
      <c r="G174" s="1"/>
    </row>
    <row r="175" spans="1:7" s="46" customFormat="1" x14ac:dyDescent="0.25">
      <c r="A175" s="1"/>
      <c r="B175" s="45"/>
      <c r="D175" s="1"/>
      <c r="E175" s="1"/>
      <c r="F175" s="1"/>
      <c r="G175" s="1"/>
    </row>
    <row r="176" spans="1:7" s="46" customFormat="1" x14ac:dyDescent="0.25">
      <c r="A176" s="1"/>
      <c r="B176" s="45"/>
      <c r="D176" s="1"/>
      <c r="E176" s="1"/>
      <c r="F176" s="1"/>
      <c r="G176" s="1"/>
    </row>
    <row r="177" spans="1:7" s="46" customFormat="1" x14ac:dyDescent="0.25">
      <c r="A177" s="1"/>
      <c r="B177" s="45"/>
      <c r="D177" s="1"/>
      <c r="E177" s="1"/>
      <c r="F177" s="1"/>
      <c r="G177" s="1"/>
    </row>
    <row r="178" spans="1:7" s="46" customFormat="1" x14ac:dyDescent="0.25">
      <c r="A178" s="1"/>
      <c r="B178" s="45"/>
      <c r="D178" s="1"/>
      <c r="E178" s="1"/>
      <c r="F178" s="1"/>
      <c r="G178" s="1"/>
    </row>
    <row r="179" spans="1:7" s="46" customFormat="1" x14ac:dyDescent="0.25">
      <c r="A179" s="1"/>
      <c r="B179" s="45"/>
      <c r="D179" s="1"/>
      <c r="E179" s="1"/>
      <c r="F179" s="1"/>
      <c r="G179" s="1"/>
    </row>
    <row r="180" spans="1:7" s="46" customFormat="1" x14ac:dyDescent="0.25">
      <c r="A180" s="1"/>
      <c r="B180" s="45"/>
      <c r="D180" s="1"/>
      <c r="E180" s="1"/>
      <c r="F180" s="1"/>
      <c r="G180" s="1"/>
    </row>
    <row r="181" spans="1:7" s="46" customFormat="1" x14ac:dyDescent="0.25">
      <c r="A181" s="1"/>
      <c r="B181" s="45"/>
      <c r="D181" s="1"/>
      <c r="E181" s="1"/>
      <c r="F181" s="1"/>
      <c r="G181" s="1"/>
    </row>
    <row r="182" spans="1:7" s="46" customFormat="1" x14ac:dyDescent="0.25">
      <c r="A182" s="1"/>
      <c r="B182" s="45"/>
      <c r="D182" s="1"/>
      <c r="E182" s="1"/>
      <c r="F182" s="1"/>
      <c r="G182" s="1"/>
    </row>
    <row r="183" spans="1:7" s="46" customFormat="1" x14ac:dyDescent="0.25">
      <c r="A183" s="1"/>
      <c r="B183" s="45"/>
      <c r="D183" s="1"/>
      <c r="E183" s="1"/>
      <c r="F183" s="1"/>
      <c r="G183" s="1"/>
    </row>
    <row r="184" spans="1:7" s="46" customFormat="1" x14ac:dyDescent="0.25">
      <c r="A184" s="1"/>
      <c r="B184" s="45"/>
      <c r="D184" s="1"/>
      <c r="E184" s="1"/>
      <c r="F184" s="1"/>
      <c r="G184" s="1"/>
    </row>
    <row r="185" spans="1:7" s="46" customFormat="1" x14ac:dyDescent="0.25">
      <c r="A185" s="1"/>
      <c r="B185" s="45"/>
      <c r="D185" s="1"/>
      <c r="E185" s="1"/>
      <c r="F185" s="1"/>
      <c r="G185" s="1"/>
    </row>
    <row r="186" spans="1:7" s="46" customFormat="1" x14ac:dyDescent="0.25">
      <c r="A186" s="1"/>
      <c r="B186" s="45"/>
      <c r="D186" s="1"/>
      <c r="E186" s="1"/>
      <c r="F186" s="1"/>
      <c r="G186" s="1"/>
    </row>
    <row r="187" spans="1:7" s="46" customFormat="1" x14ac:dyDescent="0.25">
      <c r="A187" s="1"/>
      <c r="B187" s="45"/>
      <c r="D187" s="1"/>
      <c r="E187" s="1"/>
      <c r="F187" s="1"/>
      <c r="G187" s="1"/>
    </row>
    <row r="188" spans="1:7" s="46" customFormat="1" x14ac:dyDescent="0.25">
      <c r="A188" s="1"/>
      <c r="B188" s="45"/>
      <c r="D188" s="1"/>
      <c r="E188" s="1"/>
      <c r="F188" s="1"/>
      <c r="G188" s="1"/>
    </row>
    <row r="189" spans="1:7" s="46" customFormat="1" x14ac:dyDescent="0.25">
      <c r="A189" s="1"/>
      <c r="B189" s="45"/>
      <c r="D189" s="1"/>
      <c r="E189" s="1"/>
      <c r="F189" s="1"/>
      <c r="G189" s="1"/>
    </row>
    <row r="190" spans="1:7" s="46" customFormat="1" x14ac:dyDescent="0.25">
      <c r="A190" s="1"/>
      <c r="B190" s="45"/>
      <c r="D190" s="1"/>
      <c r="E190" s="1"/>
      <c r="F190" s="1"/>
      <c r="G190" s="1"/>
    </row>
    <row r="191" spans="1:7" s="46" customFormat="1" x14ac:dyDescent="0.25">
      <c r="A191" s="1"/>
      <c r="B191" s="45"/>
      <c r="D191" s="1"/>
      <c r="E191" s="1"/>
      <c r="F191" s="1"/>
      <c r="G191" s="1"/>
    </row>
    <row r="192" spans="1:7" s="46" customFormat="1" x14ac:dyDescent="0.25">
      <c r="A192" s="1"/>
      <c r="B192" s="45"/>
      <c r="D192" s="1"/>
      <c r="E192" s="1"/>
      <c r="F192" s="1"/>
      <c r="G192" s="1"/>
    </row>
    <row r="193" spans="1:7" s="46" customFormat="1" x14ac:dyDescent="0.25">
      <c r="A193" s="1"/>
      <c r="B193" s="45"/>
      <c r="D193" s="1"/>
      <c r="E193" s="1"/>
      <c r="F193" s="1"/>
      <c r="G193" s="1"/>
    </row>
    <row r="194" spans="1:7" s="46" customFormat="1" x14ac:dyDescent="0.25">
      <c r="A194" s="1"/>
      <c r="B194" s="45"/>
      <c r="D194" s="1"/>
      <c r="E194" s="1"/>
      <c r="F194" s="1"/>
      <c r="G194" s="1"/>
    </row>
    <row r="195" spans="1:7" s="46" customFormat="1" x14ac:dyDescent="0.25">
      <c r="A195" s="1"/>
      <c r="B195" s="45"/>
      <c r="D195" s="1"/>
      <c r="E195" s="1"/>
      <c r="F195" s="1"/>
      <c r="G195" s="1"/>
    </row>
    <row r="196" spans="1:7" s="46" customFormat="1" x14ac:dyDescent="0.25">
      <c r="A196" s="1"/>
      <c r="B196" s="45"/>
      <c r="D196" s="1"/>
      <c r="E196" s="1"/>
      <c r="F196" s="1"/>
      <c r="G196" s="1"/>
    </row>
    <row r="197" spans="1:7" s="46" customFormat="1" x14ac:dyDescent="0.25">
      <c r="A197" s="1"/>
      <c r="B197" s="45"/>
      <c r="D197" s="1"/>
      <c r="E197" s="1"/>
      <c r="F197" s="1"/>
      <c r="G197" s="1"/>
    </row>
    <row r="198" spans="1:7" s="46" customFormat="1" x14ac:dyDescent="0.25">
      <c r="A198" s="1"/>
      <c r="B198" s="45"/>
      <c r="D198" s="1"/>
      <c r="E198" s="1"/>
      <c r="F198" s="1"/>
      <c r="G198" s="1"/>
    </row>
    <row r="199" spans="1:7" s="46" customFormat="1" x14ac:dyDescent="0.25">
      <c r="A199" s="1"/>
      <c r="B199" s="45"/>
      <c r="D199" s="1"/>
      <c r="E199" s="1"/>
      <c r="F199" s="1"/>
      <c r="G199" s="1"/>
    </row>
    <row r="200" spans="1:7" s="46" customFormat="1" x14ac:dyDescent="0.25">
      <c r="A200" s="1"/>
      <c r="B200" s="45"/>
      <c r="D200" s="1"/>
      <c r="E200" s="1"/>
      <c r="F200" s="1"/>
      <c r="G200" s="1"/>
    </row>
    <row r="201" spans="1:7" s="46" customFormat="1" x14ac:dyDescent="0.25">
      <c r="A201" s="1"/>
      <c r="B201" s="45"/>
      <c r="D201" s="1"/>
      <c r="E201" s="1"/>
      <c r="F201" s="1"/>
      <c r="G201" s="1"/>
    </row>
    <row r="202" spans="1:7" s="46" customFormat="1" x14ac:dyDescent="0.25">
      <c r="A202" s="1"/>
      <c r="B202" s="45"/>
      <c r="D202" s="1"/>
      <c r="E202" s="1"/>
      <c r="F202" s="1"/>
      <c r="G202" s="1"/>
    </row>
    <row r="203" spans="1:7" s="46" customFormat="1" x14ac:dyDescent="0.25">
      <c r="A203" s="1"/>
      <c r="B203" s="45"/>
      <c r="D203" s="1"/>
      <c r="E203" s="1"/>
      <c r="F203" s="1"/>
      <c r="G203" s="1"/>
    </row>
    <row r="204" spans="1:7" s="46" customFormat="1" x14ac:dyDescent="0.25">
      <c r="A204" s="1"/>
      <c r="B204" s="45"/>
      <c r="D204" s="1"/>
      <c r="E204" s="1"/>
      <c r="F204" s="1"/>
      <c r="G204" s="1"/>
    </row>
    <row r="205" spans="1:7" s="46" customFormat="1" x14ac:dyDescent="0.25">
      <c r="A205" s="1"/>
      <c r="B205" s="45"/>
      <c r="D205" s="1"/>
      <c r="E205" s="1"/>
      <c r="F205" s="1"/>
      <c r="G205" s="1"/>
    </row>
    <row r="206" spans="1:7" s="46" customFormat="1" x14ac:dyDescent="0.25">
      <c r="A206" s="1"/>
      <c r="B206" s="45"/>
      <c r="D206" s="1"/>
      <c r="E206" s="1"/>
      <c r="F206" s="1"/>
      <c r="G206" s="1"/>
    </row>
    <row r="207" spans="1:7" s="46" customFormat="1" x14ac:dyDescent="0.25">
      <c r="A207" s="1"/>
      <c r="B207" s="45"/>
      <c r="D207" s="1"/>
      <c r="E207" s="1"/>
      <c r="F207" s="1"/>
      <c r="G207" s="1"/>
    </row>
    <row r="208" spans="1:7" s="46" customFormat="1" x14ac:dyDescent="0.25">
      <c r="A208" s="1"/>
      <c r="B208" s="45"/>
      <c r="D208" s="1"/>
      <c r="E208" s="1"/>
      <c r="F208" s="1"/>
      <c r="G208" s="1"/>
    </row>
    <row r="209" spans="1:7" s="46" customFormat="1" x14ac:dyDescent="0.25">
      <c r="A209" s="1"/>
      <c r="B209" s="45"/>
      <c r="D209" s="1"/>
      <c r="E209" s="1"/>
      <c r="F209" s="1"/>
      <c r="G209" s="1"/>
    </row>
    <row r="210" spans="1:7" s="46" customFormat="1" x14ac:dyDescent="0.25">
      <c r="A210" s="1"/>
      <c r="B210" s="45"/>
      <c r="D210" s="1"/>
      <c r="E210" s="1"/>
      <c r="F210" s="1"/>
      <c r="G210" s="1"/>
    </row>
    <row r="211" spans="1:7" s="46" customFormat="1" x14ac:dyDescent="0.25">
      <c r="A211" s="1"/>
      <c r="B211" s="45"/>
      <c r="D211" s="1"/>
      <c r="E211" s="1"/>
      <c r="F211" s="1"/>
      <c r="G211" s="1"/>
    </row>
    <row r="212" spans="1:7" s="46" customFormat="1" x14ac:dyDescent="0.25">
      <c r="A212" s="1"/>
      <c r="B212" s="45"/>
      <c r="D212" s="1"/>
      <c r="E212" s="1"/>
      <c r="F212" s="1"/>
      <c r="G212" s="1"/>
    </row>
    <row r="213" spans="1:7" s="46" customFormat="1" x14ac:dyDescent="0.25">
      <c r="A213" s="1"/>
      <c r="B213" s="45"/>
      <c r="D213" s="1"/>
      <c r="E213" s="1"/>
      <c r="F213" s="1"/>
      <c r="G213" s="1"/>
    </row>
    <row r="214" spans="1:7" s="46" customFormat="1" x14ac:dyDescent="0.25">
      <c r="A214" s="1"/>
      <c r="B214" s="45"/>
      <c r="D214" s="1"/>
      <c r="E214" s="1"/>
      <c r="F214" s="1"/>
      <c r="G214" s="1"/>
    </row>
    <row r="215" spans="1:7" s="46" customFormat="1" x14ac:dyDescent="0.25">
      <c r="A215" s="1"/>
      <c r="B215" s="45"/>
      <c r="D215" s="1"/>
      <c r="E215" s="1"/>
      <c r="F215" s="1"/>
      <c r="G215" s="1"/>
    </row>
    <row r="216" spans="1:7" s="46" customFormat="1" x14ac:dyDescent="0.25">
      <c r="A216" s="1"/>
      <c r="B216" s="45"/>
      <c r="D216" s="1"/>
      <c r="E216" s="1"/>
      <c r="F216" s="1"/>
      <c r="G216" s="1"/>
    </row>
    <row r="217" spans="1:7" s="46" customFormat="1" x14ac:dyDescent="0.25">
      <c r="A217" s="1"/>
      <c r="B217" s="45"/>
      <c r="D217" s="1"/>
      <c r="E217" s="1"/>
      <c r="F217" s="1"/>
      <c r="G217" s="1"/>
    </row>
    <row r="218" spans="1:7" s="46" customFormat="1" x14ac:dyDescent="0.25">
      <c r="A218" s="1"/>
      <c r="B218" s="45"/>
      <c r="D218" s="1"/>
      <c r="E218" s="1"/>
      <c r="F218" s="1"/>
      <c r="G218" s="1"/>
    </row>
    <row r="219" spans="1:7" s="46" customFormat="1" x14ac:dyDescent="0.25">
      <c r="A219" s="1"/>
      <c r="B219" s="45"/>
      <c r="D219" s="1"/>
      <c r="E219" s="1"/>
      <c r="F219" s="1"/>
      <c r="G219" s="1"/>
    </row>
    <row r="220" spans="1:7" s="46" customFormat="1" x14ac:dyDescent="0.25">
      <c r="A220" s="1"/>
      <c r="B220" s="45"/>
      <c r="D220" s="1"/>
      <c r="E220" s="1"/>
      <c r="F220" s="1"/>
      <c r="G220" s="1"/>
    </row>
    <row r="221" spans="1:7" s="46" customFormat="1" x14ac:dyDescent="0.25">
      <c r="A221" s="1"/>
      <c r="B221" s="45"/>
      <c r="D221" s="1"/>
      <c r="E221" s="1"/>
      <c r="F221" s="1"/>
      <c r="G221" s="1"/>
    </row>
    <row r="222" spans="1:7" s="46" customFormat="1" x14ac:dyDescent="0.25">
      <c r="A222" s="1"/>
      <c r="B222" s="45"/>
      <c r="D222" s="1"/>
      <c r="E222" s="1"/>
      <c r="F222" s="1"/>
      <c r="G222" s="1"/>
    </row>
    <row r="223" spans="1:7" s="46" customFormat="1" x14ac:dyDescent="0.25">
      <c r="A223" s="1"/>
      <c r="B223" s="45"/>
      <c r="D223" s="1"/>
      <c r="E223" s="1"/>
      <c r="F223" s="1"/>
      <c r="G223" s="1"/>
    </row>
    <row r="224" spans="1:7" s="46" customFormat="1" x14ac:dyDescent="0.25">
      <c r="A224" s="1"/>
      <c r="B224" s="45"/>
      <c r="D224" s="1"/>
      <c r="E224" s="1"/>
      <c r="F224" s="1"/>
      <c r="G224" s="1"/>
    </row>
    <row r="225" spans="1:7" s="46" customFormat="1" x14ac:dyDescent="0.25">
      <c r="A225" s="1"/>
      <c r="B225" s="45"/>
      <c r="D225" s="1"/>
      <c r="E225" s="1"/>
      <c r="F225" s="1"/>
      <c r="G225" s="1"/>
    </row>
    <row r="226" spans="1:7" s="46" customFormat="1" x14ac:dyDescent="0.25">
      <c r="A226" s="1"/>
      <c r="B226" s="45"/>
      <c r="D226" s="1"/>
      <c r="E226" s="1"/>
      <c r="F226" s="1"/>
      <c r="G226" s="1"/>
    </row>
    <row r="227" spans="1:7" s="46" customFormat="1" x14ac:dyDescent="0.25">
      <c r="A227" s="1"/>
      <c r="B227" s="45"/>
      <c r="D227" s="1"/>
      <c r="E227" s="1"/>
      <c r="F227" s="1"/>
      <c r="G227" s="1"/>
    </row>
    <row r="228" spans="1:7" s="46" customFormat="1" x14ac:dyDescent="0.25">
      <c r="A228" s="1"/>
      <c r="B228" s="45"/>
      <c r="D228" s="1"/>
      <c r="E228" s="1"/>
      <c r="F228" s="1"/>
      <c r="G228" s="1"/>
    </row>
    <row r="229" spans="1:7" s="46" customFormat="1" x14ac:dyDescent="0.25">
      <c r="A229" s="1"/>
      <c r="B229" s="45"/>
      <c r="D229" s="1"/>
      <c r="E229" s="1"/>
      <c r="F229" s="1"/>
      <c r="G229" s="1"/>
    </row>
    <row r="230" spans="1:7" s="46" customFormat="1" x14ac:dyDescent="0.25">
      <c r="A230" s="1"/>
      <c r="B230" s="45"/>
      <c r="D230" s="1"/>
      <c r="E230" s="1"/>
      <c r="F230" s="1"/>
      <c r="G230" s="1"/>
    </row>
    <row r="231" spans="1:7" s="46" customFormat="1" x14ac:dyDescent="0.25">
      <c r="A231" s="1"/>
      <c r="B231" s="45"/>
      <c r="D231" s="1"/>
      <c r="E231" s="1"/>
      <c r="F231" s="1"/>
      <c r="G231" s="1"/>
    </row>
    <row r="232" spans="1:7" s="46" customFormat="1" x14ac:dyDescent="0.25">
      <c r="A232" s="1"/>
      <c r="B232" s="45"/>
      <c r="D232" s="1"/>
      <c r="E232" s="1"/>
      <c r="F232" s="1"/>
      <c r="G232" s="1"/>
    </row>
    <row r="233" spans="1:7" s="46" customFormat="1" x14ac:dyDescent="0.25">
      <c r="A233" s="1"/>
      <c r="B233" s="45"/>
      <c r="D233" s="1"/>
      <c r="E233" s="1"/>
      <c r="F233" s="1"/>
      <c r="G233" s="1"/>
    </row>
    <row r="234" spans="1:7" s="46" customFormat="1" x14ac:dyDescent="0.25">
      <c r="A234" s="1"/>
      <c r="B234" s="45"/>
      <c r="D234" s="1"/>
      <c r="E234" s="1"/>
      <c r="F234" s="1"/>
      <c r="G234" s="1"/>
    </row>
    <row r="235" spans="1:7" s="46" customFormat="1" x14ac:dyDescent="0.25">
      <c r="A235" s="1"/>
      <c r="B235" s="45"/>
      <c r="D235" s="1"/>
      <c r="E235" s="1"/>
      <c r="F235" s="1"/>
      <c r="G235" s="1"/>
    </row>
    <row r="236" spans="1:7" s="46" customFormat="1" x14ac:dyDescent="0.25">
      <c r="A236" s="1"/>
      <c r="B236" s="45"/>
      <c r="D236" s="1"/>
      <c r="E236" s="1"/>
      <c r="F236" s="1"/>
      <c r="G236" s="1"/>
    </row>
    <row r="237" spans="1:7" s="46" customFormat="1" x14ac:dyDescent="0.25">
      <c r="A237" s="1"/>
      <c r="B237" s="45"/>
      <c r="D237" s="1"/>
      <c r="E237" s="1"/>
      <c r="F237" s="1"/>
      <c r="G237" s="1"/>
    </row>
    <row r="238" spans="1:7" s="46" customFormat="1" x14ac:dyDescent="0.25">
      <c r="A238" s="1"/>
      <c r="B238" s="45"/>
      <c r="D238" s="1"/>
      <c r="E238" s="1"/>
      <c r="F238" s="1"/>
      <c r="G238" s="1"/>
    </row>
    <row r="239" spans="1:7" s="46" customFormat="1" x14ac:dyDescent="0.25">
      <c r="A239" s="1"/>
      <c r="B239" s="45"/>
      <c r="D239" s="1"/>
      <c r="E239" s="1"/>
      <c r="F239" s="1"/>
      <c r="G239" s="1"/>
    </row>
    <row r="240" spans="1:7" s="46" customFormat="1" x14ac:dyDescent="0.25">
      <c r="A240" s="1"/>
      <c r="B240" s="45"/>
      <c r="D240" s="1"/>
      <c r="E240" s="1"/>
      <c r="F240" s="1"/>
      <c r="G240" s="1"/>
    </row>
    <row r="241" spans="1:7" s="46" customFormat="1" x14ac:dyDescent="0.25">
      <c r="A241" s="1"/>
      <c r="B241" s="45"/>
      <c r="D241" s="1"/>
      <c r="E241" s="1"/>
      <c r="F241" s="1"/>
      <c r="G241" s="1"/>
    </row>
    <row r="242" spans="1:7" s="46" customFormat="1" x14ac:dyDescent="0.25">
      <c r="A242" s="1"/>
      <c r="B242" s="45"/>
      <c r="D242" s="1"/>
      <c r="E242" s="1"/>
      <c r="F242" s="1"/>
      <c r="G242" s="1"/>
    </row>
    <row r="243" spans="1:7" s="46" customFormat="1" x14ac:dyDescent="0.25">
      <c r="A243" s="1"/>
      <c r="B243" s="45"/>
      <c r="D243" s="1"/>
      <c r="E243" s="1"/>
      <c r="F243" s="1"/>
      <c r="G243" s="1"/>
    </row>
    <row r="244" spans="1:7" s="46" customFormat="1" x14ac:dyDescent="0.25">
      <c r="A244" s="1"/>
      <c r="B244" s="45"/>
      <c r="D244" s="1"/>
      <c r="E244" s="1"/>
      <c r="F244" s="1"/>
      <c r="G244" s="1"/>
    </row>
    <row r="245" spans="1:7" s="46" customFormat="1" x14ac:dyDescent="0.25">
      <c r="A245" s="1"/>
      <c r="B245" s="45"/>
      <c r="D245" s="1"/>
      <c r="E245" s="1"/>
      <c r="F245" s="1"/>
      <c r="G245" s="1"/>
    </row>
    <row r="246" spans="1:7" s="46" customFormat="1" x14ac:dyDescent="0.25">
      <c r="A246" s="1"/>
      <c r="B246" s="45"/>
      <c r="D246" s="1"/>
      <c r="E246" s="1"/>
      <c r="F246" s="1"/>
      <c r="G246" s="1"/>
    </row>
    <row r="247" spans="1:7" s="46" customFormat="1" x14ac:dyDescent="0.25">
      <c r="A247" s="1"/>
      <c r="B247" s="45"/>
      <c r="D247" s="1"/>
      <c r="E247" s="1"/>
      <c r="F247" s="1"/>
      <c r="G247" s="1"/>
    </row>
    <row r="248" spans="1:7" s="46" customFormat="1" x14ac:dyDescent="0.25">
      <c r="A248" s="1"/>
      <c r="B248" s="45"/>
      <c r="D248" s="1"/>
      <c r="E248" s="1"/>
      <c r="F248" s="1"/>
      <c r="G248" s="1"/>
    </row>
    <row r="249" spans="1:7" s="46" customFormat="1" x14ac:dyDescent="0.25">
      <c r="A249" s="1"/>
      <c r="B249" s="45"/>
      <c r="D249" s="1"/>
      <c r="E249" s="1"/>
      <c r="F249" s="1"/>
      <c r="G249" s="1"/>
    </row>
    <row r="250" spans="1:7" s="46" customFormat="1" x14ac:dyDescent="0.25">
      <c r="A250" s="1"/>
      <c r="B250" s="45"/>
      <c r="D250" s="1"/>
      <c r="E250" s="1"/>
      <c r="F250" s="1"/>
      <c r="G250" s="1"/>
    </row>
    <row r="251" spans="1:7" s="46" customFormat="1" x14ac:dyDescent="0.25">
      <c r="A251" s="1"/>
      <c r="B251" s="45"/>
      <c r="D251" s="1"/>
      <c r="E251" s="1"/>
      <c r="F251" s="1"/>
      <c r="G251" s="1"/>
    </row>
    <row r="252" spans="1:7" s="46" customFormat="1" x14ac:dyDescent="0.25">
      <c r="A252" s="1"/>
      <c r="B252" s="45"/>
      <c r="D252" s="1"/>
      <c r="E252" s="1"/>
      <c r="F252" s="1"/>
      <c r="G252" s="1"/>
    </row>
    <row r="253" spans="1:7" s="46" customFormat="1" x14ac:dyDescent="0.25">
      <c r="A253" s="1"/>
      <c r="B253" s="45"/>
      <c r="D253" s="1"/>
      <c r="E253" s="1"/>
      <c r="F253" s="1"/>
      <c r="G253" s="1"/>
    </row>
    <row r="254" spans="1:7" s="46" customFormat="1" x14ac:dyDescent="0.25">
      <c r="A254" s="1"/>
      <c r="B254" s="45"/>
      <c r="D254" s="1"/>
      <c r="E254" s="1"/>
      <c r="F254" s="1"/>
      <c r="G254" s="1"/>
    </row>
    <row r="255" spans="1:7" s="46" customFormat="1" x14ac:dyDescent="0.25">
      <c r="A255" s="1"/>
      <c r="B255" s="45"/>
      <c r="D255" s="1"/>
      <c r="E255" s="1"/>
      <c r="F255" s="1"/>
      <c r="G255" s="1"/>
    </row>
    <row r="256" spans="1:7" s="46" customFormat="1" x14ac:dyDescent="0.25">
      <c r="A256" s="1"/>
      <c r="B256" s="45"/>
      <c r="D256" s="1"/>
      <c r="E256" s="1"/>
      <c r="F256" s="1"/>
      <c r="G256" s="1"/>
    </row>
    <row r="257" spans="1:7" s="46" customFormat="1" x14ac:dyDescent="0.25">
      <c r="A257" s="1"/>
      <c r="B257" s="45"/>
      <c r="D257" s="1"/>
      <c r="E257" s="1"/>
      <c r="F257" s="1"/>
      <c r="G257" s="1"/>
    </row>
    <row r="258" spans="1:7" s="46" customFormat="1" x14ac:dyDescent="0.25">
      <c r="A258" s="1"/>
      <c r="B258" s="45"/>
      <c r="D258" s="1"/>
      <c r="E258" s="1"/>
      <c r="F258" s="1"/>
      <c r="G258" s="1"/>
    </row>
    <row r="259" spans="1:7" s="46" customFormat="1" x14ac:dyDescent="0.25">
      <c r="A259" s="1"/>
      <c r="B259" s="45"/>
      <c r="D259" s="1"/>
      <c r="E259" s="1"/>
      <c r="F259" s="1"/>
      <c r="G259" s="1"/>
    </row>
    <row r="260" spans="1:7" s="46" customFormat="1" x14ac:dyDescent="0.25">
      <c r="A260" s="1"/>
      <c r="B260" s="45"/>
      <c r="D260" s="1"/>
      <c r="E260" s="1"/>
      <c r="F260" s="1"/>
      <c r="G260" s="1"/>
    </row>
    <row r="261" spans="1:7" s="46" customFormat="1" x14ac:dyDescent="0.25">
      <c r="A261" s="1"/>
      <c r="B261" s="45"/>
      <c r="D261" s="1"/>
      <c r="E261" s="1"/>
      <c r="F261" s="1"/>
      <c r="G261" s="1"/>
    </row>
    <row r="262" spans="1:7" s="46" customFormat="1" x14ac:dyDescent="0.25">
      <c r="A262" s="1"/>
      <c r="B262" s="45"/>
      <c r="D262" s="1"/>
      <c r="E262" s="1"/>
      <c r="F262" s="1"/>
      <c r="G262" s="1"/>
    </row>
    <row r="263" spans="1:7" s="46" customFormat="1" x14ac:dyDescent="0.25">
      <c r="A263" s="1"/>
      <c r="B263" s="45"/>
      <c r="D263" s="1"/>
      <c r="E263" s="1"/>
      <c r="F263" s="1"/>
      <c r="G263" s="1"/>
    </row>
    <row r="264" spans="1:7" s="46" customFormat="1" x14ac:dyDescent="0.25">
      <c r="A264" s="1"/>
      <c r="B264" s="45"/>
      <c r="D264" s="1"/>
      <c r="E264" s="1"/>
      <c r="F264" s="1"/>
      <c r="G264" s="1"/>
    </row>
    <row r="265" spans="1:7" s="46" customFormat="1" x14ac:dyDescent="0.25">
      <c r="A265" s="1"/>
      <c r="B265" s="45"/>
      <c r="D265" s="1"/>
      <c r="E265" s="1"/>
      <c r="F265" s="1"/>
      <c r="G265" s="1"/>
    </row>
    <row r="266" spans="1:7" s="46" customFormat="1" x14ac:dyDescent="0.25">
      <c r="A266" s="1"/>
      <c r="B266" s="45"/>
      <c r="D266" s="1"/>
      <c r="E266" s="1"/>
      <c r="F266" s="1"/>
      <c r="G266" s="1"/>
    </row>
    <row r="267" spans="1:7" s="46" customFormat="1" x14ac:dyDescent="0.25">
      <c r="A267" s="1"/>
      <c r="B267" s="45"/>
      <c r="D267" s="1"/>
      <c r="E267" s="1"/>
      <c r="F267" s="1"/>
      <c r="G267" s="1"/>
    </row>
    <row r="268" spans="1:7" s="46" customFormat="1" x14ac:dyDescent="0.25">
      <c r="A268" s="1"/>
      <c r="B268" s="45"/>
      <c r="D268" s="1"/>
      <c r="E268" s="1"/>
      <c r="F268" s="1"/>
      <c r="G268" s="1"/>
    </row>
    <row r="269" spans="1:7" s="46" customFormat="1" x14ac:dyDescent="0.25">
      <c r="A269" s="1"/>
      <c r="B269" s="45"/>
      <c r="D269" s="1"/>
      <c r="E269" s="1"/>
      <c r="F269" s="1"/>
      <c r="G269" s="1"/>
    </row>
    <row r="270" spans="1:7" s="46" customFormat="1" x14ac:dyDescent="0.25">
      <c r="A270" s="1"/>
      <c r="B270" s="45"/>
      <c r="D270" s="1"/>
      <c r="E270" s="1"/>
      <c r="F270" s="1"/>
      <c r="G270" s="1"/>
    </row>
    <row r="271" spans="1:7" s="46" customFormat="1" x14ac:dyDescent="0.25">
      <c r="A271" s="1"/>
      <c r="B271" s="45"/>
      <c r="D271" s="1"/>
      <c r="E271" s="1"/>
      <c r="F271" s="1"/>
      <c r="G271" s="1"/>
    </row>
    <row r="272" spans="1:7" s="46" customFormat="1" x14ac:dyDescent="0.25">
      <c r="A272" s="1"/>
      <c r="B272" s="45"/>
      <c r="D272" s="1"/>
      <c r="E272" s="1"/>
      <c r="F272" s="1"/>
      <c r="G272" s="1"/>
    </row>
    <row r="273" spans="1:7" s="46" customFormat="1" x14ac:dyDescent="0.25">
      <c r="A273" s="1"/>
      <c r="B273" s="45"/>
      <c r="D273" s="1"/>
      <c r="E273" s="1"/>
      <c r="F273" s="1"/>
      <c r="G273" s="1"/>
    </row>
    <row r="274" spans="1:7" s="46" customFormat="1" x14ac:dyDescent="0.25">
      <c r="A274" s="1"/>
      <c r="B274" s="45"/>
      <c r="D274" s="1"/>
      <c r="E274" s="1"/>
      <c r="F274" s="1"/>
      <c r="G274" s="1"/>
    </row>
    <row r="275" spans="1:7" s="46" customFormat="1" x14ac:dyDescent="0.25">
      <c r="A275" s="1"/>
      <c r="B275" s="45"/>
      <c r="D275" s="1"/>
      <c r="E275" s="1"/>
      <c r="F275" s="1"/>
      <c r="G275" s="1"/>
    </row>
    <row r="276" spans="1:7" s="46" customFormat="1" x14ac:dyDescent="0.25">
      <c r="A276" s="1"/>
      <c r="B276" s="45"/>
      <c r="D276" s="1"/>
      <c r="E276" s="1"/>
      <c r="F276" s="1"/>
      <c r="G276" s="1"/>
    </row>
    <row r="277" spans="1:7" s="46" customFormat="1" x14ac:dyDescent="0.25">
      <c r="A277" s="1"/>
      <c r="B277" s="45"/>
      <c r="D277" s="1"/>
      <c r="E277" s="1"/>
      <c r="F277" s="1"/>
      <c r="G277" s="1"/>
    </row>
    <row r="278" spans="1:7" s="46" customFormat="1" x14ac:dyDescent="0.25">
      <c r="A278" s="1"/>
      <c r="B278" s="45"/>
      <c r="D278" s="1"/>
      <c r="E278" s="1"/>
      <c r="F278" s="1"/>
      <c r="G278" s="1"/>
    </row>
    <row r="279" spans="1:7" s="46" customFormat="1" x14ac:dyDescent="0.25">
      <c r="A279" s="1"/>
      <c r="B279" s="45"/>
      <c r="D279" s="1"/>
      <c r="E279" s="1"/>
      <c r="F279" s="1"/>
      <c r="G279" s="1"/>
    </row>
    <row r="280" spans="1:7" s="46" customFormat="1" x14ac:dyDescent="0.25">
      <c r="A280" s="1"/>
      <c r="B280" s="45"/>
      <c r="D280" s="1"/>
      <c r="E280" s="1"/>
      <c r="F280" s="1"/>
      <c r="G280" s="1"/>
    </row>
    <row r="281" spans="1:7" s="46" customFormat="1" x14ac:dyDescent="0.25">
      <c r="A281" s="1"/>
      <c r="B281" s="45"/>
      <c r="D281" s="1"/>
      <c r="E281" s="1"/>
      <c r="F281" s="1"/>
      <c r="G281" s="1"/>
    </row>
    <row r="282" spans="1:7" s="46" customFormat="1" x14ac:dyDescent="0.25">
      <c r="A282" s="1"/>
      <c r="B282" s="45"/>
      <c r="D282" s="1"/>
      <c r="E282" s="1"/>
      <c r="F282" s="1"/>
      <c r="G282" s="1"/>
    </row>
    <row r="283" spans="1:7" s="46" customFormat="1" x14ac:dyDescent="0.25">
      <c r="A283" s="1"/>
      <c r="B283" s="45"/>
      <c r="D283" s="1"/>
      <c r="E283" s="1"/>
      <c r="F283" s="1"/>
      <c r="G283" s="1"/>
    </row>
    <row r="284" spans="1:7" s="46" customFormat="1" x14ac:dyDescent="0.25">
      <c r="A284" s="1"/>
      <c r="B284" s="45"/>
      <c r="D284" s="1"/>
      <c r="E284" s="1"/>
      <c r="F284" s="1"/>
      <c r="G284" s="1"/>
    </row>
    <row r="285" spans="1:7" s="46" customFormat="1" x14ac:dyDescent="0.25">
      <c r="A285" s="1"/>
      <c r="B285" s="45"/>
      <c r="D285" s="1"/>
      <c r="E285" s="1"/>
      <c r="F285" s="1"/>
      <c r="G285" s="1"/>
    </row>
  </sheetData>
  <mergeCells count="9">
    <mergeCell ref="A1:C1"/>
    <mergeCell ref="A10:C10"/>
    <mergeCell ref="A8:C8"/>
    <mergeCell ref="A7:C7"/>
    <mergeCell ref="A6:C6"/>
    <mergeCell ref="A5:C5"/>
    <mergeCell ref="A4:C4"/>
    <mergeCell ref="A3:C3"/>
    <mergeCell ref="A2:C2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57"/>
  <sheetViews>
    <sheetView view="pageBreakPreview" zoomScale="98" zoomScaleNormal="100" zoomScaleSheetLayoutView="98" workbookViewId="0">
      <selection activeCell="H12" sqref="H12"/>
    </sheetView>
  </sheetViews>
  <sheetFormatPr defaultRowHeight="12.75" x14ac:dyDescent="0.2"/>
  <cols>
    <col min="1" max="1" width="57.140625" style="51" customWidth="1"/>
    <col min="2" max="2" width="5.28515625" style="56" customWidth="1"/>
    <col min="3" max="3" width="3.7109375" style="52" customWidth="1"/>
    <col min="4" max="4" width="13.5703125" style="52" customWidth="1"/>
    <col min="5" max="5" width="7.42578125" style="56" bestFit="1" customWidth="1"/>
    <col min="6" max="6" width="10.28515625" style="49" bestFit="1" customWidth="1"/>
    <col min="7" max="7" width="11.42578125" style="80" customWidth="1"/>
    <col min="8" max="9" width="9.140625" style="80"/>
    <col min="10" max="252" width="9.140625" style="48"/>
    <col min="253" max="253" width="57.140625" style="48" customWidth="1"/>
    <col min="254" max="254" width="4.7109375" style="48" customWidth="1"/>
    <col min="255" max="255" width="5.28515625" style="48" customWidth="1"/>
    <col min="256" max="256" width="3.7109375" style="48" customWidth="1"/>
    <col min="257" max="257" width="13.5703125" style="48" customWidth="1"/>
    <col min="258" max="258" width="7.42578125" style="48" bestFit="1" customWidth="1"/>
    <col min="259" max="259" width="10.28515625" style="48" bestFit="1" customWidth="1"/>
    <col min="260" max="260" width="8.28515625" style="48" customWidth="1"/>
    <col min="261" max="261" width="9.42578125" style="48" bestFit="1" customWidth="1"/>
    <col min="262" max="508" width="9.140625" style="48"/>
    <col min="509" max="509" width="57.140625" style="48" customWidth="1"/>
    <col min="510" max="510" width="4.7109375" style="48" customWidth="1"/>
    <col min="511" max="511" width="5.28515625" style="48" customWidth="1"/>
    <col min="512" max="512" width="3.7109375" style="48" customWidth="1"/>
    <col min="513" max="513" width="13.5703125" style="48" customWidth="1"/>
    <col min="514" max="514" width="7.42578125" style="48" bestFit="1" customWidth="1"/>
    <col min="515" max="515" width="10.28515625" style="48" bestFit="1" customWidth="1"/>
    <col min="516" max="516" width="8.28515625" style="48" customWidth="1"/>
    <col min="517" max="517" width="9.42578125" style="48" bestFit="1" customWidth="1"/>
    <col min="518" max="764" width="9.140625" style="48"/>
    <col min="765" max="765" width="57.140625" style="48" customWidth="1"/>
    <col min="766" max="766" width="4.7109375" style="48" customWidth="1"/>
    <col min="767" max="767" width="5.28515625" style="48" customWidth="1"/>
    <col min="768" max="768" width="3.7109375" style="48" customWidth="1"/>
    <col min="769" max="769" width="13.5703125" style="48" customWidth="1"/>
    <col min="770" max="770" width="7.42578125" style="48" bestFit="1" customWidth="1"/>
    <col min="771" max="771" width="10.28515625" style="48" bestFit="1" customWidth="1"/>
    <col min="772" max="772" width="8.28515625" style="48" customWidth="1"/>
    <col min="773" max="773" width="9.42578125" style="48" bestFit="1" customWidth="1"/>
    <col min="774" max="1020" width="9.140625" style="48"/>
    <col min="1021" max="1021" width="57.140625" style="48" customWidth="1"/>
    <col min="1022" max="1022" width="4.7109375" style="48" customWidth="1"/>
    <col min="1023" max="1023" width="5.28515625" style="48" customWidth="1"/>
    <col min="1024" max="1024" width="3.7109375" style="48" customWidth="1"/>
    <col min="1025" max="1025" width="13.5703125" style="48" customWidth="1"/>
    <col min="1026" max="1026" width="7.42578125" style="48" bestFit="1" customWidth="1"/>
    <col min="1027" max="1027" width="10.28515625" style="48" bestFit="1" customWidth="1"/>
    <col min="1028" max="1028" width="8.28515625" style="48" customWidth="1"/>
    <col min="1029" max="1029" width="9.42578125" style="48" bestFit="1" customWidth="1"/>
    <col min="1030" max="1276" width="9.140625" style="48"/>
    <col min="1277" max="1277" width="57.140625" style="48" customWidth="1"/>
    <col min="1278" max="1278" width="4.7109375" style="48" customWidth="1"/>
    <col min="1279" max="1279" width="5.28515625" style="48" customWidth="1"/>
    <col min="1280" max="1280" width="3.7109375" style="48" customWidth="1"/>
    <col min="1281" max="1281" width="13.5703125" style="48" customWidth="1"/>
    <col min="1282" max="1282" width="7.42578125" style="48" bestFit="1" customWidth="1"/>
    <col min="1283" max="1283" width="10.28515625" style="48" bestFit="1" customWidth="1"/>
    <col min="1284" max="1284" width="8.28515625" style="48" customWidth="1"/>
    <col min="1285" max="1285" width="9.42578125" style="48" bestFit="1" customWidth="1"/>
    <col min="1286" max="1532" width="9.140625" style="48"/>
    <col min="1533" max="1533" width="57.140625" style="48" customWidth="1"/>
    <col min="1534" max="1534" width="4.7109375" style="48" customWidth="1"/>
    <col min="1535" max="1535" width="5.28515625" style="48" customWidth="1"/>
    <col min="1536" max="1536" width="3.7109375" style="48" customWidth="1"/>
    <col min="1537" max="1537" width="13.5703125" style="48" customWidth="1"/>
    <col min="1538" max="1538" width="7.42578125" style="48" bestFit="1" customWidth="1"/>
    <col min="1539" max="1539" width="10.28515625" style="48" bestFit="1" customWidth="1"/>
    <col min="1540" max="1540" width="8.28515625" style="48" customWidth="1"/>
    <col min="1541" max="1541" width="9.42578125" style="48" bestFit="1" customWidth="1"/>
    <col min="1542" max="1788" width="9.140625" style="48"/>
    <col min="1789" max="1789" width="57.140625" style="48" customWidth="1"/>
    <col min="1790" max="1790" width="4.7109375" style="48" customWidth="1"/>
    <col min="1791" max="1791" width="5.28515625" style="48" customWidth="1"/>
    <col min="1792" max="1792" width="3.7109375" style="48" customWidth="1"/>
    <col min="1793" max="1793" width="13.5703125" style="48" customWidth="1"/>
    <col min="1794" max="1794" width="7.42578125" style="48" bestFit="1" customWidth="1"/>
    <col min="1795" max="1795" width="10.28515625" style="48" bestFit="1" customWidth="1"/>
    <col min="1796" max="1796" width="8.28515625" style="48" customWidth="1"/>
    <col min="1797" max="1797" width="9.42578125" style="48" bestFit="1" customWidth="1"/>
    <col min="1798" max="2044" width="9.140625" style="48"/>
    <col min="2045" max="2045" width="57.140625" style="48" customWidth="1"/>
    <col min="2046" max="2046" width="4.7109375" style="48" customWidth="1"/>
    <col min="2047" max="2047" width="5.28515625" style="48" customWidth="1"/>
    <col min="2048" max="2048" width="3.7109375" style="48" customWidth="1"/>
    <col min="2049" max="2049" width="13.5703125" style="48" customWidth="1"/>
    <col min="2050" max="2050" width="7.42578125" style="48" bestFit="1" customWidth="1"/>
    <col min="2051" max="2051" width="10.28515625" style="48" bestFit="1" customWidth="1"/>
    <col min="2052" max="2052" width="8.28515625" style="48" customWidth="1"/>
    <col min="2053" max="2053" width="9.42578125" style="48" bestFit="1" customWidth="1"/>
    <col min="2054" max="2300" width="9.140625" style="48"/>
    <col min="2301" max="2301" width="57.140625" style="48" customWidth="1"/>
    <col min="2302" max="2302" width="4.7109375" style="48" customWidth="1"/>
    <col min="2303" max="2303" width="5.28515625" style="48" customWidth="1"/>
    <col min="2304" max="2304" width="3.7109375" style="48" customWidth="1"/>
    <col min="2305" max="2305" width="13.5703125" style="48" customWidth="1"/>
    <col min="2306" max="2306" width="7.42578125" style="48" bestFit="1" customWidth="1"/>
    <col min="2307" max="2307" width="10.28515625" style="48" bestFit="1" customWidth="1"/>
    <col min="2308" max="2308" width="8.28515625" style="48" customWidth="1"/>
    <col min="2309" max="2309" width="9.42578125" style="48" bestFit="1" customWidth="1"/>
    <col min="2310" max="2556" width="9.140625" style="48"/>
    <col min="2557" max="2557" width="57.140625" style="48" customWidth="1"/>
    <col min="2558" max="2558" width="4.7109375" style="48" customWidth="1"/>
    <col min="2559" max="2559" width="5.28515625" style="48" customWidth="1"/>
    <col min="2560" max="2560" width="3.7109375" style="48" customWidth="1"/>
    <col min="2561" max="2561" width="13.5703125" style="48" customWidth="1"/>
    <col min="2562" max="2562" width="7.42578125" style="48" bestFit="1" customWidth="1"/>
    <col min="2563" max="2563" width="10.28515625" style="48" bestFit="1" customWidth="1"/>
    <col min="2564" max="2564" width="8.28515625" style="48" customWidth="1"/>
    <col min="2565" max="2565" width="9.42578125" style="48" bestFit="1" customWidth="1"/>
    <col min="2566" max="2812" width="9.140625" style="48"/>
    <col min="2813" max="2813" width="57.140625" style="48" customWidth="1"/>
    <col min="2814" max="2814" width="4.7109375" style="48" customWidth="1"/>
    <col min="2815" max="2815" width="5.28515625" style="48" customWidth="1"/>
    <col min="2816" max="2816" width="3.7109375" style="48" customWidth="1"/>
    <col min="2817" max="2817" width="13.5703125" style="48" customWidth="1"/>
    <col min="2818" max="2818" width="7.42578125" style="48" bestFit="1" customWidth="1"/>
    <col min="2819" max="2819" width="10.28515625" style="48" bestFit="1" customWidth="1"/>
    <col min="2820" max="2820" width="8.28515625" style="48" customWidth="1"/>
    <col min="2821" max="2821" width="9.42578125" style="48" bestFit="1" customWidth="1"/>
    <col min="2822" max="3068" width="9.140625" style="48"/>
    <col min="3069" max="3069" width="57.140625" style="48" customWidth="1"/>
    <col min="3070" max="3070" width="4.7109375" style="48" customWidth="1"/>
    <col min="3071" max="3071" width="5.28515625" style="48" customWidth="1"/>
    <col min="3072" max="3072" width="3.7109375" style="48" customWidth="1"/>
    <col min="3073" max="3073" width="13.5703125" style="48" customWidth="1"/>
    <col min="3074" max="3074" width="7.42578125" style="48" bestFit="1" customWidth="1"/>
    <col min="3075" max="3075" width="10.28515625" style="48" bestFit="1" customWidth="1"/>
    <col min="3076" max="3076" width="8.28515625" style="48" customWidth="1"/>
    <col min="3077" max="3077" width="9.42578125" style="48" bestFit="1" customWidth="1"/>
    <col min="3078" max="3324" width="9.140625" style="48"/>
    <col min="3325" max="3325" width="57.140625" style="48" customWidth="1"/>
    <col min="3326" max="3326" width="4.7109375" style="48" customWidth="1"/>
    <col min="3327" max="3327" width="5.28515625" style="48" customWidth="1"/>
    <col min="3328" max="3328" width="3.7109375" style="48" customWidth="1"/>
    <col min="3329" max="3329" width="13.5703125" style="48" customWidth="1"/>
    <col min="3330" max="3330" width="7.42578125" style="48" bestFit="1" customWidth="1"/>
    <col min="3331" max="3331" width="10.28515625" style="48" bestFit="1" customWidth="1"/>
    <col min="3332" max="3332" width="8.28515625" style="48" customWidth="1"/>
    <col min="3333" max="3333" width="9.42578125" style="48" bestFit="1" customWidth="1"/>
    <col min="3334" max="3580" width="9.140625" style="48"/>
    <col min="3581" max="3581" width="57.140625" style="48" customWidth="1"/>
    <col min="3582" max="3582" width="4.7109375" style="48" customWidth="1"/>
    <col min="3583" max="3583" width="5.28515625" style="48" customWidth="1"/>
    <col min="3584" max="3584" width="3.7109375" style="48" customWidth="1"/>
    <col min="3585" max="3585" width="13.5703125" style="48" customWidth="1"/>
    <col min="3586" max="3586" width="7.42578125" style="48" bestFit="1" customWidth="1"/>
    <col min="3587" max="3587" width="10.28515625" style="48" bestFit="1" customWidth="1"/>
    <col min="3588" max="3588" width="8.28515625" style="48" customWidth="1"/>
    <col min="3589" max="3589" width="9.42578125" style="48" bestFit="1" customWidth="1"/>
    <col min="3590" max="3836" width="9.140625" style="48"/>
    <col min="3837" max="3837" width="57.140625" style="48" customWidth="1"/>
    <col min="3838" max="3838" width="4.7109375" style="48" customWidth="1"/>
    <col min="3839" max="3839" width="5.28515625" style="48" customWidth="1"/>
    <col min="3840" max="3840" width="3.7109375" style="48" customWidth="1"/>
    <col min="3841" max="3841" width="13.5703125" style="48" customWidth="1"/>
    <col min="3842" max="3842" width="7.42578125" style="48" bestFit="1" customWidth="1"/>
    <col min="3843" max="3843" width="10.28515625" style="48" bestFit="1" customWidth="1"/>
    <col min="3844" max="3844" width="8.28515625" style="48" customWidth="1"/>
    <col min="3845" max="3845" width="9.42578125" style="48" bestFit="1" customWidth="1"/>
    <col min="3846" max="4092" width="9.140625" style="48"/>
    <col min="4093" max="4093" width="57.140625" style="48" customWidth="1"/>
    <col min="4094" max="4094" width="4.7109375" style="48" customWidth="1"/>
    <col min="4095" max="4095" width="5.28515625" style="48" customWidth="1"/>
    <col min="4096" max="4096" width="3.7109375" style="48" customWidth="1"/>
    <col min="4097" max="4097" width="13.5703125" style="48" customWidth="1"/>
    <col min="4098" max="4098" width="7.42578125" style="48" bestFit="1" customWidth="1"/>
    <col min="4099" max="4099" width="10.28515625" style="48" bestFit="1" customWidth="1"/>
    <col min="4100" max="4100" width="8.28515625" style="48" customWidth="1"/>
    <col min="4101" max="4101" width="9.42578125" style="48" bestFit="1" customWidth="1"/>
    <col min="4102" max="4348" width="9.140625" style="48"/>
    <col min="4349" max="4349" width="57.140625" style="48" customWidth="1"/>
    <col min="4350" max="4350" width="4.7109375" style="48" customWidth="1"/>
    <col min="4351" max="4351" width="5.28515625" style="48" customWidth="1"/>
    <col min="4352" max="4352" width="3.7109375" style="48" customWidth="1"/>
    <col min="4353" max="4353" width="13.5703125" style="48" customWidth="1"/>
    <col min="4354" max="4354" width="7.42578125" style="48" bestFit="1" customWidth="1"/>
    <col min="4355" max="4355" width="10.28515625" style="48" bestFit="1" customWidth="1"/>
    <col min="4356" max="4356" width="8.28515625" style="48" customWidth="1"/>
    <col min="4357" max="4357" width="9.42578125" style="48" bestFit="1" customWidth="1"/>
    <col min="4358" max="4604" width="9.140625" style="48"/>
    <col min="4605" max="4605" width="57.140625" style="48" customWidth="1"/>
    <col min="4606" max="4606" width="4.7109375" style="48" customWidth="1"/>
    <col min="4607" max="4607" width="5.28515625" style="48" customWidth="1"/>
    <col min="4608" max="4608" width="3.7109375" style="48" customWidth="1"/>
    <col min="4609" max="4609" width="13.5703125" style="48" customWidth="1"/>
    <col min="4610" max="4610" width="7.42578125" style="48" bestFit="1" customWidth="1"/>
    <col min="4611" max="4611" width="10.28515625" style="48" bestFit="1" customWidth="1"/>
    <col min="4612" max="4612" width="8.28515625" style="48" customWidth="1"/>
    <col min="4613" max="4613" width="9.42578125" style="48" bestFit="1" customWidth="1"/>
    <col min="4614" max="4860" width="9.140625" style="48"/>
    <col min="4861" max="4861" width="57.140625" style="48" customWidth="1"/>
    <col min="4862" max="4862" width="4.7109375" style="48" customWidth="1"/>
    <col min="4863" max="4863" width="5.28515625" style="48" customWidth="1"/>
    <col min="4864" max="4864" width="3.7109375" style="48" customWidth="1"/>
    <col min="4865" max="4865" width="13.5703125" style="48" customWidth="1"/>
    <col min="4866" max="4866" width="7.42578125" style="48" bestFit="1" customWidth="1"/>
    <col min="4867" max="4867" width="10.28515625" style="48" bestFit="1" customWidth="1"/>
    <col min="4868" max="4868" width="8.28515625" style="48" customWidth="1"/>
    <col min="4869" max="4869" width="9.42578125" style="48" bestFit="1" customWidth="1"/>
    <col min="4870" max="5116" width="9.140625" style="48"/>
    <col min="5117" max="5117" width="57.140625" style="48" customWidth="1"/>
    <col min="5118" max="5118" width="4.7109375" style="48" customWidth="1"/>
    <col min="5119" max="5119" width="5.28515625" style="48" customWidth="1"/>
    <col min="5120" max="5120" width="3.7109375" style="48" customWidth="1"/>
    <col min="5121" max="5121" width="13.5703125" style="48" customWidth="1"/>
    <col min="5122" max="5122" width="7.42578125" style="48" bestFit="1" customWidth="1"/>
    <col min="5123" max="5123" width="10.28515625" style="48" bestFit="1" customWidth="1"/>
    <col min="5124" max="5124" width="8.28515625" style="48" customWidth="1"/>
    <col min="5125" max="5125" width="9.42578125" style="48" bestFit="1" customWidth="1"/>
    <col min="5126" max="5372" width="9.140625" style="48"/>
    <col min="5373" max="5373" width="57.140625" style="48" customWidth="1"/>
    <col min="5374" max="5374" width="4.7109375" style="48" customWidth="1"/>
    <col min="5375" max="5375" width="5.28515625" style="48" customWidth="1"/>
    <col min="5376" max="5376" width="3.7109375" style="48" customWidth="1"/>
    <col min="5377" max="5377" width="13.5703125" style="48" customWidth="1"/>
    <col min="5378" max="5378" width="7.42578125" style="48" bestFit="1" customWidth="1"/>
    <col min="5379" max="5379" width="10.28515625" style="48" bestFit="1" customWidth="1"/>
    <col min="5380" max="5380" width="8.28515625" style="48" customWidth="1"/>
    <col min="5381" max="5381" width="9.42578125" style="48" bestFit="1" customWidth="1"/>
    <col min="5382" max="5628" width="9.140625" style="48"/>
    <col min="5629" max="5629" width="57.140625" style="48" customWidth="1"/>
    <col min="5630" max="5630" width="4.7109375" style="48" customWidth="1"/>
    <col min="5631" max="5631" width="5.28515625" style="48" customWidth="1"/>
    <col min="5632" max="5632" width="3.7109375" style="48" customWidth="1"/>
    <col min="5633" max="5633" width="13.5703125" style="48" customWidth="1"/>
    <col min="5634" max="5634" width="7.42578125" style="48" bestFit="1" customWidth="1"/>
    <col min="5635" max="5635" width="10.28515625" style="48" bestFit="1" customWidth="1"/>
    <col min="5636" max="5636" width="8.28515625" style="48" customWidth="1"/>
    <col min="5637" max="5637" width="9.42578125" style="48" bestFit="1" customWidth="1"/>
    <col min="5638" max="5884" width="9.140625" style="48"/>
    <col min="5885" max="5885" width="57.140625" style="48" customWidth="1"/>
    <col min="5886" max="5886" width="4.7109375" style="48" customWidth="1"/>
    <col min="5887" max="5887" width="5.28515625" style="48" customWidth="1"/>
    <col min="5888" max="5888" width="3.7109375" style="48" customWidth="1"/>
    <col min="5889" max="5889" width="13.5703125" style="48" customWidth="1"/>
    <col min="5890" max="5890" width="7.42578125" style="48" bestFit="1" customWidth="1"/>
    <col min="5891" max="5891" width="10.28515625" style="48" bestFit="1" customWidth="1"/>
    <col min="5892" max="5892" width="8.28515625" style="48" customWidth="1"/>
    <col min="5893" max="5893" width="9.42578125" style="48" bestFit="1" customWidth="1"/>
    <col min="5894" max="6140" width="9.140625" style="48"/>
    <col min="6141" max="6141" width="57.140625" style="48" customWidth="1"/>
    <col min="6142" max="6142" width="4.7109375" style="48" customWidth="1"/>
    <col min="6143" max="6143" width="5.28515625" style="48" customWidth="1"/>
    <col min="6144" max="6144" width="3.7109375" style="48" customWidth="1"/>
    <col min="6145" max="6145" width="13.5703125" style="48" customWidth="1"/>
    <col min="6146" max="6146" width="7.42578125" style="48" bestFit="1" customWidth="1"/>
    <col min="6147" max="6147" width="10.28515625" style="48" bestFit="1" customWidth="1"/>
    <col min="6148" max="6148" width="8.28515625" style="48" customWidth="1"/>
    <col min="6149" max="6149" width="9.42578125" style="48" bestFit="1" customWidth="1"/>
    <col min="6150" max="6396" width="9.140625" style="48"/>
    <col min="6397" max="6397" width="57.140625" style="48" customWidth="1"/>
    <col min="6398" max="6398" width="4.7109375" style="48" customWidth="1"/>
    <col min="6399" max="6399" width="5.28515625" style="48" customWidth="1"/>
    <col min="6400" max="6400" width="3.7109375" style="48" customWidth="1"/>
    <col min="6401" max="6401" width="13.5703125" style="48" customWidth="1"/>
    <col min="6402" max="6402" width="7.42578125" style="48" bestFit="1" customWidth="1"/>
    <col min="6403" max="6403" width="10.28515625" style="48" bestFit="1" customWidth="1"/>
    <col min="6404" max="6404" width="8.28515625" style="48" customWidth="1"/>
    <col min="6405" max="6405" width="9.42578125" style="48" bestFit="1" customWidth="1"/>
    <col min="6406" max="6652" width="9.140625" style="48"/>
    <col min="6653" max="6653" width="57.140625" style="48" customWidth="1"/>
    <col min="6654" max="6654" width="4.7109375" style="48" customWidth="1"/>
    <col min="6655" max="6655" width="5.28515625" style="48" customWidth="1"/>
    <col min="6656" max="6656" width="3.7109375" style="48" customWidth="1"/>
    <col min="6657" max="6657" width="13.5703125" style="48" customWidth="1"/>
    <col min="6658" max="6658" width="7.42578125" style="48" bestFit="1" customWidth="1"/>
    <col min="6659" max="6659" width="10.28515625" style="48" bestFit="1" customWidth="1"/>
    <col min="6660" max="6660" width="8.28515625" style="48" customWidth="1"/>
    <col min="6661" max="6661" width="9.42578125" style="48" bestFit="1" customWidth="1"/>
    <col min="6662" max="6908" width="9.140625" style="48"/>
    <col min="6909" max="6909" width="57.140625" style="48" customWidth="1"/>
    <col min="6910" max="6910" width="4.7109375" style="48" customWidth="1"/>
    <col min="6911" max="6911" width="5.28515625" style="48" customWidth="1"/>
    <col min="6912" max="6912" width="3.7109375" style="48" customWidth="1"/>
    <col min="6913" max="6913" width="13.5703125" style="48" customWidth="1"/>
    <col min="6914" max="6914" width="7.42578125" style="48" bestFit="1" customWidth="1"/>
    <col min="6915" max="6915" width="10.28515625" style="48" bestFit="1" customWidth="1"/>
    <col min="6916" max="6916" width="8.28515625" style="48" customWidth="1"/>
    <col min="6917" max="6917" width="9.42578125" style="48" bestFit="1" customWidth="1"/>
    <col min="6918" max="7164" width="9.140625" style="48"/>
    <col min="7165" max="7165" width="57.140625" style="48" customWidth="1"/>
    <col min="7166" max="7166" width="4.7109375" style="48" customWidth="1"/>
    <col min="7167" max="7167" width="5.28515625" style="48" customWidth="1"/>
    <col min="7168" max="7168" width="3.7109375" style="48" customWidth="1"/>
    <col min="7169" max="7169" width="13.5703125" style="48" customWidth="1"/>
    <col min="7170" max="7170" width="7.42578125" style="48" bestFit="1" customWidth="1"/>
    <col min="7171" max="7171" width="10.28515625" style="48" bestFit="1" customWidth="1"/>
    <col min="7172" max="7172" width="8.28515625" style="48" customWidth="1"/>
    <col min="7173" max="7173" width="9.42578125" style="48" bestFit="1" customWidth="1"/>
    <col min="7174" max="7420" width="9.140625" style="48"/>
    <col min="7421" max="7421" width="57.140625" style="48" customWidth="1"/>
    <col min="7422" max="7422" width="4.7109375" style="48" customWidth="1"/>
    <col min="7423" max="7423" width="5.28515625" style="48" customWidth="1"/>
    <col min="7424" max="7424" width="3.7109375" style="48" customWidth="1"/>
    <col min="7425" max="7425" width="13.5703125" style="48" customWidth="1"/>
    <col min="7426" max="7426" width="7.42578125" style="48" bestFit="1" customWidth="1"/>
    <col min="7427" max="7427" width="10.28515625" style="48" bestFit="1" customWidth="1"/>
    <col min="7428" max="7428" width="8.28515625" style="48" customWidth="1"/>
    <col min="7429" max="7429" width="9.42578125" style="48" bestFit="1" customWidth="1"/>
    <col min="7430" max="7676" width="9.140625" style="48"/>
    <col min="7677" max="7677" width="57.140625" style="48" customWidth="1"/>
    <col min="7678" max="7678" width="4.7109375" style="48" customWidth="1"/>
    <col min="7679" max="7679" width="5.28515625" style="48" customWidth="1"/>
    <col min="7680" max="7680" width="3.7109375" style="48" customWidth="1"/>
    <col min="7681" max="7681" width="13.5703125" style="48" customWidth="1"/>
    <col min="7682" max="7682" width="7.42578125" style="48" bestFit="1" customWidth="1"/>
    <col min="7683" max="7683" width="10.28515625" style="48" bestFit="1" customWidth="1"/>
    <col min="7684" max="7684" width="8.28515625" style="48" customWidth="1"/>
    <col min="7685" max="7685" width="9.42578125" style="48" bestFit="1" customWidth="1"/>
    <col min="7686" max="7932" width="9.140625" style="48"/>
    <col min="7933" max="7933" width="57.140625" style="48" customWidth="1"/>
    <col min="7934" max="7934" width="4.7109375" style="48" customWidth="1"/>
    <col min="7935" max="7935" width="5.28515625" style="48" customWidth="1"/>
    <col min="7936" max="7936" width="3.7109375" style="48" customWidth="1"/>
    <col min="7937" max="7937" width="13.5703125" style="48" customWidth="1"/>
    <col min="7938" max="7938" width="7.42578125" style="48" bestFit="1" customWidth="1"/>
    <col min="7939" max="7939" width="10.28515625" style="48" bestFit="1" customWidth="1"/>
    <col min="7940" max="7940" width="8.28515625" style="48" customWidth="1"/>
    <col min="7941" max="7941" width="9.42578125" style="48" bestFit="1" customWidth="1"/>
    <col min="7942" max="8188" width="9.140625" style="48"/>
    <col min="8189" max="8189" width="57.140625" style="48" customWidth="1"/>
    <col min="8190" max="8190" width="4.7109375" style="48" customWidth="1"/>
    <col min="8191" max="8191" width="5.28515625" style="48" customWidth="1"/>
    <col min="8192" max="8192" width="3.7109375" style="48" customWidth="1"/>
    <col min="8193" max="8193" width="13.5703125" style="48" customWidth="1"/>
    <col min="8194" max="8194" width="7.42578125" style="48" bestFit="1" customWidth="1"/>
    <col min="8195" max="8195" width="10.28515625" style="48" bestFit="1" customWidth="1"/>
    <col min="8196" max="8196" width="8.28515625" style="48" customWidth="1"/>
    <col min="8197" max="8197" width="9.42578125" style="48" bestFit="1" customWidth="1"/>
    <col min="8198" max="8444" width="9.140625" style="48"/>
    <col min="8445" max="8445" width="57.140625" style="48" customWidth="1"/>
    <col min="8446" max="8446" width="4.7109375" style="48" customWidth="1"/>
    <col min="8447" max="8447" width="5.28515625" style="48" customWidth="1"/>
    <col min="8448" max="8448" width="3.7109375" style="48" customWidth="1"/>
    <col min="8449" max="8449" width="13.5703125" style="48" customWidth="1"/>
    <col min="8450" max="8450" width="7.42578125" style="48" bestFit="1" customWidth="1"/>
    <col min="8451" max="8451" width="10.28515625" style="48" bestFit="1" customWidth="1"/>
    <col min="8452" max="8452" width="8.28515625" style="48" customWidth="1"/>
    <col min="8453" max="8453" width="9.42578125" style="48" bestFit="1" customWidth="1"/>
    <col min="8454" max="8700" width="9.140625" style="48"/>
    <col min="8701" max="8701" width="57.140625" style="48" customWidth="1"/>
    <col min="8702" max="8702" width="4.7109375" style="48" customWidth="1"/>
    <col min="8703" max="8703" width="5.28515625" style="48" customWidth="1"/>
    <col min="8704" max="8704" width="3.7109375" style="48" customWidth="1"/>
    <col min="8705" max="8705" width="13.5703125" style="48" customWidth="1"/>
    <col min="8706" max="8706" width="7.42578125" style="48" bestFit="1" customWidth="1"/>
    <col min="8707" max="8707" width="10.28515625" style="48" bestFit="1" customWidth="1"/>
    <col min="8708" max="8708" width="8.28515625" style="48" customWidth="1"/>
    <col min="8709" max="8709" width="9.42578125" style="48" bestFit="1" customWidth="1"/>
    <col min="8710" max="8956" width="9.140625" style="48"/>
    <col min="8957" max="8957" width="57.140625" style="48" customWidth="1"/>
    <col min="8958" max="8958" width="4.7109375" style="48" customWidth="1"/>
    <col min="8959" max="8959" width="5.28515625" style="48" customWidth="1"/>
    <col min="8960" max="8960" width="3.7109375" style="48" customWidth="1"/>
    <col min="8961" max="8961" width="13.5703125" style="48" customWidth="1"/>
    <col min="8962" max="8962" width="7.42578125" style="48" bestFit="1" customWidth="1"/>
    <col min="8963" max="8963" width="10.28515625" style="48" bestFit="1" customWidth="1"/>
    <col min="8964" max="8964" width="8.28515625" style="48" customWidth="1"/>
    <col min="8965" max="8965" width="9.42578125" style="48" bestFit="1" customWidth="1"/>
    <col min="8966" max="9212" width="9.140625" style="48"/>
    <col min="9213" max="9213" width="57.140625" style="48" customWidth="1"/>
    <col min="9214" max="9214" width="4.7109375" style="48" customWidth="1"/>
    <col min="9215" max="9215" width="5.28515625" style="48" customWidth="1"/>
    <col min="9216" max="9216" width="3.7109375" style="48" customWidth="1"/>
    <col min="9217" max="9217" width="13.5703125" style="48" customWidth="1"/>
    <col min="9218" max="9218" width="7.42578125" style="48" bestFit="1" customWidth="1"/>
    <col min="9219" max="9219" width="10.28515625" style="48" bestFit="1" customWidth="1"/>
    <col min="9220" max="9220" width="8.28515625" style="48" customWidth="1"/>
    <col min="9221" max="9221" width="9.42578125" style="48" bestFit="1" customWidth="1"/>
    <col min="9222" max="9468" width="9.140625" style="48"/>
    <col min="9469" max="9469" width="57.140625" style="48" customWidth="1"/>
    <col min="9470" max="9470" width="4.7109375" style="48" customWidth="1"/>
    <col min="9471" max="9471" width="5.28515625" style="48" customWidth="1"/>
    <col min="9472" max="9472" width="3.7109375" style="48" customWidth="1"/>
    <col min="9473" max="9473" width="13.5703125" style="48" customWidth="1"/>
    <col min="9474" max="9474" width="7.42578125" style="48" bestFit="1" customWidth="1"/>
    <col min="9475" max="9475" width="10.28515625" style="48" bestFit="1" customWidth="1"/>
    <col min="9476" max="9476" width="8.28515625" style="48" customWidth="1"/>
    <col min="9477" max="9477" width="9.42578125" style="48" bestFit="1" customWidth="1"/>
    <col min="9478" max="9724" width="9.140625" style="48"/>
    <col min="9725" max="9725" width="57.140625" style="48" customWidth="1"/>
    <col min="9726" max="9726" width="4.7109375" style="48" customWidth="1"/>
    <col min="9727" max="9727" width="5.28515625" style="48" customWidth="1"/>
    <col min="9728" max="9728" width="3.7109375" style="48" customWidth="1"/>
    <col min="9729" max="9729" width="13.5703125" style="48" customWidth="1"/>
    <col min="9730" max="9730" width="7.42578125" style="48" bestFit="1" customWidth="1"/>
    <col min="9731" max="9731" width="10.28515625" style="48" bestFit="1" customWidth="1"/>
    <col min="9732" max="9732" width="8.28515625" style="48" customWidth="1"/>
    <col min="9733" max="9733" width="9.42578125" style="48" bestFit="1" customWidth="1"/>
    <col min="9734" max="9980" width="9.140625" style="48"/>
    <col min="9981" max="9981" width="57.140625" style="48" customWidth="1"/>
    <col min="9982" max="9982" width="4.7109375" style="48" customWidth="1"/>
    <col min="9983" max="9983" width="5.28515625" style="48" customWidth="1"/>
    <col min="9984" max="9984" width="3.7109375" style="48" customWidth="1"/>
    <col min="9985" max="9985" width="13.5703125" style="48" customWidth="1"/>
    <col min="9986" max="9986" width="7.42578125" style="48" bestFit="1" customWidth="1"/>
    <col min="9987" max="9987" width="10.28515625" style="48" bestFit="1" customWidth="1"/>
    <col min="9988" max="9988" width="8.28515625" style="48" customWidth="1"/>
    <col min="9989" max="9989" width="9.42578125" style="48" bestFit="1" customWidth="1"/>
    <col min="9990" max="10236" width="9.140625" style="48"/>
    <col min="10237" max="10237" width="57.140625" style="48" customWidth="1"/>
    <col min="10238" max="10238" width="4.7109375" style="48" customWidth="1"/>
    <col min="10239" max="10239" width="5.28515625" style="48" customWidth="1"/>
    <col min="10240" max="10240" width="3.7109375" style="48" customWidth="1"/>
    <col min="10241" max="10241" width="13.5703125" style="48" customWidth="1"/>
    <col min="10242" max="10242" width="7.42578125" style="48" bestFit="1" customWidth="1"/>
    <col min="10243" max="10243" width="10.28515625" style="48" bestFit="1" customWidth="1"/>
    <col min="10244" max="10244" width="8.28515625" style="48" customWidth="1"/>
    <col min="10245" max="10245" width="9.42578125" style="48" bestFit="1" customWidth="1"/>
    <col min="10246" max="10492" width="9.140625" style="48"/>
    <col min="10493" max="10493" width="57.140625" style="48" customWidth="1"/>
    <col min="10494" max="10494" width="4.7109375" style="48" customWidth="1"/>
    <col min="10495" max="10495" width="5.28515625" style="48" customWidth="1"/>
    <col min="10496" max="10496" width="3.7109375" style="48" customWidth="1"/>
    <col min="10497" max="10497" width="13.5703125" style="48" customWidth="1"/>
    <col min="10498" max="10498" width="7.42578125" style="48" bestFit="1" customWidth="1"/>
    <col min="10499" max="10499" width="10.28515625" style="48" bestFit="1" customWidth="1"/>
    <col min="10500" max="10500" width="8.28515625" style="48" customWidth="1"/>
    <col min="10501" max="10501" width="9.42578125" style="48" bestFit="1" customWidth="1"/>
    <col min="10502" max="10748" width="9.140625" style="48"/>
    <col min="10749" max="10749" width="57.140625" style="48" customWidth="1"/>
    <col min="10750" max="10750" width="4.7109375" style="48" customWidth="1"/>
    <col min="10751" max="10751" width="5.28515625" style="48" customWidth="1"/>
    <col min="10752" max="10752" width="3.7109375" style="48" customWidth="1"/>
    <col min="10753" max="10753" width="13.5703125" style="48" customWidth="1"/>
    <col min="10754" max="10754" width="7.42578125" style="48" bestFit="1" customWidth="1"/>
    <col min="10755" max="10755" width="10.28515625" style="48" bestFit="1" customWidth="1"/>
    <col min="10756" max="10756" width="8.28515625" style="48" customWidth="1"/>
    <col min="10757" max="10757" width="9.42578125" style="48" bestFit="1" customWidth="1"/>
    <col min="10758" max="11004" width="9.140625" style="48"/>
    <col min="11005" max="11005" width="57.140625" style="48" customWidth="1"/>
    <col min="11006" max="11006" width="4.7109375" style="48" customWidth="1"/>
    <col min="11007" max="11007" width="5.28515625" style="48" customWidth="1"/>
    <col min="11008" max="11008" width="3.7109375" style="48" customWidth="1"/>
    <col min="11009" max="11009" width="13.5703125" style="48" customWidth="1"/>
    <col min="11010" max="11010" width="7.42578125" style="48" bestFit="1" customWidth="1"/>
    <col min="11011" max="11011" width="10.28515625" style="48" bestFit="1" customWidth="1"/>
    <col min="11012" max="11012" width="8.28515625" style="48" customWidth="1"/>
    <col min="11013" max="11013" width="9.42578125" style="48" bestFit="1" customWidth="1"/>
    <col min="11014" max="11260" width="9.140625" style="48"/>
    <col min="11261" max="11261" width="57.140625" style="48" customWidth="1"/>
    <col min="11262" max="11262" width="4.7109375" style="48" customWidth="1"/>
    <col min="11263" max="11263" width="5.28515625" style="48" customWidth="1"/>
    <col min="11264" max="11264" width="3.7109375" style="48" customWidth="1"/>
    <col min="11265" max="11265" width="13.5703125" style="48" customWidth="1"/>
    <col min="11266" max="11266" width="7.42578125" style="48" bestFit="1" customWidth="1"/>
    <col min="11267" max="11267" width="10.28515625" style="48" bestFit="1" customWidth="1"/>
    <col min="11268" max="11268" width="8.28515625" style="48" customWidth="1"/>
    <col min="11269" max="11269" width="9.42578125" style="48" bestFit="1" customWidth="1"/>
    <col min="11270" max="11516" width="9.140625" style="48"/>
    <col min="11517" max="11517" width="57.140625" style="48" customWidth="1"/>
    <col min="11518" max="11518" width="4.7109375" style="48" customWidth="1"/>
    <col min="11519" max="11519" width="5.28515625" style="48" customWidth="1"/>
    <col min="11520" max="11520" width="3.7109375" style="48" customWidth="1"/>
    <col min="11521" max="11521" width="13.5703125" style="48" customWidth="1"/>
    <col min="11522" max="11522" width="7.42578125" style="48" bestFit="1" customWidth="1"/>
    <col min="11523" max="11523" width="10.28515625" style="48" bestFit="1" customWidth="1"/>
    <col min="11524" max="11524" width="8.28515625" style="48" customWidth="1"/>
    <col min="11525" max="11525" width="9.42578125" style="48" bestFit="1" customWidth="1"/>
    <col min="11526" max="11772" width="9.140625" style="48"/>
    <col min="11773" max="11773" width="57.140625" style="48" customWidth="1"/>
    <col min="11774" max="11774" width="4.7109375" style="48" customWidth="1"/>
    <col min="11775" max="11775" width="5.28515625" style="48" customWidth="1"/>
    <col min="11776" max="11776" width="3.7109375" style="48" customWidth="1"/>
    <col min="11777" max="11777" width="13.5703125" style="48" customWidth="1"/>
    <col min="11778" max="11778" width="7.42578125" style="48" bestFit="1" customWidth="1"/>
    <col min="11779" max="11779" width="10.28515625" style="48" bestFit="1" customWidth="1"/>
    <col min="11780" max="11780" width="8.28515625" style="48" customWidth="1"/>
    <col min="11781" max="11781" width="9.42578125" style="48" bestFit="1" customWidth="1"/>
    <col min="11782" max="12028" width="9.140625" style="48"/>
    <col min="12029" max="12029" width="57.140625" style="48" customWidth="1"/>
    <col min="12030" max="12030" width="4.7109375" style="48" customWidth="1"/>
    <col min="12031" max="12031" width="5.28515625" style="48" customWidth="1"/>
    <col min="12032" max="12032" width="3.7109375" style="48" customWidth="1"/>
    <col min="12033" max="12033" width="13.5703125" style="48" customWidth="1"/>
    <col min="12034" max="12034" width="7.42578125" style="48" bestFit="1" customWidth="1"/>
    <col min="12035" max="12035" width="10.28515625" style="48" bestFit="1" customWidth="1"/>
    <col min="12036" max="12036" width="8.28515625" style="48" customWidth="1"/>
    <col min="12037" max="12037" width="9.42578125" style="48" bestFit="1" customWidth="1"/>
    <col min="12038" max="12284" width="9.140625" style="48"/>
    <col min="12285" max="12285" width="57.140625" style="48" customWidth="1"/>
    <col min="12286" max="12286" width="4.7109375" style="48" customWidth="1"/>
    <col min="12287" max="12287" width="5.28515625" style="48" customWidth="1"/>
    <col min="12288" max="12288" width="3.7109375" style="48" customWidth="1"/>
    <col min="12289" max="12289" width="13.5703125" style="48" customWidth="1"/>
    <col min="12290" max="12290" width="7.42578125" style="48" bestFit="1" customWidth="1"/>
    <col min="12291" max="12291" width="10.28515625" style="48" bestFit="1" customWidth="1"/>
    <col min="12292" max="12292" width="8.28515625" style="48" customWidth="1"/>
    <col min="12293" max="12293" width="9.42578125" style="48" bestFit="1" customWidth="1"/>
    <col min="12294" max="12540" width="9.140625" style="48"/>
    <col min="12541" max="12541" width="57.140625" style="48" customWidth="1"/>
    <col min="12542" max="12542" width="4.7109375" style="48" customWidth="1"/>
    <col min="12543" max="12543" width="5.28515625" style="48" customWidth="1"/>
    <col min="12544" max="12544" width="3.7109375" style="48" customWidth="1"/>
    <col min="12545" max="12545" width="13.5703125" style="48" customWidth="1"/>
    <col min="12546" max="12546" width="7.42578125" style="48" bestFit="1" customWidth="1"/>
    <col min="12547" max="12547" width="10.28515625" style="48" bestFit="1" customWidth="1"/>
    <col min="12548" max="12548" width="8.28515625" style="48" customWidth="1"/>
    <col min="12549" max="12549" width="9.42578125" style="48" bestFit="1" customWidth="1"/>
    <col min="12550" max="12796" width="9.140625" style="48"/>
    <col min="12797" max="12797" width="57.140625" style="48" customWidth="1"/>
    <col min="12798" max="12798" width="4.7109375" style="48" customWidth="1"/>
    <col min="12799" max="12799" width="5.28515625" style="48" customWidth="1"/>
    <col min="12800" max="12800" width="3.7109375" style="48" customWidth="1"/>
    <col min="12801" max="12801" width="13.5703125" style="48" customWidth="1"/>
    <col min="12802" max="12802" width="7.42578125" style="48" bestFit="1" customWidth="1"/>
    <col min="12803" max="12803" width="10.28515625" style="48" bestFit="1" customWidth="1"/>
    <col min="12804" max="12804" width="8.28515625" style="48" customWidth="1"/>
    <col min="12805" max="12805" width="9.42578125" style="48" bestFit="1" customWidth="1"/>
    <col min="12806" max="13052" width="9.140625" style="48"/>
    <col min="13053" max="13053" width="57.140625" style="48" customWidth="1"/>
    <col min="13054" max="13054" width="4.7109375" style="48" customWidth="1"/>
    <col min="13055" max="13055" width="5.28515625" style="48" customWidth="1"/>
    <col min="13056" max="13056" width="3.7109375" style="48" customWidth="1"/>
    <col min="13057" max="13057" width="13.5703125" style="48" customWidth="1"/>
    <col min="13058" max="13058" width="7.42578125" style="48" bestFit="1" customWidth="1"/>
    <col min="13059" max="13059" width="10.28515625" style="48" bestFit="1" customWidth="1"/>
    <col min="13060" max="13060" width="8.28515625" style="48" customWidth="1"/>
    <col min="13061" max="13061" width="9.42578125" style="48" bestFit="1" customWidth="1"/>
    <col min="13062" max="13308" width="9.140625" style="48"/>
    <col min="13309" max="13309" width="57.140625" style="48" customWidth="1"/>
    <col min="13310" max="13310" width="4.7109375" style="48" customWidth="1"/>
    <col min="13311" max="13311" width="5.28515625" style="48" customWidth="1"/>
    <col min="13312" max="13312" width="3.7109375" style="48" customWidth="1"/>
    <col min="13313" max="13313" width="13.5703125" style="48" customWidth="1"/>
    <col min="13314" max="13314" width="7.42578125" style="48" bestFit="1" customWidth="1"/>
    <col min="13315" max="13315" width="10.28515625" style="48" bestFit="1" customWidth="1"/>
    <col min="13316" max="13316" width="8.28515625" style="48" customWidth="1"/>
    <col min="13317" max="13317" width="9.42578125" style="48" bestFit="1" customWidth="1"/>
    <col min="13318" max="13564" width="9.140625" style="48"/>
    <col min="13565" max="13565" width="57.140625" style="48" customWidth="1"/>
    <col min="13566" max="13566" width="4.7109375" style="48" customWidth="1"/>
    <col min="13567" max="13567" width="5.28515625" style="48" customWidth="1"/>
    <col min="13568" max="13568" width="3.7109375" style="48" customWidth="1"/>
    <col min="13569" max="13569" width="13.5703125" style="48" customWidth="1"/>
    <col min="13570" max="13570" width="7.42578125" style="48" bestFit="1" customWidth="1"/>
    <col min="13571" max="13571" width="10.28515625" style="48" bestFit="1" customWidth="1"/>
    <col min="13572" max="13572" width="8.28515625" style="48" customWidth="1"/>
    <col min="13573" max="13573" width="9.42578125" style="48" bestFit="1" customWidth="1"/>
    <col min="13574" max="13820" width="9.140625" style="48"/>
    <col min="13821" max="13821" width="57.140625" style="48" customWidth="1"/>
    <col min="13822" max="13822" width="4.7109375" style="48" customWidth="1"/>
    <col min="13823" max="13823" width="5.28515625" style="48" customWidth="1"/>
    <col min="13824" max="13824" width="3.7109375" style="48" customWidth="1"/>
    <col min="13825" max="13825" width="13.5703125" style="48" customWidth="1"/>
    <col min="13826" max="13826" width="7.42578125" style="48" bestFit="1" customWidth="1"/>
    <col min="13827" max="13827" width="10.28515625" style="48" bestFit="1" customWidth="1"/>
    <col min="13828" max="13828" width="8.28515625" style="48" customWidth="1"/>
    <col min="13829" max="13829" width="9.42578125" style="48" bestFit="1" customWidth="1"/>
    <col min="13830" max="14076" width="9.140625" style="48"/>
    <col min="14077" max="14077" width="57.140625" style="48" customWidth="1"/>
    <col min="14078" max="14078" width="4.7109375" style="48" customWidth="1"/>
    <col min="14079" max="14079" width="5.28515625" style="48" customWidth="1"/>
    <col min="14080" max="14080" width="3.7109375" style="48" customWidth="1"/>
    <col min="14081" max="14081" width="13.5703125" style="48" customWidth="1"/>
    <col min="14082" max="14082" width="7.42578125" style="48" bestFit="1" customWidth="1"/>
    <col min="14083" max="14083" width="10.28515625" style="48" bestFit="1" customWidth="1"/>
    <col min="14084" max="14084" width="8.28515625" style="48" customWidth="1"/>
    <col min="14085" max="14085" width="9.42578125" style="48" bestFit="1" customWidth="1"/>
    <col min="14086" max="14332" width="9.140625" style="48"/>
    <col min="14333" max="14333" width="57.140625" style="48" customWidth="1"/>
    <col min="14334" max="14334" width="4.7109375" style="48" customWidth="1"/>
    <col min="14335" max="14335" width="5.28515625" style="48" customWidth="1"/>
    <col min="14336" max="14336" width="3.7109375" style="48" customWidth="1"/>
    <col min="14337" max="14337" width="13.5703125" style="48" customWidth="1"/>
    <col min="14338" max="14338" width="7.42578125" style="48" bestFit="1" customWidth="1"/>
    <col min="14339" max="14339" width="10.28515625" style="48" bestFit="1" customWidth="1"/>
    <col min="14340" max="14340" width="8.28515625" style="48" customWidth="1"/>
    <col min="14341" max="14341" width="9.42578125" style="48" bestFit="1" customWidth="1"/>
    <col min="14342" max="14588" width="9.140625" style="48"/>
    <col min="14589" max="14589" width="57.140625" style="48" customWidth="1"/>
    <col min="14590" max="14590" width="4.7109375" style="48" customWidth="1"/>
    <col min="14591" max="14591" width="5.28515625" style="48" customWidth="1"/>
    <col min="14592" max="14592" width="3.7109375" style="48" customWidth="1"/>
    <col min="14593" max="14593" width="13.5703125" style="48" customWidth="1"/>
    <col min="14594" max="14594" width="7.42578125" style="48" bestFit="1" customWidth="1"/>
    <col min="14595" max="14595" width="10.28515625" style="48" bestFit="1" customWidth="1"/>
    <col min="14596" max="14596" width="8.28515625" style="48" customWidth="1"/>
    <col min="14597" max="14597" width="9.42578125" style="48" bestFit="1" customWidth="1"/>
    <col min="14598" max="14844" width="9.140625" style="48"/>
    <col min="14845" max="14845" width="57.140625" style="48" customWidth="1"/>
    <col min="14846" max="14846" width="4.7109375" style="48" customWidth="1"/>
    <col min="14847" max="14847" width="5.28515625" style="48" customWidth="1"/>
    <col min="14848" max="14848" width="3.7109375" style="48" customWidth="1"/>
    <col min="14849" max="14849" width="13.5703125" style="48" customWidth="1"/>
    <col min="14850" max="14850" width="7.42578125" style="48" bestFit="1" customWidth="1"/>
    <col min="14851" max="14851" width="10.28515625" style="48" bestFit="1" customWidth="1"/>
    <col min="14852" max="14852" width="8.28515625" style="48" customWidth="1"/>
    <col min="14853" max="14853" width="9.42578125" style="48" bestFit="1" customWidth="1"/>
    <col min="14854" max="15100" width="9.140625" style="48"/>
    <col min="15101" max="15101" width="57.140625" style="48" customWidth="1"/>
    <col min="15102" max="15102" width="4.7109375" style="48" customWidth="1"/>
    <col min="15103" max="15103" width="5.28515625" style="48" customWidth="1"/>
    <col min="15104" max="15104" width="3.7109375" style="48" customWidth="1"/>
    <col min="15105" max="15105" width="13.5703125" style="48" customWidth="1"/>
    <col min="15106" max="15106" width="7.42578125" style="48" bestFit="1" customWidth="1"/>
    <col min="15107" max="15107" width="10.28515625" style="48" bestFit="1" customWidth="1"/>
    <col min="15108" max="15108" width="8.28515625" style="48" customWidth="1"/>
    <col min="15109" max="15109" width="9.42578125" style="48" bestFit="1" customWidth="1"/>
    <col min="15110" max="15356" width="9.140625" style="48"/>
    <col min="15357" max="15357" width="57.140625" style="48" customWidth="1"/>
    <col min="15358" max="15358" width="4.7109375" style="48" customWidth="1"/>
    <col min="15359" max="15359" width="5.28515625" style="48" customWidth="1"/>
    <col min="15360" max="15360" width="3.7109375" style="48" customWidth="1"/>
    <col min="15361" max="15361" width="13.5703125" style="48" customWidth="1"/>
    <col min="15362" max="15362" width="7.42578125" style="48" bestFit="1" customWidth="1"/>
    <col min="15363" max="15363" width="10.28515625" style="48" bestFit="1" customWidth="1"/>
    <col min="15364" max="15364" width="8.28515625" style="48" customWidth="1"/>
    <col min="15365" max="15365" width="9.42578125" style="48" bestFit="1" customWidth="1"/>
    <col min="15366" max="15612" width="9.140625" style="48"/>
    <col min="15613" max="15613" width="57.140625" style="48" customWidth="1"/>
    <col min="15614" max="15614" width="4.7109375" style="48" customWidth="1"/>
    <col min="15615" max="15615" width="5.28515625" style="48" customWidth="1"/>
    <col min="15616" max="15616" width="3.7109375" style="48" customWidth="1"/>
    <col min="15617" max="15617" width="13.5703125" style="48" customWidth="1"/>
    <col min="15618" max="15618" width="7.42578125" style="48" bestFit="1" customWidth="1"/>
    <col min="15619" max="15619" width="10.28515625" style="48" bestFit="1" customWidth="1"/>
    <col min="15620" max="15620" width="8.28515625" style="48" customWidth="1"/>
    <col min="15621" max="15621" width="9.42578125" style="48" bestFit="1" customWidth="1"/>
    <col min="15622" max="15868" width="9.140625" style="48"/>
    <col min="15869" max="15869" width="57.140625" style="48" customWidth="1"/>
    <col min="15870" max="15870" width="4.7109375" style="48" customWidth="1"/>
    <col min="15871" max="15871" width="5.28515625" style="48" customWidth="1"/>
    <col min="15872" max="15872" width="3.7109375" style="48" customWidth="1"/>
    <col min="15873" max="15873" width="13.5703125" style="48" customWidth="1"/>
    <col min="15874" max="15874" width="7.42578125" style="48" bestFit="1" customWidth="1"/>
    <col min="15875" max="15875" width="10.28515625" style="48" bestFit="1" customWidth="1"/>
    <col min="15876" max="15876" width="8.28515625" style="48" customWidth="1"/>
    <col min="15877" max="15877" width="9.42578125" style="48" bestFit="1" customWidth="1"/>
    <col min="15878" max="16124" width="9.140625" style="48"/>
    <col min="16125" max="16125" width="57.140625" style="48" customWidth="1"/>
    <col min="16126" max="16126" width="4.7109375" style="48" customWidth="1"/>
    <col min="16127" max="16127" width="5.28515625" style="48" customWidth="1"/>
    <col min="16128" max="16128" width="3.7109375" style="48" customWidth="1"/>
    <col min="16129" max="16129" width="13.5703125" style="48" customWidth="1"/>
    <col min="16130" max="16130" width="7.42578125" style="48" bestFit="1" customWidth="1"/>
    <col min="16131" max="16131" width="10.28515625" style="48" bestFit="1" customWidth="1"/>
    <col min="16132" max="16132" width="8.28515625" style="48" customWidth="1"/>
    <col min="16133" max="16133" width="9.42578125" style="48" bestFit="1" customWidth="1"/>
    <col min="16134" max="16384" width="9.140625" style="48"/>
  </cols>
  <sheetData>
    <row r="1" spans="1:13" ht="12.75" customHeight="1" x14ac:dyDescent="0.2">
      <c r="A1" s="233" t="s">
        <v>505</v>
      </c>
      <c r="B1" s="233"/>
      <c r="C1" s="233"/>
      <c r="D1" s="233"/>
      <c r="E1" s="233"/>
      <c r="F1" s="233"/>
      <c r="G1" s="233"/>
    </row>
    <row r="2" spans="1:13" ht="12.75" customHeight="1" x14ac:dyDescent="0.2">
      <c r="A2" s="233" t="s">
        <v>720</v>
      </c>
      <c r="B2" s="233"/>
      <c r="C2" s="233"/>
      <c r="D2" s="233"/>
      <c r="E2" s="233"/>
      <c r="F2" s="233"/>
      <c r="G2" s="233"/>
    </row>
    <row r="3" spans="1:13" ht="12.75" customHeight="1" x14ac:dyDescent="0.2">
      <c r="A3" s="233" t="s">
        <v>480</v>
      </c>
      <c r="B3" s="233"/>
      <c r="C3" s="233"/>
      <c r="D3" s="233"/>
      <c r="E3" s="233"/>
      <c r="F3" s="233"/>
      <c r="G3" s="233"/>
    </row>
    <row r="4" spans="1:13" ht="12.75" customHeight="1" x14ac:dyDescent="0.2">
      <c r="A4" s="233" t="s">
        <v>481</v>
      </c>
      <c r="B4" s="233"/>
      <c r="C4" s="233"/>
      <c r="D4" s="233"/>
      <c r="E4" s="233"/>
      <c r="F4" s="233"/>
      <c r="G4" s="233"/>
    </row>
    <row r="5" spans="1:13" ht="12.75" customHeight="1" x14ac:dyDescent="0.2">
      <c r="A5" s="233" t="s">
        <v>706</v>
      </c>
      <c r="B5" s="233"/>
      <c r="C5" s="233"/>
      <c r="D5" s="233"/>
      <c r="E5" s="233"/>
      <c r="F5" s="233"/>
      <c r="G5" s="233"/>
    </row>
    <row r="6" spans="1:13" ht="12.75" customHeight="1" x14ac:dyDescent="0.2">
      <c r="A6" s="233" t="s">
        <v>716</v>
      </c>
      <c r="B6" s="233"/>
      <c r="C6" s="233"/>
      <c r="D6" s="233"/>
      <c r="E6" s="233"/>
      <c r="F6" s="233"/>
      <c r="G6" s="233"/>
    </row>
    <row r="7" spans="1:13" ht="12.75" customHeight="1" x14ac:dyDescent="0.2">
      <c r="A7" s="233" t="s">
        <v>481</v>
      </c>
      <c r="B7" s="233"/>
      <c r="C7" s="233"/>
      <c r="D7" s="233"/>
      <c r="E7" s="233"/>
      <c r="F7" s="233"/>
      <c r="G7" s="233"/>
    </row>
    <row r="8" spans="1:13" ht="12.75" customHeight="1" x14ac:dyDescent="0.2">
      <c r="A8" s="233" t="s">
        <v>654</v>
      </c>
      <c r="B8" s="233"/>
      <c r="C8" s="233"/>
      <c r="D8" s="233"/>
      <c r="E8" s="233"/>
      <c r="F8" s="233"/>
      <c r="G8" s="233"/>
    </row>
    <row r="9" spans="1:13" s="145" customFormat="1" ht="28.5" customHeight="1" x14ac:dyDescent="0.2">
      <c r="A9" s="234" t="s">
        <v>653</v>
      </c>
      <c r="B9" s="234"/>
      <c r="C9" s="234"/>
      <c r="D9" s="234"/>
      <c r="E9" s="234"/>
      <c r="H9" s="144"/>
      <c r="I9" s="144"/>
      <c r="J9" s="144"/>
      <c r="K9" s="144"/>
      <c r="L9" s="144"/>
      <c r="M9" s="144"/>
    </row>
    <row r="10" spans="1:13" x14ac:dyDescent="0.2">
      <c r="A10" s="55"/>
      <c r="F10" s="50" t="s">
        <v>93</v>
      </c>
    </row>
    <row r="11" spans="1:13" ht="33.75" x14ac:dyDescent="0.2">
      <c r="A11" s="74" t="s">
        <v>94</v>
      </c>
      <c r="B11" s="62" t="s">
        <v>96</v>
      </c>
      <c r="C11" s="61" t="s">
        <v>97</v>
      </c>
      <c r="D11" s="61" t="s">
        <v>98</v>
      </c>
      <c r="E11" s="62" t="s">
        <v>99</v>
      </c>
      <c r="F11" s="74" t="s">
        <v>498</v>
      </c>
      <c r="G11" s="171" t="s">
        <v>710</v>
      </c>
      <c r="H11" s="220" t="s">
        <v>709</v>
      </c>
    </row>
    <row r="12" spans="1:13" ht="18.75" customHeight="1" x14ac:dyDescent="0.2">
      <c r="A12" s="57" t="s">
        <v>100</v>
      </c>
      <c r="B12" s="129"/>
      <c r="C12" s="85"/>
      <c r="D12" s="85"/>
      <c r="E12" s="129"/>
      <c r="F12" s="146">
        <f>F13+F130+F143+F181+F298+F323+F473+F537+F545+F691+F711+F728</f>
        <v>553627.79999999993</v>
      </c>
      <c r="G12" s="146">
        <f>G13+G130+G143+G181+G298+G323+G473+G537+G545+G691+G711+G728</f>
        <v>29077.892549999993</v>
      </c>
      <c r="H12" s="146">
        <f>H13+H130+H143+H181+H298+H323+H473+H537+H545+H691+H711+H728</f>
        <v>582705.69254999992</v>
      </c>
      <c r="I12" s="113">
        <f>F13+F130+F143+F181+F298+F323+F473+F537+F545+F691+F711+F728</f>
        <v>553627.79999999993</v>
      </c>
      <c r="J12" s="113">
        <f t="shared" ref="J12:K12" si="0">G13+G130+G143+G181+G298+G323+G473+G537+G545+G691+G711+G728</f>
        <v>29077.892549999993</v>
      </c>
      <c r="K12" s="113">
        <f t="shared" si="0"/>
        <v>582705.69254999992</v>
      </c>
    </row>
    <row r="13" spans="1:13" s="80" customFormat="1" x14ac:dyDescent="0.2">
      <c r="A13" s="88" t="s">
        <v>418</v>
      </c>
      <c r="B13" s="87" t="s">
        <v>105</v>
      </c>
      <c r="C13" s="89" t="s">
        <v>156</v>
      </c>
      <c r="D13" s="89" t="s">
        <v>157</v>
      </c>
      <c r="E13" s="87" t="s">
        <v>158</v>
      </c>
      <c r="F13" s="147">
        <f>F14+F21+F37+F60+F65+F96+F101+F106</f>
        <v>29494.199999999997</v>
      </c>
      <c r="G13" s="147">
        <f t="shared" ref="G13:H13" si="1">G14+G21+G37+G60+G65+G96+G101+G106</f>
        <v>2073</v>
      </c>
      <c r="H13" s="147">
        <f t="shared" si="1"/>
        <v>31567.199999999997</v>
      </c>
      <c r="I13" s="80">
        <f>'Пр 6 вед'!G395+'Пр 6 вед'!G451+'Пр 6 вед'!G748+'Пр 6 вед'!G772</f>
        <v>29494.2</v>
      </c>
      <c r="J13" s="80">
        <f>'Пр 6 вед'!H395+'Пр 6 вед'!H451+'Пр 6 вед'!H748+'Пр 6 вед'!H772</f>
        <v>2073.0000000000005</v>
      </c>
      <c r="K13" s="80">
        <f>'Пр 6 вед'!I395+'Пр 6 вед'!I451+'Пр 6 вед'!I748+'Пр 6 вед'!I772</f>
        <v>31567.200000000001</v>
      </c>
      <c r="L13" s="80">
        <f>'Пр 6 вед'!J395+'Пр 6 вед'!J451+'Пр 6 вед'!J748+'Пр 6 вед'!J772</f>
        <v>0</v>
      </c>
    </row>
    <row r="14" spans="1:13" s="80" customFormat="1" ht="21" x14ac:dyDescent="0.2">
      <c r="A14" s="88" t="s">
        <v>419</v>
      </c>
      <c r="B14" s="87" t="s">
        <v>105</v>
      </c>
      <c r="C14" s="89" t="s">
        <v>226</v>
      </c>
      <c r="D14" s="89" t="s">
        <v>157</v>
      </c>
      <c r="E14" s="87" t="s">
        <v>158</v>
      </c>
      <c r="F14" s="147">
        <f>F15</f>
        <v>874.8</v>
      </c>
      <c r="G14" s="147">
        <f t="shared" ref="G14:H17" si="2">G15</f>
        <v>138</v>
      </c>
      <c r="H14" s="147">
        <f t="shared" si="2"/>
        <v>1012.8</v>
      </c>
      <c r="J14" s="48"/>
      <c r="K14" s="48"/>
    </row>
    <row r="15" spans="1:13" x14ac:dyDescent="0.2">
      <c r="A15" s="90" t="s">
        <v>420</v>
      </c>
      <c r="B15" s="92" t="s">
        <v>105</v>
      </c>
      <c r="C15" s="94" t="s">
        <v>226</v>
      </c>
      <c r="D15" s="94" t="s">
        <v>421</v>
      </c>
      <c r="E15" s="92" t="s">
        <v>158</v>
      </c>
      <c r="F15" s="148">
        <f>F16</f>
        <v>874.8</v>
      </c>
      <c r="G15" s="148">
        <f t="shared" si="2"/>
        <v>138</v>
      </c>
      <c r="H15" s="148">
        <f t="shared" si="2"/>
        <v>1012.8</v>
      </c>
    </row>
    <row r="16" spans="1:13" ht="22.5" x14ac:dyDescent="0.2">
      <c r="A16" s="100" t="s">
        <v>203</v>
      </c>
      <c r="B16" s="74" t="s">
        <v>105</v>
      </c>
      <c r="C16" s="77" t="s">
        <v>226</v>
      </c>
      <c r="D16" s="77" t="s">
        <v>422</v>
      </c>
      <c r="E16" s="74"/>
      <c r="F16" s="149">
        <f>F17</f>
        <v>874.8</v>
      </c>
      <c r="G16" s="149">
        <f t="shared" si="2"/>
        <v>138</v>
      </c>
      <c r="H16" s="149">
        <f t="shared" si="2"/>
        <v>1012.8</v>
      </c>
    </row>
    <row r="17" spans="1:11" ht="33.75" x14ac:dyDescent="0.2">
      <c r="A17" s="73" t="s">
        <v>118</v>
      </c>
      <c r="B17" s="74" t="s">
        <v>105</v>
      </c>
      <c r="C17" s="77" t="s">
        <v>226</v>
      </c>
      <c r="D17" s="77" t="s">
        <v>422</v>
      </c>
      <c r="E17" s="74" t="s">
        <v>119</v>
      </c>
      <c r="F17" s="149">
        <f>F18</f>
        <v>874.8</v>
      </c>
      <c r="G17" s="149">
        <f t="shared" si="2"/>
        <v>138</v>
      </c>
      <c r="H17" s="149">
        <f t="shared" si="2"/>
        <v>1012.8</v>
      </c>
    </row>
    <row r="18" spans="1:11" x14ac:dyDescent="0.2">
      <c r="A18" s="73" t="s">
        <v>142</v>
      </c>
      <c r="B18" s="74" t="s">
        <v>105</v>
      </c>
      <c r="C18" s="77" t="s">
        <v>226</v>
      </c>
      <c r="D18" s="77" t="s">
        <v>422</v>
      </c>
      <c r="E18" s="74" t="s">
        <v>205</v>
      </c>
      <c r="F18" s="149">
        <f>F19+F20</f>
        <v>874.8</v>
      </c>
      <c r="G18" s="149">
        <f t="shared" ref="G18:H18" si="3">G19+G20</f>
        <v>138</v>
      </c>
      <c r="H18" s="149">
        <f t="shared" si="3"/>
        <v>1012.8</v>
      </c>
    </row>
    <row r="19" spans="1:11" x14ac:dyDescent="0.2">
      <c r="A19" s="100" t="s">
        <v>143</v>
      </c>
      <c r="B19" s="74" t="s">
        <v>105</v>
      </c>
      <c r="C19" s="77" t="s">
        <v>226</v>
      </c>
      <c r="D19" s="77" t="s">
        <v>422</v>
      </c>
      <c r="E19" s="74" t="s">
        <v>206</v>
      </c>
      <c r="F19" s="149">
        <f>'Пр 6 вед'!G754</f>
        <v>671.9</v>
      </c>
      <c r="G19" s="149">
        <f>'Пр 6 вед'!H754</f>
        <v>106</v>
      </c>
      <c r="H19" s="149">
        <f>'Пр 6 вед'!I754</f>
        <v>777.9</v>
      </c>
    </row>
    <row r="20" spans="1:11" ht="33.75" x14ac:dyDescent="0.2">
      <c r="A20" s="100" t="s">
        <v>144</v>
      </c>
      <c r="B20" s="74" t="s">
        <v>105</v>
      </c>
      <c r="C20" s="77" t="s">
        <v>226</v>
      </c>
      <c r="D20" s="77" t="s">
        <v>422</v>
      </c>
      <c r="E20" s="74">
        <v>129</v>
      </c>
      <c r="F20" s="149">
        <f>'Пр 6 вед'!G755</f>
        <v>202.9</v>
      </c>
      <c r="G20" s="149">
        <f>'Пр 6 вед'!H755</f>
        <v>32</v>
      </c>
      <c r="H20" s="149">
        <f>'Пр 6 вед'!I755</f>
        <v>234.9</v>
      </c>
    </row>
    <row r="21" spans="1:11" ht="31.5" x14ac:dyDescent="0.2">
      <c r="A21" s="88" t="s">
        <v>423</v>
      </c>
      <c r="B21" s="87" t="s">
        <v>105</v>
      </c>
      <c r="C21" s="89" t="s">
        <v>162</v>
      </c>
      <c r="D21" s="89" t="s">
        <v>157</v>
      </c>
      <c r="E21" s="87" t="s">
        <v>158</v>
      </c>
      <c r="F21" s="147">
        <f>F22</f>
        <v>1297.5</v>
      </c>
      <c r="G21" s="147">
        <f t="shared" ref="G21:H21" si="4">G22</f>
        <v>0</v>
      </c>
      <c r="H21" s="147">
        <f t="shared" si="4"/>
        <v>1297.5</v>
      </c>
    </row>
    <row r="22" spans="1:11" ht="30" customHeight="1" x14ac:dyDescent="0.2">
      <c r="A22" s="90" t="s">
        <v>434</v>
      </c>
      <c r="B22" s="92" t="s">
        <v>105</v>
      </c>
      <c r="C22" s="94" t="s">
        <v>162</v>
      </c>
      <c r="D22" s="94" t="s">
        <v>424</v>
      </c>
      <c r="E22" s="92" t="s">
        <v>158</v>
      </c>
      <c r="F22" s="148">
        <f>F23+F27+F30+F34</f>
        <v>1297.5</v>
      </c>
      <c r="G22" s="148">
        <f>G23+G27+G30+G34</f>
        <v>0</v>
      </c>
      <c r="H22" s="148">
        <f t="shared" ref="H22" si="5">H23+H27+H30+H34</f>
        <v>1297.5</v>
      </c>
    </row>
    <row r="23" spans="1:11" ht="19.5" customHeight="1" x14ac:dyDescent="0.2">
      <c r="A23" s="73" t="s">
        <v>118</v>
      </c>
      <c r="B23" s="74" t="s">
        <v>105</v>
      </c>
      <c r="C23" s="77" t="s">
        <v>162</v>
      </c>
      <c r="D23" s="77" t="s">
        <v>425</v>
      </c>
      <c r="E23" s="74" t="s">
        <v>119</v>
      </c>
      <c r="F23" s="149">
        <f>F24</f>
        <v>766.5</v>
      </c>
      <c r="G23" s="149">
        <f t="shared" ref="G23:H23" si="6">G24</f>
        <v>0</v>
      </c>
      <c r="H23" s="149">
        <f t="shared" si="6"/>
        <v>766.5</v>
      </c>
    </row>
    <row r="24" spans="1:11" ht="14.25" customHeight="1" x14ac:dyDescent="0.2">
      <c r="A24" s="73" t="s">
        <v>142</v>
      </c>
      <c r="B24" s="74" t="s">
        <v>105</v>
      </c>
      <c r="C24" s="77" t="s">
        <v>162</v>
      </c>
      <c r="D24" s="77" t="s">
        <v>425</v>
      </c>
      <c r="E24" s="74" t="s">
        <v>205</v>
      </c>
      <c r="F24" s="149">
        <f>F25+F26</f>
        <v>766.5</v>
      </c>
      <c r="G24" s="149">
        <f t="shared" ref="G24:H24" si="7">G25+G26</f>
        <v>0</v>
      </c>
      <c r="H24" s="149">
        <f t="shared" si="7"/>
        <v>766.5</v>
      </c>
    </row>
    <row r="25" spans="1:11" x14ac:dyDescent="0.2">
      <c r="A25" s="100" t="s">
        <v>143</v>
      </c>
      <c r="B25" s="74" t="s">
        <v>105</v>
      </c>
      <c r="C25" s="77" t="s">
        <v>162</v>
      </c>
      <c r="D25" s="77" t="s">
        <v>425</v>
      </c>
      <c r="E25" s="74" t="s">
        <v>206</v>
      </c>
      <c r="F25" s="149">
        <f>'Пр 6 вед'!G760</f>
        <v>588.70000000000005</v>
      </c>
      <c r="G25" s="149">
        <f>'Пр 6 вед'!H760</f>
        <v>0</v>
      </c>
      <c r="H25" s="149">
        <f>'Пр 6 вед'!I760</f>
        <v>588.70000000000005</v>
      </c>
    </row>
    <row r="26" spans="1:11" ht="33.75" x14ac:dyDescent="0.2">
      <c r="A26" s="100" t="s">
        <v>144</v>
      </c>
      <c r="B26" s="74" t="s">
        <v>105</v>
      </c>
      <c r="C26" s="77" t="s">
        <v>162</v>
      </c>
      <c r="D26" s="77" t="s">
        <v>425</v>
      </c>
      <c r="E26" s="74">
        <v>129</v>
      </c>
      <c r="F26" s="149">
        <f>'Пр 6 вед'!G761</f>
        <v>177.8</v>
      </c>
      <c r="G26" s="149">
        <f>'Пр 6 вед'!H761</f>
        <v>0</v>
      </c>
      <c r="H26" s="149">
        <f>'Пр 6 вед'!I761</f>
        <v>177.8</v>
      </c>
    </row>
    <row r="27" spans="1:11" ht="33.75" x14ac:dyDescent="0.2">
      <c r="A27" s="73" t="s">
        <v>118</v>
      </c>
      <c r="B27" s="74" t="s">
        <v>105</v>
      </c>
      <c r="C27" s="77" t="s">
        <v>162</v>
      </c>
      <c r="D27" s="77" t="s">
        <v>426</v>
      </c>
      <c r="E27" s="74">
        <v>100</v>
      </c>
      <c r="F27" s="149">
        <f>F28</f>
        <v>3.6</v>
      </c>
      <c r="G27" s="149">
        <f t="shared" ref="G27:H28" si="8">G28</f>
        <v>0</v>
      </c>
      <c r="H27" s="149">
        <f t="shared" si="8"/>
        <v>3.6</v>
      </c>
    </row>
    <row r="28" spans="1:11" s="55" customFormat="1" ht="11.25" x14ac:dyDescent="0.2">
      <c r="A28" s="73" t="s">
        <v>142</v>
      </c>
      <c r="B28" s="74" t="s">
        <v>105</v>
      </c>
      <c r="C28" s="77" t="s">
        <v>162</v>
      </c>
      <c r="D28" s="77" t="s">
        <v>426</v>
      </c>
      <c r="E28" s="74">
        <v>120</v>
      </c>
      <c r="F28" s="149">
        <f>F29</f>
        <v>3.6</v>
      </c>
      <c r="G28" s="149">
        <f t="shared" si="8"/>
        <v>0</v>
      </c>
      <c r="H28" s="149">
        <f t="shared" si="8"/>
        <v>3.6</v>
      </c>
      <c r="I28" s="79"/>
    </row>
    <row r="29" spans="1:11" ht="22.5" x14ac:dyDescent="0.2">
      <c r="A29" s="63" t="s">
        <v>257</v>
      </c>
      <c r="B29" s="74" t="s">
        <v>105</v>
      </c>
      <c r="C29" s="77" t="s">
        <v>162</v>
      </c>
      <c r="D29" s="77" t="s">
        <v>426</v>
      </c>
      <c r="E29" s="74" t="s">
        <v>259</v>
      </c>
      <c r="F29" s="149">
        <f>'Пр 6 вед'!G764</f>
        <v>3.6</v>
      </c>
      <c r="G29" s="149">
        <f>'Пр 6 вед'!H764</f>
        <v>0</v>
      </c>
      <c r="H29" s="149">
        <f>'Пр 6 вед'!I764</f>
        <v>3.6</v>
      </c>
    </row>
    <row r="30" spans="1:11" x14ac:dyDescent="0.2">
      <c r="A30" s="73" t="s">
        <v>482</v>
      </c>
      <c r="B30" s="74" t="s">
        <v>105</v>
      </c>
      <c r="C30" s="77" t="s">
        <v>162</v>
      </c>
      <c r="D30" s="77" t="s">
        <v>426</v>
      </c>
      <c r="E30" s="74">
        <v>200</v>
      </c>
      <c r="F30" s="149">
        <f>F31</f>
        <v>525.4</v>
      </c>
      <c r="G30" s="149">
        <f t="shared" ref="G30:H30" si="9">G31</f>
        <v>0</v>
      </c>
      <c r="H30" s="149">
        <f t="shared" si="9"/>
        <v>525.4</v>
      </c>
    </row>
    <row r="31" spans="1:11" s="80" customFormat="1" ht="22.5" x14ac:dyDescent="0.2">
      <c r="A31" s="73" t="s">
        <v>128</v>
      </c>
      <c r="B31" s="74" t="s">
        <v>105</v>
      </c>
      <c r="C31" s="77" t="s">
        <v>162</v>
      </c>
      <c r="D31" s="77" t="s">
        <v>426</v>
      </c>
      <c r="E31" s="74">
        <v>240</v>
      </c>
      <c r="F31" s="149">
        <f>F33+F32</f>
        <v>525.4</v>
      </c>
      <c r="G31" s="149">
        <f t="shared" ref="G31:H31" si="10">G33+G32</f>
        <v>0</v>
      </c>
      <c r="H31" s="149">
        <f t="shared" si="10"/>
        <v>525.4</v>
      </c>
      <c r="J31" s="48"/>
      <c r="K31" s="48"/>
    </row>
    <row r="32" spans="1:11" s="80" customFormat="1" ht="22.5" x14ac:dyDescent="0.2">
      <c r="A32" s="101" t="s">
        <v>145</v>
      </c>
      <c r="B32" s="74" t="s">
        <v>105</v>
      </c>
      <c r="C32" s="77" t="s">
        <v>162</v>
      </c>
      <c r="D32" s="77" t="s">
        <v>426</v>
      </c>
      <c r="E32" s="74">
        <v>242</v>
      </c>
      <c r="F32" s="149">
        <f>'Пр 6 вед'!G767</f>
        <v>0</v>
      </c>
      <c r="G32" s="149">
        <f>'Пр 6 вед'!H767</f>
        <v>0</v>
      </c>
      <c r="H32" s="149">
        <f>'Пр 6 вед'!I767</f>
        <v>0</v>
      </c>
      <c r="J32" s="48"/>
      <c r="K32" s="48"/>
    </row>
    <row r="33" spans="1:11" s="80" customFormat="1" x14ac:dyDescent="0.2">
      <c r="A33" s="101" t="s">
        <v>518</v>
      </c>
      <c r="B33" s="74" t="s">
        <v>105</v>
      </c>
      <c r="C33" s="77" t="s">
        <v>162</v>
      </c>
      <c r="D33" s="77" t="s">
        <v>426</v>
      </c>
      <c r="E33" s="74" t="s">
        <v>131</v>
      </c>
      <c r="F33" s="149">
        <f>'Пр 6 вед'!G768</f>
        <v>525.4</v>
      </c>
      <c r="G33" s="149">
        <f>'Пр 6 вед'!H768</f>
        <v>0</v>
      </c>
      <c r="H33" s="149">
        <f>'Пр 6 вед'!I768</f>
        <v>525.4</v>
      </c>
      <c r="J33" s="48"/>
      <c r="K33" s="48"/>
    </row>
    <row r="34" spans="1:11" s="80" customFormat="1" x14ac:dyDescent="0.2">
      <c r="A34" s="101" t="s">
        <v>146</v>
      </c>
      <c r="B34" s="74" t="s">
        <v>105</v>
      </c>
      <c r="C34" s="77" t="s">
        <v>162</v>
      </c>
      <c r="D34" s="77" t="s">
        <v>426</v>
      </c>
      <c r="E34" s="74" t="s">
        <v>208</v>
      </c>
      <c r="F34" s="149">
        <f>F35</f>
        <v>2</v>
      </c>
      <c r="G34" s="149">
        <f t="shared" ref="G34:H35" si="11">G35</f>
        <v>0</v>
      </c>
      <c r="H34" s="149">
        <f t="shared" si="11"/>
        <v>2</v>
      </c>
      <c r="J34" s="48"/>
      <c r="K34" s="48"/>
    </row>
    <row r="35" spans="1:11" s="80" customFormat="1" x14ac:dyDescent="0.2">
      <c r="A35" s="101" t="s">
        <v>147</v>
      </c>
      <c r="B35" s="74" t="s">
        <v>105</v>
      </c>
      <c r="C35" s="77" t="s">
        <v>162</v>
      </c>
      <c r="D35" s="77" t="s">
        <v>426</v>
      </c>
      <c r="E35" s="74" t="s">
        <v>148</v>
      </c>
      <c r="F35" s="149">
        <f>F36</f>
        <v>2</v>
      </c>
      <c r="G35" s="149">
        <f t="shared" si="11"/>
        <v>0</v>
      </c>
      <c r="H35" s="149">
        <f t="shared" si="11"/>
        <v>2</v>
      </c>
      <c r="J35" s="48"/>
      <c r="K35" s="48"/>
    </row>
    <row r="36" spans="1:11" s="80" customFormat="1" x14ac:dyDescent="0.2">
      <c r="A36" s="64" t="s">
        <v>209</v>
      </c>
      <c r="B36" s="74" t="s">
        <v>105</v>
      </c>
      <c r="C36" s="77" t="s">
        <v>162</v>
      </c>
      <c r="D36" s="77" t="s">
        <v>426</v>
      </c>
      <c r="E36" s="74">
        <v>852</v>
      </c>
      <c r="F36" s="149">
        <f>'Пр 6 вед'!G771</f>
        <v>2</v>
      </c>
      <c r="G36" s="149">
        <f>'Пр 6 вед'!H771</f>
        <v>0</v>
      </c>
      <c r="H36" s="149">
        <f>'Пр 6 вед'!I771</f>
        <v>2</v>
      </c>
      <c r="J36" s="48"/>
      <c r="K36" s="48"/>
    </row>
    <row r="37" spans="1:11" s="80" customFormat="1" ht="34.5" customHeight="1" x14ac:dyDescent="0.2">
      <c r="A37" s="88" t="s">
        <v>329</v>
      </c>
      <c r="B37" s="87" t="s">
        <v>105</v>
      </c>
      <c r="C37" s="89" t="s">
        <v>135</v>
      </c>
      <c r="D37" s="89"/>
      <c r="E37" s="87"/>
      <c r="F37" s="147">
        <f>F43+F38</f>
        <v>18865.899999999998</v>
      </c>
      <c r="G37" s="147">
        <f t="shared" ref="G37:H37" si="12">G43+G38</f>
        <v>910.10000000000014</v>
      </c>
      <c r="H37" s="147">
        <f t="shared" si="12"/>
        <v>19776</v>
      </c>
      <c r="J37" s="48"/>
      <c r="K37" s="48"/>
    </row>
    <row r="38" spans="1:11" s="80" customFormat="1" x14ac:dyDescent="0.2">
      <c r="A38" s="100" t="s">
        <v>330</v>
      </c>
      <c r="B38" s="74" t="s">
        <v>105</v>
      </c>
      <c r="C38" s="77" t="s">
        <v>135</v>
      </c>
      <c r="D38" s="77" t="s">
        <v>331</v>
      </c>
      <c r="E38" s="74" t="s">
        <v>158</v>
      </c>
      <c r="F38" s="149">
        <f>F39</f>
        <v>860.1</v>
      </c>
      <c r="G38" s="149">
        <f t="shared" ref="G38:H38" si="13">G39</f>
        <v>135.69999999999999</v>
      </c>
      <c r="H38" s="149">
        <f t="shared" si="13"/>
        <v>995.80000000000007</v>
      </c>
      <c r="J38" s="48"/>
      <c r="K38" s="48"/>
    </row>
    <row r="39" spans="1:11" s="80" customFormat="1" ht="33.75" x14ac:dyDescent="0.2">
      <c r="A39" s="73" t="s">
        <v>118</v>
      </c>
      <c r="B39" s="74" t="s">
        <v>105</v>
      </c>
      <c r="C39" s="77" t="s">
        <v>135</v>
      </c>
      <c r="D39" s="77" t="s">
        <v>332</v>
      </c>
      <c r="E39" s="74" t="s">
        <v>119</v>
      </c>
      <c r="F39" s="149">
        <f>SUM(F40)</f>
        <v>860.1</v>
      </c>
      <c r="G39" s="149">
        <f t="shared" ref="G39:H39" si="14">SUM(G40)</f>
        <v>135.69999999999999</v>
      </c>
      <c r="H39" s="149">
        <f t="shared" si="14"/>
        <v>995.80000000000007</v>
      </c>
      <c r="J39" s="48"/>
      <c r="K39" s="48"/>
    </row>
    <row r="40" spans="1:11" s="80" customFormat="1" x14ac:dyDescent="0.2">
      <c r="A40" s="73" t="s">
        <v>142</v>
      </c>
      <c r="B40" s="74" t="s">
        <v>105</v>
      </c>
      <c r="C40" s="77" t="s">
        <v>135</v>
      </c>
      <c r="D40" s="77" t="s">
        <v>332</v>
      </c>
      <c r="E40" s="74" t="s">
        <v>205</v>
      </c>
      <c r="F40" s="149">
        <f>SUM(F41:F42)</f>
        <v>860.1</v>
      </c>
      <c r="G40" s="149">
        <f t="shared" ref="G40:H40" si="15">SUM(G41:G42)</f>
        <v>135.69999999999999</v>
      </c>
      <c r="H40" s="149">
        <f t="shared" si="15"/>
        <v>995.80000000000007</v>
      </c>
      <c r="J40" s="48"/>
      <c r="K40" s="48"/>
    </row>
    <row r="41" spans="1:11" s="80" customFormat="1" x14ac:dyDescent="0.2">
      <c r="A41" s="100" t="s">
        <v>143</v>
      </c>
      <c r="B41" s="74" t="s">
        <v>105</v>
      </c>
      <c r="C41" s="77" t="s">
        <v>135</v>
      </c>
      <c r="D41" s="77" t="s">
        <v>332</v>
      </c>
      <c r="E41" s="74" t="s">
        <v>206</v>
      </c>
      <c r="F41" s="149">
        <f>'Пр 6 вед'!G456</f>
        <v>660.6</v>
      </c>
      <c r="G41" s="149">
        <f>'Пр 6 вед'!H456</f>
        <v>104.2</v>
      </c>
      <c r="H41" s="149">
        <f>'Пр 6 вед'!I456</f>
        <v>764.80000000000007</v>
      </c>
      <c r="J41" s="48"/>
      <c r="K41" s="48"/>
    </row>
    <row r="42" spans="1:11" s="80" customFormat="1" ht="33.75" x14ac:dyDescent="0.2">
      <c r="A42" s="100" t="s">
        <v>144</v>
      </c>
      <c r="B42" s="74" t="s">
        <v>105</v>
      </c>
      <c r="C42" s="77" t="s">
        <v>135</v>
      </c>
      <c r="D42" s="77" t="s">
        <v>332</v>
      </c>
      <c r="E42" s="74">
        <v>129</v>
      </c>
      <c r="F42" s="149">
        <f>'Пр 6 вед'!G457</f>
        <v>199.5</v>
      </c>
      <c r="G42" s="149">
        <f>'Пр 6 вед'!H457</f>
        <v>31.5</v>
      </c>
      <c r="H42" s="149">
        <f>'Пр 6 вед'!I457</f>
        <v>231</v>
      </c>
      <c r="J42" s="48"/>
      <c r="K42" s="48"/>
    </row>
    <row r="43" spans="1:11" s="80" customFormat="1" ht="22.5" x14ac:dyDescent="0.2">
      <c r="A43" s="73" t="s">
        <v>333</v>
      </c>
      <c r="B43" s="74" t="s">
        <v>105</v>
      </c>
      <c r="C43" s="77" t="s">
        <v>135</v>
      </c>
      <c r="D43" s="77" t="s">
        <v>334</v>
      </c>
      <c r="E43" s="74" t="s">
        <v>158</v>
      </c>
      <c r="F43" s="149">
        <f>F44+F48+F51+F55</f>
        <v>18005.8</v>
      </c>
      <c r="G43" s="149">
        <f t="shared" ref="G43:H43" si="16">G44+G48+G51+G55</f>
        <v>774.40000000000009</v>
      </c>
      <c r="H43" s="149">
        <f t="shared" si="16"/>
        <v>18780.2</v>
      </c>
      <c r="J43" s="48"/>
      <c r="K43" s="48"/>
    </row>
    <row r="44" spans="1:11" s="80" customFormat="1" ht="33.75" x14ac:dyDescent="0.2">
      <c r="A44" s="73" t="s">
        <v>118</v>
      </c>
      <c r="B44" s="74" t="s">
        <v>105</v>
      </c>
      <c r="C44" s="77" t="s">
        <v>135</v>
      </c>
      <c r="D44" s="77" t="s">
        <v>335</v>
      </c>
      <c r="E44" s="74" t="s">
        <v>119</v>
      </c>
      <c r="F44" s="149">
        <f>F45</f>
        <v>15228.7</v>
      </c>
      <c r="G44" s="149">
        <f t="shared" ref="G44:H44" si="17">G45</f>
        <v>1272.4000000000001</v>
      </c>
      <c r="H44" s="149">
        <f t="shared" si="17"/>
        <v>16501.100000000002</v>
      </c>
      <c r="J44" s="48"/>
      <c r="K44" s="48"/>
    </row>
    <row r="45" spans="1:11" s="80" customFormat="1" x14ac:dyDescent="0.2">
      <c r="A45" s="73" t="s">
        <v>142</v>
      </c>
      <c r="B45" s="74" t="s">
        <v>105</v>
      </c>
      <c r="C45" s="77" t="s">
        <v>135</v>
      </c>
      <c r="D45" s="77" t="s">
        <v>335</v>
      </c>
      <c r="E45" s="74" t="s">
        <v>205</v>
      </c>
      <c r="F45" s="149">
        <f>F46+F47</f>
        <v>15228.7</v>
      </c>
      <c r="G45" s="149">
        <f t="shared" ref="G45:H45" si="18">G46+G47</f>
        <v>1272.4000000000001</v>
      </c>
      <c r="H45" s="149">
        <f t="shared" si="18"/>
        <v>16501.100000000002</v>
      </c>
      <c r="J45" s="48"/>
      <c r="K45" s="48"/>
    </row>
    <row r="46" spans="1:11" s="80" customFormat="1" ht="14.25" customHeight="1" x14ac:dyDescent="0.2">
      <c r="A46" s="100" t="s">
        <v>143</v>
      </c>
      <c r="B46" s="74" t="s">
        <v>105</v>
      </c>
      <c r="C46" s="77" t="s">
        <v>135</v>
      </c>
      <c r="D46" s="77" t="s">
        <v>335</v>
      </c>
      <c r="E46" s="74" t="s">
        <v>206</v>
      </c>
      <c r="F46" s="149">
        <f>'Пр 6 вед'!G461</f>
        <v>11696.400000000001</v>
      </c>
      <c r="G46" s="149">
        <f>'Пр 6 вед'!H461</f>
        <v>977.3</v>
      </c>
      <c r="H46" s="149">
        <f>'Пр 6 вед'!I461</f>
        <v>12673.7</v>
      </c>
      <c r="J46" s="48"/>
      <c r="K46" s="48"/>
    </row>
    <row r="47" spans="1:11" s="80" customFormat="1" ht="33.75" x14ac:dyDescent="0.2">
      <c r="A47" s="100" t="s">
        <v>144</v>
      </c>
      <c r="B47" s="74" t="s">
        <v>105</v>
      </c>
      <c r="C47" s="77" t="s">
        <v>135</v>
      </c>
      <c r="D47" s="77" t="s">
        <v>335</v>
      </c>
      <c r="E47" s="74">
        <v>129</v>
      </c>
      <c r="F47" s="149">
        <f>'Пр 6 вед'!G462</f>
        <v>3532.3</v>
      </c>
      <c r="G47" s="149">
        <f>'Пр 6 вед'!H462</f>
        <v>295.10000000000002</v>
      </c>
      <c r="H47" s="149">
        <f>'Пр 6 вед'!I462</f>
        <v>3827.4</v>
      </c>
      <c r="J47" s="48"/>
      <c r="K47" s="48"/>
    </row>
    <row r="48" spans="1:11" s="80" customFormat="1" ht="33.75" x14ac:dyDescent="0.2">
      <c r="A48" s="73" t="s">
        <v>118</v>
      </c>
      <c r="B48" s="74" t="s">
        <v>105</v>
      </c>
      <c r="C48" s="77" t="s">
        <v>135</v>
      </c>
      <c r="D48" s="77" t="s">
        <v>336</v>
      </c>
      <c r="E48" s="74">
        <v>100</v>
      </c>
      <c r="F48" s="149">
        <f>F49</f>
        <v>0</v>
      </c>
      <c r="G48" s="149">
        <f t="shared" ref="G48:H49" si="19">G49</f>
        <v>0</v>
      </c>
      <c r="H48" s="149">
        <f t="shared" si="19"/>
        <v>0</v>
      </c>
      <c r="J48" s="48"/>
      <c r="K48" s="48"/>
    </row>
    <row r="49" spans="1:11" s="80" customFormat="1" x14ac:dyDescent="0.2">
      <c r="A49" s="73" t="s">
        <v>142</v>
      </c>
      <c r="B49" s="74" t="s">
        <v>105</v>
      </c>
      <c r="C49" s="77" t="s">
        <v>135</v>
      </c>
      <c r="D49" s="77" t="s">
        <v>336</v>
      </c>
      <c r="E49" s="74">
        <v>120</v>
      </c>
      <c r="F49" s="149">
        <f>F50</f>
        <v>0</v>
      </c>
      <c r="G49" s="149">
        <f t="shared" si="19"/>
        <v>0</v>
      </c>
      <c r="H49" s="149">
        <f t="shared" si="19"/>
        <v>0</v>
      </c>
      <c r="J49" s="48"/>
      <c r="K49" s="48"/>
    </row>
    <row r="50" spans="1:11" s="80" customFormat="1" ht="22.5" x14ac:dyDescent="0.2">
      <c r="A50" s="100" t="s">
        <v>257</v>
      </c>
      <c r="B50" s="74" t="s">
        <v>105</v>
      </c>
      <c r="C50" s="77" t="s">
        <v>135</v>
      </c>
      <c r="D50" s="77" t="s">
        <v>336</v>
      </c>
      <c r="E50" s="74">
        <v>122</v>
      </c>
      <c r="F50" s="149">
        <f>'Пр 6 вед'!G465</f>
        <v>0</v>
      </c>
      <c r="G50" s="149">
        <f>'Пр 6 вед'!H465</f>
        <v>0</v>
      </c>
      <c r="H50" s="149">
        <f>'Пр 6 вед'!I465</f>
        <v>0</v>
      </c>
      <c r="J50" s="48"/>
      <c r="K50" s="48"/>
    </row>
    <row r="51" spans="1:11" s="80" customFormat="1" x14ac:dyDescent="0.2">
      <c r="A51" s="73" t="s">
        <v>482</v>
      </c>
      <c r="B51" s="74" t="s">
        <v>105</v>
      </c>
      <c r="C51" s="77" t="s">
        <v>135</v>
      </c>
      <c r="D51" s="77" t="s">
        <v>336</v>
      </c>
      <c r="E51" s="74" t="s">
        <v>127</v>
      </c>
      <c r="F51" s="149">
        <f>F52</f>
        <v>2718.3</v>
      </c>
      <c r="G51" s="149">
        <f t="shared" ref="G51:H51" si="20">G52</f>
        <v>-498</v>
      </c>
      <c r="H51" s="149">
        <f t="shared" si="20"/>
        <v>2220.3000000000002</v>
      </c>
      <c r="J51" s="48"/>
      <c r="K51" s="48"/>
    </row>
    <row r="52" spans="1:11" s="80" customFormat="1" ht="22.5" x14ac:dyDescent="0.2">
      <c r="A52" s="73" t="s">
        <v>128</v>
      </c>
      <c r="B52" s="74" t="s">
        <v>105</v>
      </c>
      <c r="C52" s="77" t="s">
        <v>135</v>
      </c>
      <c r="D52" s="77" t="s">
        <v>336</v>
      </c>
      <c r="E52" s="74" t="s">
        <v>129</v>
      </c>
      <c r="F52" s="149">
        <f>F54+F53</f>
        <v>2718.3</v>
      </c>
      <c r="G52" s="149">
        <f t="shared" ref="G52:H52" si="21">G54+G53</f>
        <v>-498</v>
      </c>
      <c r="H52" s="149">
        <f t="shared" si="21"/>
        <v>2220.3000000000002</v>
      </c>
      <c r="J52" s="48"/>
      <c r="K52" s="48"/>
    </row>
    <row r="53" spans="1:11" s="80" customFormat="1" ht="22.5" x14ac:dyDescent="0.2">
      <c r="A53" s="101" t="s">
        <v>145</v>
      </c>
      <c r="B53" s="74" t="s">
        <v>105</v>
      </c>
      <c r="C53" s="77" t="s">
        <v>135</v>
      </c>
      <c r="D53" s="77" t="s">
        <v>336</v>
      </c>
      <c r="E53" s="74">
        <v>242</v>
      </c>
      <c r="F53" s="149">
        <f>'Пр 6 вед'!G468</f>
        <v>201</v>
      </c>
      <c r="G53" s="149">
        <f>'Пр 6 вед'!H468</f>
        <v>0</v>
      </c>
      <c r="H53" s="149">
        <f>'Пр 6 вед'!I468</f>
        <v>201</v>
      </c>
      <c r="J53" s="48"/>
      <c r="K53" s="48"/>
    </row>
    <row r="54" spans="1:11" s="80" customFormat="1" x14ac:dyDescent="0.2">
      <c r="A54" s="101" t="s">
        <v>518</v>
      </c>
      <c r="B54" s="74" t="s">
        <v>105</v>
      </c>
      <c r="C54" s="77" t="s">
        <v>135</v>
      </c>
      <c r="D54" s="77" t="s">
        <v>336</v>
      </c>
      <c r="E54" s="74" t="s">
        <v>131</v>
      </c>
      <c r="F54" s="149">
        <f>'Пр 6 вед'!G469</f>
        <v>2517.3000000000002</v>
      </c>
      <c r="G54" s="149">
        <f>'Пр 6 вед'!H469</f>
        <v>-498</v>
      </c>
      <c r="H54" s="149">
        <f>'Пр 6 вед'!I469</f>
        <v>2019.3000000000002</v>
      </c>
      <c r="J54" s="48"/>
      <c r="K54" s="48"/>
    </row>
    <row r="55" spans="1:11" s="80" customFormat="1" x14ac:dyDescent="0.2">
      <c r="A55" s="101" t="s">
        <v>146</v>
      </c>
      <c r="B55" s="74" t="s">
        <v>105</v>
      </c>
      <c r="C55" s="77" t="s">
        <v>135</v>
      </c>
      <c r="D55" s="77" t="s">
        <v>336</v>
      </c>
      <c r="E55" s="74" t="s">
        <v>208</v>
      </c>
      <c r="F55" s="149">
        <f>F56</f>
        <v>58.8</v>
      </c>
      <c r="G55" s="149">
        <f t="shared" ref="G55:H55" si="22">G56</f>
        <v>0</v>
      </c>
      <c r="H55" s="149">
        <f t="shared" si="22"/>
        <v>58.8</v>
      </c>
      <c r="J55" s="48"/>
      <c r="K55" s="48"/>
    </row>
    <row r="56" spans="1:11" s="80" customFormat="1" x14ac:dyDescent="0.2">
      <c r="A56" s="101" t="s">
        <v>147</v>
      </c>
      <c r="B56" s="74" t="s">
        <v>105</v>
      </c>
      <c r="C56" s="77" t="s">
        <v>135</v>
      </c>
      <c r="D56" s="77" t="s">
        <v>336</v>
      </c>
      <c r="E56" s="74" t="s">
        <v>148</v>
      </c>
      <c r="F56" s="149">
        <f>F57+F58+F59</f>
        <v>58.8</v>
      </c>
      <c r="G56" s="149">
        <f t="shared" ref="G56:H56" si="23">G57+G58+G59</f>
        <v>0</v>
      </c>
      <c r="H56" s="149">
        <f t="shared" si="23"/>
        <v>58.8</v>
      </c>
      <c r="J56" s="48"/>
      <c r="K56" s="48"/>
    </row>
    <row r="57" spans="1:11" s="80" customFormat="1" x14ac:dyDescent="0.2">
      <c r="A57" s="68" t="s">
        <v>149</v>
      </c>
      <c r="B57" s="74" t="s">
        <v>105</v>
      </c>
      <c r="C57" s="77" t="s">
        <v>135</v>
      </c>
      <c r="D57" s="77" t="s">
        <v>336</v>
      </c>
      <c r="E57" s="74" t="s">
        <v>150</v>
      </c>
      <c r="F57" s="149">
        <f>'Пр 6 вед'!G472</f>
        <v>52.8</v>
      </c>
      <c r="G57" s="149">
        <f>'Пр 6 вед'!H472</f>
        <v>0</v>
      </c>
      <c r="H57" s="149">
        <f>'Пр 6 вед'!I472</f>
        <v>52.8</v>
      </c>
      <c r="J57" s="48"/>
      <c r="K57" s="48"/>
    </row>
    <row r="58" spans="1:11" s="80" customFormat="1" x14ac:dyDescent="0.2">
      <c r="A58" s="64" t="s">
        <v>209</v>
      </c>
      <c r="B58" s="74" t="s">
        <v>105</v>
      </c>
      <c r="C58" s="77" t="s">
        <v>135</v>
      </c>
      <c r="D58" s="77" t="s">
        <v>336</v>
      </c>
      <c r="E58" s="74">
        <v>852</v>
      </c>
      <c r="F58" s="149">
        <f>'Пр 6 вед'!G473</f>
        <v>6</v>
      </c>
      <c r="G58" s="149">
        <f>'Пр 6 вед'!H473</f>
        <v>0</v>
      </c>
      <c r="H58" s="149">
        <f>'Пр 6 вед'!I473</f>
        <v>6</v>
      </c>
      <c r="J58" s="48"/>
      <c r="K58" s="48"/>
    </row>
    <row r="59" spans="1:11" s="80" customFormat="1" x14ac:dyDescent="0.2">
      <c r="A59" s="64" t="s">
        <v>462</v>
      </c>
      <c r="B59" s="74" t="s">
        <v>105</v>
      </c>
      <c r="C59" s="77" t="s">
        <v>135</v>
      </c>
      <c r="D59" s="77" t="s">
        <v>336</v>
      </c>
      <c r="E59" s="74">
        <v>853</v>
      </c>
      <c r="F59" s="149">
        <f>'Пр 6 вед'!G474</f>
        <v>0</v>
      </c>
      <c r="G59" s="149">
        <f>'Пр 6 вед'!H474</f>
        <v>0</v>
      </c>
      <c r="H59" s="149">
        <f>'Пр 6 вед'!I474</f>
        <v>0</v>
      </c>
      <c r="J59" s="48"/>
      <c r="K59" s="48"/>
    </row>
    <row r="60" spans="1:11" s="80" customFormat="1" x14ac:dyDescent="0.2">
      <c r="A60" s="57" t="s">
        <v>465</v>
      </c>
      <c r="B60" s="86" t="s">
        <v>105</v>
      </c>
      <c r="C60" s="84" t="s">
        <v>251</v>
      </c>
      <c r="D60" s="84"/>
      <c r="E60" s="86"/>
      <c r="F60" s="147">
        <f>F61</f>
        <v>24.6</v>
      </c>
      <c r="G60" s="147">
        <f t="shared" ref="G60:H63" si="24">G61</f>
        <v>0</v>
      </c>
      <c r="H60" s="147">
        <f t="shared" si="24"/>
        <v>24.6</v>
      </c>
      <c r="J60" s="48"/>
      <c r="K60" s="48"/>
    </row>
    <row r="61" spans="1:11" s="80" customFormat="1" ht="33.75" x14ac:dyDescent="0.2">
      <c r="A61" s="173" t="s">
        <v>487</v>
      </c>
      <c r="B61" s="62" t="s">
        <v>105</v>
      </c>
      <c r="C61" s="61" t="s">
        <v>251</v>
      </c>
      <c r="D61" s="61" t="s">
        <v>466</v>
      </c>
      <c r="E61" s="62"/>
      <c r="F61" s="149">
        <f>F62</f>
        <v>24.6</v>
      </c>
      <c r="G61" s="149">
        <f t="shared" si="24"/>
        <v>0</v>
      </c>
      <c r="H61" s="149">
        <f t="shared" si="24"/>
        <v>24.6</v>
      </c>
      <c r="J61" s="48"/>
      <c r="K61" s="48"/>
    </row>
    <row r="62" spans="1:11" s="80" customFormat="1" x14ac:dyDescent="0.2">
      <c r="A62" s="73" t="s">
        <v>482</v>
      </c>
      <c r="B62" s="62" t="s">
        <v>105</v>
      </c>
      <c r="C62" s="61" t="s">
        <v>251</v>
      </c>
      <c r="D62" s="61" t="s">
        <v>466</v>
      </c>
      <c r="E62" s="62" t="s">
        <v>127</v>
      </c>
      <c r="F62" s="149">
        <f>F63</f>
        <v>24.6</v>
      </c>
      <c r="G62" s="149">
        <f t="shared" si="24"/>
        <v>0</v>
      </c>
      <c r="H62" s="149">
        <f t="shared" si="24"/>
        <v>24.6</v>
      </c>
      <c r="J62" s="48"/>
      <c r="K62" s="48"/>
    </row>
    <row r="63" spans="1:11" s="80" customFormat="1" ht="22.5" x14ac:dyDescent="0.2">
      <c r="A63" s="73" t="s">
        <v>128</v>
      </c>
      <c r="B63" s="62" t="s">
        <v>105</v>
      </c>
      <c r="C63" s="61" t="s">
        <v>251</v>
      </c>
      <c r="D63" s="61" t="s">
        <v>466</v>
      </c>
      <c r="E63" s="62" t="s">
        <v>129</v>
      </c>
      <c r="F63" s="149">
        <f>F64</f>
        <v>24.6</v>
      </c>
      <c r="G63" s="149">
        <f t="shared" si="24"/>
        <v>0</v>
      </c>
      <c r="H63" s="149">
        <f t="shared" si="24"/>
        <v>24.6</v>
      </c>
      <c r="J63" s="48"/>
      <c r="K63" s="48"/>
    </row>
    <row r="64" spans="1:11" s="80" customFormat="1" x14ac:dyDescent="0.2">
      <c r="A64" s="101" t="s">
        <v>518</v>
      </c>
      <c r="B64" s="62" t="s">
        <v>105</v>
      </c>
      <c r="C64" s="61" t="s">
        <v>251</v>
      </c>
      <c r="D64" s="61" t="s">
        <v>466</v>
      </c>
      <c r="E64" s="62" t="s">
        <v>131</v>
      </c>
      <c r="F64" s="149">
        <f>'Пр 6 вед'!G479</f>
        <v>24.6</v>
      </c>
      <c r="G64" s="149">
        <f>'Пр 6 вед'!H479</f>
        <v>0</v>
      </c>
      <c r="H64" s="149">
        <f>'Пр 6 вед'!I479</f>
        <v>24.6</v>
      </c>
      <c r="J64" s="48"/>
      <c r="K64" s="48"/>
    </row>
    <row r="65" spans="1:11" s="80" customFormat="1" ht="21" x14ac:dyDescent="0.2">
      <c r="A65" s="88" t="s">
        <v>284</v>
      </c>
      <c r="B65" s="87" t="s">
        <v>105</v>
      </c>
      <c r="C65" s="89" t="s">
        <v>195</v>
      </c>
      <c r="D65" s="89" t="s">
        <v>157</v>
      </c>
      <c r="E65" s="87" t="s">
        <v>158</v>
      </c>
      <c r="F65" s="147">
        <f>F66+F84</f>
        <v>7143.5</v>
      </c>
      <c r="G65" s="147">
        <f t="shared" ref="G65:H65" si="25">G66+G84</f>
        <v>526.90000000000009</v>
      </c>
      <c r="H65" s="147">
        <f t="shared" si="25"/>
        <v>7670.4</v>
      </c>
      <c r="I65" s="80">
        <f>'Пр 6 вед'!G396+'Пр 6 вед'!G773</f>
        <v>7143.5</v>
      </c>
      <c r="J65" s="80">
        <f>'Пр 6 вед'!H396+'Пр 6 вед'!H773</f>
        <v>526.90000000000009</v>
      </c>
      <c r="K65" s="80">
        <f>'Пр 6 вед'!I396+'Пр 6 вед'!I773</f>
        <v>7670.4</v>
      </c>
    </row>
    <row r="66" spans="1:11" s="80" customFormat="1" ht="22.5" x14ac:dyDescent="0.2">
      <c r="A66" s="73" t="s">
        <v>551</v>
      </c>
      <c r="B66" s="74" t="s">
        <v>105</v>
      </c>
      <c r="C66" s="77" t="s">
        <v>195</v>
      </c>
      <c r="D66" s="77" t="s">
        <v>285</v>
      </c>
      <c r="E66" s="74" t="s">
        <v>158</v>
      </c>
      <c r="F66" s="149">
        <f>F67</f>
        <v>5410.6</v>
      </c>
      <c r="G66" s="149">
        <f t="shared" ref="G66:H67" si="26">G67</f>
        <v>219.10000000000002</v>
      </c>
      <c r="H66" s="149">
        <f t="shared" si="26"/>
        <v>5629.7</v>
      </c>
      <c r="J66" s="48"/>
      <c r="K66" s="48"/>
    </row>
    <row r="67" spans="1:11" s="80" customFormat="1" ht="33.75" x14ac:dyDescent="0.2">
      <c r="A67" s="73" t="s">
        <v>530</v>
      </c>
      <c r="B67" s="74" t="s">
        <v>105</v>
      </c>
      <c r="C67" s="77" t="s">
        <v>195</v>
      </c>
      <c r="D67" s="77" t="s">
        <v>286</v>
      </c>
      <c r="E67" s="74" t="s">
        <v>158</v>
      </c>
      <c r="F67" s="149">
        <f>F68</f>
        <v>5410.6</v>
      </c>
      <c r="G67" s="149">
        <f t="shared" si="26"/>
        <v>219.10000000000002</v>
      </c>
      <c r="H67" s="149">
        <f t="shared" si="26"/>
        <v>5629.7</v>
      </c>
      <c r="J67" s="48"/>
      <c r="K67" s="48"/>
    </row>
    <row r="68" spans="1:11" s="80" customFormat="1" ht="22.5" x14ac:dyDescent="0.2">
      <c r="A68" s="73" t="s">
        <v>287</v>
      </c>
      <c r="B68" s="74" t="s">
        <v>105</v>
      </c>
      <c r="C68" s="77" t="s">
        <v>195</v>
      </c>
      <c r="D68" s="77" t="s">
        <v>288</v>
      </c>
      <c r="E68" s="74"/>
      <c r="F68" s="149">
        <f>F69+F73+F76+F80</f>
        <v>5410.6</v>
      </c>
      <c r="G68" s="149">
        <f t="shared" ref="G68:H68" si="27">G69+G73+G76+G80</f>
        <v>219.10000000000002</v>
      </c>
      <c r="H68" s="149">
        <f t="shared" si="27"/>
        <v>5629.7</v>
      </c>
      <c r="J68" s="48"/>
      <c r="K68" s="48"/>
    </row>
    <row r="69" spans="1:11" s="80" customFormat="1" ht="33.75" x14ac:dyDescent="0.2">
      <c r="A69" s="73" t="s">
        <v>118</v>
      </c>
      <c r="B69" s="74" t="s">
        <v>105</v>
      </c>
      <c r="C69" s="77" t="s">
        <v>195</v>
      </c>
      <c r="D69" s="77" t="s">
        <v>289</v>
      </c>
      <c r="E69" s="74" t="s">
        <v>119</v>
      </c>
      <c r="F69" s="149">
        <f>F70</f>
        <v>4708.6000000000004</v>
      </c>
      <c r="G69" s="149">
        <f t="shared" ref="G69:H69" si="28">G70</f>
        <v>219.10000000000002</v>
      </c>
      <c r="H69" s="149">
        <f t="shared" si="28"/>
        <v>4927.7</v>
      </c>
      <c r="J69" s="48"/>
      <c r="K69" s="48"/>
    </row>
    <row r="70" spans="1:11" s="80" customFormat="1" x14ac:dyDescent="0.2">
      <c r="A70" s="73" t="s">
        <v>142</v>
      </c>
      <c r="B70" s="74" t="s">
        <v>105</v>
      </c>
      <c r="C70" s="77" t="s">
        <v>195</v>
      </c>
      <c r="D70" s="77" t="s">
        <v>290</v>
      </c>
      <c r="E70" s="74" t="s">
        <v>205</v>
      </c>
      <c r="F70" s="149">
        <f>F71+F72</f>
        <v>4708.6000000000004</v>
      </c>
      <c r="G70" s="149">
        <f t="shared" ref="G70:H70" si="29">G71+G72</f>
        <v>219.10000000000002</v>
      </c>
      <c r="H70" s="149">
        <f t="shared" si="29"/>
        <v>4927.7</v>
      </c>
      <c r="J70" s="48"/>
      <c r="K70" s="48"/>
    </row>
    <row r="71" spans="1:11" s="80" customFormat="1" x14ac:dyDescent="0.2">
      <c r="A71" s="100" t="s">
        <v>143</v>
      </c>
      <c r="B71" s="74" t="s">
        <v>105</v>
      </c>
      <c r="C71" s="77" t="s">
        <v>195</v>
      </c>
      <c r="D71" s="77" t="s">
        <v>290</v>
      </c>
      <c r="E71" s="74" t="s">
        <v>206</v>
      </c>
      <c r="F71" s="149">
        <f>'Пр 6 вед'!G402</f>
        <v>3616.5</v>
      </c>
      <c r="G71" s="149">
        <f>'Пр 6 вед'!H402</f>
        <v>168.3</v>
      </c>
      <c r="H71" s="149">
        <f>'Пр 6 вед'!I402</f>
        <v>3784.8</v>
      </c>
      <c r="J71" s="48"/>
      <c r="K71" s="48"/>
    </row>
    <row r="72" spans="1:11" s="80" customFormat="1" ht="33.75" x14ac:dyDescent="0.2">
      <c r="A72" s="100" t="s">
        <v>144</v>
      </c>
      <c r="B72" s="74" t="s">
        <v>105</v>
      </c>
      <c r="C72" s="77" t="s">
        <v>195</v>
      </c>
      <c r="D72" s="77" t="s">
        <v>290</v>
      </c>
      <c r="E72" s="74">
        <v>129</v>
      </c>
      <c r="F72" s="149">
        <f>'Пр 6 вед'!G403</f>
        <v>1092.0999999999999</v>
      </c>
      <c r="G72" s="149">
        <f>'Пр 6 вед'!H403</f>
        <v>50.8</v>
      </c>
      <c r="H72" s="149">
        <f>'Пр 6 вед'!I403</f>
        <v>1142.8999999999999</v>
      </c>
      <c r="J72" s="48"/>
      <c r="K72" s="48"/>
    </row>
    <row r="73" spans="1:11" s="80" customFormat="1" ht="33.75" x14ac:dyDescent="0.2">
      <c r="A73" s="73" t="s">
        <v>118</v>
      </c>
      <c r="B73" s="74" t="s">
        <v>105</v>
      </c>
      <c r="C73" s="77" t="s">
        <v>195</v>
      </c>
      <c r="D73" s="77" t="s">
        <v>291</v>
      </c>
      <c r="E73" s="74">
        <v>100</v>
      </c>
      <c r="F73" s="149">
        <f>F74</f>
        <v>15.2</v>
      </c>
      <c r="G73" s="149">
        <f t="shared" ref="G73:H74" si="30">G74</f>
        <v>0</v>
      </c>
      <c r="H73" s="149">
        <f t="shared" si="30"/>
        <v>15.2</v>
      </c>
      <c r="J73" s="48"/>
      <c r="K73" s="48"/>
    </row>
    <row r="74" spans="1:11" s="80" customFormat="1" x14ac:dyDescent="0.2">
      <c r="A74" s="73" t="s">
        <v>142</v>
      </c>
      <c r="B74" s="74" t="s">
        <v>105</v>
      </c>
      <c r="C74" s="77" t="s">
        <v>195</v>
      </c>
      <c r="D74" s="77" t="s">
        <v>291</v>
      </c>
      <c r="E74" s="74">
        <v>120</v>
      </c>
      <c r="F74" s="149">
        <f>F75</f>
        <v>15.2</v>
      </c>
      <c r="G74" s="149">
        <f t="shared" si="30"/>
        <v>0</v>
      </c>
      <c r="H74" s="149">
        <f t="shared" si="30"/>
        <v>15.2</v>
      </c>
      <c r="J74" s="48"/>
      <c r="K74" s="48"/>
    </row>
    <row r="75" spans="1:11" s="80" customFormat="1" ht="22.5" x14ac:dyDescent="0.2">
      <c r="A75" s="63" t="s">
        <v>257</v>
      </c>
      <c r="B75" s="74" t="s">
        <v>105</v>
      </c>
      <c r="C75" s="77" t="s">
        <v>195</v>
      </c>
      <c r="D75" s="77" t="s">
        <v>291</v>
      </c>
      <c r="E75" s="74" t="s">
        <v>259</v>
      </c>
      <c r="F75" s="149">
        <f>'Пр 6 вед'!G406</f>
        <v>15.2</v>
      </c>
      <c r="G75" s="149">
        <f>'Пр 6 вед'!H406</f>
        <v>0</v>
      </c>
      <c r="H75" s="149">
        <f>'Пр 6 вед'!I406</f>
        <v>15.2</v>
      </c>
      <c r="J75" s="48"/>
      <c r="K75" s="48"/>
    </row>
    <row r="76" spans="1:11" x14ac:dyDescent="0.2">
      <c r="A76" s="73" t="s">
        <v>482</v>
      </c>
      <c r="B76" s="74" t="s">
        <v>105</v>
      </c>
      <c r="C76" s="77" t="s">
        <v>195</v>
      </c>
      <c r="D76" s="77" t="s">
        <v>291</v>
      </c>
      <c r="E76" s="74" t="s">
        <v>127</v>
      </c>
      <c r="F76" s="149">
        <f>F77</f>
        <v>681</v>
      </c>
      <c r="G76" s="149">
        <f t="shared" ref="G76:H76" si="31">G77</f>
        <v>0</v>
      </c>
      <c r="H76" s="149">
        <f t="shared" si="31"/>
        <v>681</v>
      </c>
    </row>
    <row r="77" spans="1:11" ht="22.5" x14ac:dyDescent="0.2">
      <c r="A77" s="73" t="s">
        <v>128</v>
      </c>
      <c r="B77" s="74" t="s">
        <v>105</v>
      </c>
      <c r="C77" s="77" t="s">
        <v>195</v>
      </c>
      <c r="D77" s="77" t="s">
        <v>291</v>
      </c>
      <c r="E77" s="74" t="s">
        <v>129</v>
      </c>
      <c r="F77" s="149">
        <f>F79+F78</f>
        <v>681</v>
      </c>
      <c r="G77" s="149">
        <f t="shared" ref="G77:H77" si="32">G79+G78</f>
        <v>0</v>
      </c>
      <c r="H77" s="149">
        <f t="shared" si="32"/>
        <v>681</v>
      </c>
    </row>
    <row r="78" spans="1:11" ht="22.5" x14ac:dyDescent="0.2">
      <c r="A78" s="101" t="s">
        <v>145</v>
      </c>
      <c r="B78" s="74" t="s">
        <v>105</v>
      </c>
      <c r="C78" s="77" t="s">
        <v>195</v>
      </c>
      <c r="D78" s="77" t="s">
        <v>291</v>
      </c>
      <c r="E78" s="74">
        <v>242</v>
      </c>
      <c r="F78" s="149">
        <f>'Пр 6 вед'!G409</f>
        <v>497.5</v>
      </c>
      <c r="G78" s="149">
        <f>'Пр 6 вед'!H409</f>
        <v>0</v>
      </c>
      <c r="H78" s="149">
        <f>'Пр 6 вед'!I409</f>
        <v>497.5</v>
      </c>
    </row>
    <row r="79" spans="1:11" x14ac:dyDescent="0.2">
      <c r="A79" s="101" t="s">
        <v>518</v>
      </c>
      <c r="B79" s="74" t="s">
        <v>105</v>
      </c>
      <c r="C79" s="77" t="s">
        <v>195</v>
      </c>
      <c r="D79" s="77" t="s">
        <v>291</v>
      </c>
      <c r="E79" s="74" t="s">
        <v>131</v>
      </c>
      <c r="F79" s="149">
        <f>'Пр 6 вед'!G410</f>
        <v>183.5</v>
      </c>
      <c r="G79" s="149">
        <f>'Пр 6 вед'!H410</f>
        <v>0</v>
      </c>
      <c r="H79" s="149">
        <f>'Пр 6 вед'!I410</f>
        <v>183.5</v>
      </c>
    </row>
    <row r="80" spans="1:11" x14ac:dyDescent="0.2">
      <c r="A80" s="101" t="s">
        <v>146</v>
      </c>
      <c r="B80" s="74" t="s">
        <v>105</v>
      </c>
      <c r="C80" s="77" t="s">
        <v>195</v>
      </c>
      <c r="D80" s="77" t="s">
        <v>291</v>
      </c>
      <c r="E80" s="74" t="s">
        <v>208</v>
      </c>
      <c r="F80" s="149">
        <f>F81</f>
        <v>5.8</v>
      </c>
      <c r="G80" s="149">
        <f t="shared" ref="G80:H80" si="33">G81</f>
        <v>0</v>
      </c>
      <c r="H80" s="149">
        <f t="shared" si="33"/>
        <v>5.8</v>
      </c>
    </row>
    <row r="81" spans="1:11" x14ac:dyDescent="0.2">
      <c r="A81" s="101" t="s">
        <v>147</v>
      </c>
      <c r="B81" s="74" t="s">
        <v>105</v>
      </c>
      <c r="C81" s="77" t="s">
        <v>195</v>
      </c>
      <c r="D81" s="77" t="s">
        <v>291</v>
      </c>
      <c r="E81" s="74" t="s">
        <v>148</v>
      </c>
      <c r="F81" s="149">
        <f>F82+F83</f>
        <v>5.8</v>
      </c>
      <c r="G81" s="149">
        <f t="shared" ref="G81:H81" si="34">G82+G83</f>
        <v>0</v>
      </c>
      <c r="H81" s="149">
        <f t="shared" si="34"/>
        <v>5.8</v>
      </c>
    </row>
    <row r="82" spans="1:11" x14ac:dyDescent="0.2">
      <c r="A82" s="64" t="s">
        <v>209</v>
      </c>
      <c r="B82" s="74" t="s">
        <v>105</v>
      </c>
      <c r="C82" s="77" t="s">
        <v>195</v>
      </c>
      <c r="D82" s="77" t="s">
        <v>291</v>
      </c>
      <c r="E82" s="74" t="s">
        <v>229</v>
      </c>
      <c r="F82" s="149">
        <f>'Пр 6 вед'!G413</f>
        <v>3</v>
      </c>
      <c r="G82" s="149">
        <f>'Пр 6 вед'!H413</f>
        <v>0</v>
      </c>
      <c r="H82" s="149">
        <f>'Пр 6 вед'!I413</f>
        <v>3</v>
      </c>
    </row>
    <row r="83" spans="1:11" x14ac:dyDescent="0.2">
      <c r="A83" s="64" t="s">
        <v>462</v>
      </c>
      <c r="B83" s="74" t="s">
        <v>105</v>
      </c>
      <c r="C83" s="77" t="s">
        <v>195</v>
      </c>
      <c r="D83" s="77" t="s">
        <v>291</v>
      </c>
      <c r="E83" s="74">
        <v>853</v>
      </c>
      <c r="F83" s="149">
        <f>'Пр 6 вед'!G414</f>
        <v>2.8</v>
      </c>
      <c r="G83" s="149">
        <f>'Пр 6 вед'!H414</f>
        <v>0</v>
      </c>
      <c r="H83" s="149">
        <f>'Пр 6 вед'!I414</f>
        <v>2.8</v>
      </c>
    </row>
    <row r="84" spans="1:11" s="80" customFormat="1" x14ac:dyDescent="0.2">
      <c r="A84" s="99" t="s">
        <v>429</v>
      </c>
      <c r="B84" s="92" t="s">
        <v>105</v>
      </c>
      <c r="C84" s="94" t="s">
        <v>195</v>
      </c>
      <c r="D84" s="94" t="s">
        <v>430</v>
      </c>
      <c r="E84" s="92" t="s">
        <v>158</v>
      </c>
      <c r="F84" s="148">
        <f>F85+F89+F92</f>
        <v>1732.9</v>
      </c>
      <c r="G84" s="148">
        <f t="shared" ref="G84:H84" si="35">G85+G89+G92</f>
        <v>307.8</v>
      </c>
      <c r="H84" s="148">
        <f t="shared" si="35"/>
        <v>2040.7000000000003</v>
      </c>
      <c r="J84" s="48"/>
      <c r="K84" s="48"/>
    </row>
    <row r="85" spans="1:11" s="80" customFormat="1" ht="33.75" x14ac:dyDescent="0.2">
      <c r="A85" s="73" t="s">
        <v>118</v>
      </c>
      <c r="B85" s="74" t="s">
        <v>105</v>
      </c>
      <c r="C85" s="77" t="s">
        <v>195</v>
      </c>
      <c r="D85" s="77" t="s">
        <v>431</v>
      </c>
      <c r="E85" s="74" t="s">
        <v>119</v>
      </c>
      <c r="F85" s="149">
        <f>F86</f>
        <v>1632.9</v>
      </c>
      <c r="G85" s="149">
        <f t="shared" ref="G85:H85" si="36">G86</f>
        <v>307.8</v>
      </c>
      <c r="H85" s="149">
        <f t="shared" si="36"/>
        <v>1940.7000000000003</v>
      </c>
      <c r="J85" s="48"/>
      <c r="K85" s="48"/>
    </row>
    <row r="86" spans="1:11" s="80" customFormat="1" x14ac:dyDescent="0.2">
      <c r="A86" s="73" t="s">
        <v>142</v>
      </c>
      <c r="B86" s="74" t="s">
        <v>105</v>
      </c>
      <c r="C86" s="77" t="s">
        <v>195</v>
      </c>
      <c r="D86" s="77" t="s">
        <v>431</v>
      </c>
      <c r="E86" s="74" t="s">
        <v>205</v>
      </c>
      <c r="F86" s="149">
        <f>F87+F88</f>
        <v>1632.9</v>
      </c>
      <c r="G86" s="149">
        <f t="shared" ref="G86:H86" si="37">G87+G88</f>
        <v>307.8</v>
      </c>
      <c r="H86" s="149">
        <f t="shared" si="37"/>
        <v>1940.7000000000003</v>
      </c>
      <c r="J86" s="48"/>
      <c r="K86" s="48"/>
    </row>
    <row r="87" spans="1:11" s="80" customFormat="1" x14ac:dyDescent="0.2">
      <c r="A87" s="100" t="s">
        <v>143</v>
      </c>
      <c r="B87" s="74" t="s">
        <v>105</v>
      </c>
      <c r="C87" s="77" t="s">
        <v>195</v>
      </c>
      <c r="D87" s="77" t="s">
        <v>431</v>
      </c>
      <c r="E87" s="74" t="s">
        <v>206</v>
      </c>
      <c r="F87" s="149">
        <f>'Пр 6 вед'!G778</f>
        <v>1254.2</v>
      </c>
      <c r="G87" s="149">
        <f>'Пр 6 вед'!H778</f>
        <v>236.4</v>
      </c>
      <c r="H87" s="149">
        <f>'Пр 6 вед'!I778</f>
        <v>1490.6000000000001</v>
      </c>
      <c r="J87" s="48"/>
      <c r="K87" s="48"/>
    </row>
    <row r="88" spans="1:11" s="80" customFormat="1" ht="33.75" x14ac:dyDescent="0.2">
      <c r="A88" s="100" t="s">
        <v>144</v>
      </c>
      <c r="B88" s="74" t="s">
        <v>105</v>
      </c>
      <c r="C88" s="77" t="s">
        <v>195</v>
      </c>
      <c r="D88" s="77" t="s">
        <v>431</v>
      </c>
      <c r="E88" s="74">
        <v>129</v>
      </c>
      <c r="F88" s="149">
        <f>'Пр 6 вед'!G779</f>
        <v>378.7</v>
      </c>
      <c r="G88" s="149">
        <f>'Пр 6 вед'!H779</f>
        <v>71.400000000000006</v>
      </c>
      <c r="H88" s="149">
        <f>'Пр 6 вед'!I779</f>
        <v>450.1</v>
      </c>
      <c r="J88" s="48"/>
      <c r="K88" s="48"/>
    </row>
    <row r="89" spans="1:11" s="80" customFormat="1" ht="33.75" x14ac:dyDescent="0.2">
      <c r="A89" s="73" t="s">
        <v>118</v>
      </c>
      <c r="B89" s="74" t="s">
        <v>105</v>
      </c>
      <c r="C89" s="77" t="s">
        <v>195</v>
      </c>
      <c r="D89" s="77" t="s">
        <v>432</v>
      </c>
      <c r="E89" s="74">
        <v>100</v>
      </c>
      <c r="F89" s="149">
        <f>F90</f>
        <v>22</v>
      </c>
      <c r="G89" s="149">
        <f t="shared" ref="G89:H90" si="38">G90</f>
        <v>0</v>
      </c>
      <c r="H89" s="149">
        <f t="shared" si="38"/>
        <v>22</v>
      </c>
      <c r="J89" s="48"/>
      <c r="K89" s="48"/>
    </row>
    <row r="90" spans="1:11" s="80" customFormat="1" x14ac:dyDescent="0.2">
      <c r="A90" s="73" t="s">
        <v>142</v>
      </c>
      <c r="B90" s="74" t="s">
        <v>105</v>
      </c>
      <c r="C90" s="77" t="s">
        <v>195</v>
      </c>
      <c r="D90" s="77" t="s">
        <v>432</v>
      </c>
      <c r="E90" s="74">
        <v>120</v>
      </c>
      <c r="F90" s="149">
        <f>F91</f>
        <v>22</v>
      </c>
      <c r="G90" s="149">
        <f t="shared" si="38"/>
        <v>0</v>
      </c>
      <c r="H90" s="149">
        <f t="shared" si="38"/>
        <v>22</v>
      </c>
      <c r="J90" s="48"/>
      <c r="K90" s="48"/>
    </row>
    <row r="91" spans="1:11" ht="22.5" x14ac:dyDescent="0.2">
      <c r="A91" s="63" t="s">
        <v>257</v>
      </c>
      <c r="B91" s="74" t="s">
        <v>105</v>
      </c>
      <c r="C91" s="77" t="s">
        <v>195</v>
      </c>
      <c r="D91" s="77" t="s">
        <v>432</v>
      </c>
      <c r="E91" s="74">
        <v>122</v>
      </c>
      <c r="F91" s="149">
        <f>'Пр 6 вед'!G782</f>
        <v>22</v>
      </c>
      <c r="G91" s="149">
        <f>'Пр 6 вед'!H782</f>
        <v>0</v>
      </c>
      <c r="H91" s="149">
        <f>'Пр 6 вед'!I782</f>
        <v>22</v>
      </c>
    </row>
    <row r="92" spans="1:11" x14ac:dyDescent="0.2">
      <c r="A92" s="73" t="s">
        <v>482</v>
      </c>
      <c r="B92" s="74" t="s">
        <v>105</v>
      </c>
      <c r="C92" s="77" t="s">
        <v>195</v>
      </c>
      <c r="D92" s="77" t="s">
        <v>432</v>
      </c>
      <c r="E92" s="74" t="s">
        <v>127</v>
      </c>
      <c r="F92" s="149">
        <f>F93</f>
        <v>78</v>
      </c>
      <c r="G92" s="149">
        <f t="shared" ref="G92:H92" si="39">G93</f>
        <v>0</v>
      </c>
      <c r="H92" s="149">
        <f t="shared" si="39"/>
        <v>78</v>
      </c>
    </row>
    <row r="93" spans="1:11" ht="22.5" x14ac:dyDescent="0.2">
      <c r="A93" s="101" t="s">
        <v>128</v>
      </c>
      <c r="B93" s="74" t="s">
        <v>105</v>
      </c>
      <c r="C93" s="77" t="s">
        <v>195</v>
      </c>
      <c r="D93" s="77" t="s">
        <v>432</v>
      </c>
      <c r="E93" s="74" t="s">
        <v>129</v>
      </c>
      <c r="F93" s="149">
        <f>F95+F94</f>
        <v>78</v>
      </c>
      <c r="G93" s="149">
        <f t="shared" ref="G93:H93" si="40">G95+G94</f>
        <v>0</v>
      </c>
      <c r="H93" s="149">
        <f t="shared" si="40"/>
        <v>78</v>
      </c>
    </row>
    <row r="94" spans="1:11" ht="22.5" x14ac:dyDescent="0.2">
      <c r="A94" s="101" t="s">
        <v>145</v>
      </c>
      <c r="B94" s="74" t="s">
        <v>105</v>
      </c>
      <c r="C94" s="77" t="s">
        <v>195</v>
      </c>
      <c r="D94" s="77" t="s">
        <v>432</v>
      </c>
      <c r="E94" s="74">
        <v>242</v>
      </c>
      <c r="F94" s="149">
        <f>'Пр 6 вед'!G785</f>
        <v>48.5</v>
      </c>
      <c r="G94" s="149">
        <f>'Пр 6 вед'!H785</f>
        <v>0</v>
      </c>
      <c r="H94" s="149">
        <f>'Пр 6 вед'!I785</f>
        <v>48.5</v>
      </c>
    </row>
    <row r="95" spans="1:11" x14ac:dyDescent="0.2">
      <c r="A95" s="101" t="s">
        <v>518</v>
      </c>
      <c r="B95" s="74" t="s">
        <v>105</v>
      </c>
      <c r="C95" s="77" t="s">
        <v>195</v>
      </c>
      <c r="D95" s="77" t="s">
        <v>432</v>
      </c>
      <c r="E95" s="74" t="s">
        <v>131</v>
      </c>
      <c r="F95" s="149">
        <f>'Пр 6 вед'!G786</f>
        <v>29.5</v>
      </c>
      <c r="G95" s="149">
        <f>'Пр 6 вед'!H786</f>
        <v>0</v>
      </c>
      <c r="H95" s="149">
        <f>'Пр 6 вед'!I786</f>
        <v>29.5</v>
      </c>
    </row>
    <row r="96" spans="1:11" s="80" customFormat="1" x14ac:dyDescent="0.2">
      <c r="A96" s="126" t="s">
        <v>573</v>
      </c>
      <c r="B96" s="87" t="s">
        <v>105</v>
      </c>
      <c r="C96" s="89" t="s">
        <v>215</v>
      </c>
      <c r="D96" s="77"/>
      <c r="E96" s="62"/>
      <c r="F96" s="149">
        <f>F97</f>
        <v>499.2</v>
      </c>
      <c r="G96" s="149">
        <f t="shared" ref="G96:H97" si="41">G97</f>
        <v>0</v>
      </c>
      <c r="H96" s="149">
        <f t="shared" si="41"/>
        <v>499.2</v>
      </c>
      <c r="J96" s="48"/>
      <c r="K96" s="48"/>
    </row>
    <row r="97" spans="1:11" s="80" customFormat="1" x14ac:dyDescent="0.2">
      <c r="A97" s="73" t="s">
        <v>482</v>
      </c>
      <c r="B97" s="74" t="s">
        <v>105</v>
      </c>
      <c r="C97" s="77" t="s">
        <v>215</v>
      </c>
      <c r="D97" s="77" t="s">
        <v>631</v>
      </c>
      <c r="E97" s="62" t="s">
        <v>127</v>
      </c>
      <c r="F97" s="149">
        <f>F98</f>
        <v>499.2</v>
      </c>
      <c r="G97" s="149">
        <f t="shared" si="41"/>
        <v>0</v>
      </c>
      <c r="H97" s="149">
        <f t="shared" si="41"/>
        <v>499.2</v>
      </c>
      <c r="J97" s="48"/>
      <c r="K97" s="48"/>
    </row>
    <row r="98" spans="1:11" s="80" customFormat="1" ht="22.5" x14ac:dyDescent="0.2">
      <c r="A98" s="73" t="s">
        <v>128</v>
      </c>
      <c r="B98" s="74" t="s">
        <v>105</v>
      </c>
      <c r="C98" s="77" t="s">
        <v>215</v>
      </c>
      <c r="D98" s="77" t="s">
        <v>631</v>
      </c>
      <c r="E98" s="62" t="s">
        <v>129</v>
      </c>
      <c r="F98" s="149">
        <f>F100+F99</f>
        <v>499.2</v>
      </c>
      <c r="G98" s="149">
        <f t="shared" ref="G98:H98" si="42">G100+G99</f>
        <v>0</v>
      </c>
      <c r="H98" s="149">
        <f t="shared" si="42"/>
        <v>499.2</v>
      </c>
      <c r="J98" s="48"/>
      <c r="K98" s="48"/>
    </row>
    <row r="99" spans="1:11" s="80" customFormat="1" ht="22.5" x14ac:dyDescent="0.2">
      <c r="A99" s="101" t="s">
        <v>145</v>
      </c>
      <c r="B99" s="74" t="s">
        <v>105</v>
      </c>
      <c r="C99" s="77" t="s">
        <v>215</v>
      </c>
      <c r="D99" s="77" t="s">
        <v>631</v>
      </c>
      <c r="E99" s="62">
        <v>242</v>
      </c>
      <c r="F99" s="149">
        <f>'Пр 6 вед'!G483</f>
        <v>15</v>
      </c>
      <c r="G99" s="149">
        <f>'Пр 6 вед'!H483</f>
        <v>0</v>
      </c>
      <c r="H99" s="149">
        <f>'Пр 6 вед'!I483</f>
        <v>15</v>
      </c>
      <c r="J99" s="48"/>
      <c r="K99" s="48"/>
    </row>
    <row r="100" spans="1:11" s="80" customFormat="1" x14ac:dyDescent="0.2">
      <c r="A100" s="101" t="s">
        <v>518</v>
      </c>
      <c r="B100" s="74" t="s">
        <v>105</v>
      </c>
      <c r="C100" s="77" t="s">
        <v>215</v>
      </c>
      <c r="D100" s="77" t="s">
        <v>631</v>
      </c>
      <c r="E100" s="62" t="s">
        <v>131</v>
      </c>
      <c r="F100" s="149">
        <f>'Пр 6 вед'!G484</f>
        <v>484.2</v>
      </c>
      <c r="G100" s="149">
        <f>'Пр 6 вед'!H484</f>
        <v>0</v>
      </c>
      <c r="H100" s="149">
        <f>'Пр 6 вед'!I484</f>
        <v>484.2</v>
      </c>
      <c r="J100" s="48"/>
      <c r="K100" s="48"/>
    </row>
    <row r="101" spans="1:11" s="80" customFormat="1" x14ac:dyDescent="0.2">
      <c r="A101" s="126" t="s">
        <v>485</v>
      </c>
      <c r="B101" s="87" t="s">
        <v>105</v>
      </c>
      <c r="C101" s="89" t="s">
        <v>407</v>
      </c>
      <c r="D101" s="77"/>
      <c r="E101" s="62"/>
      <c r="F101" s="149">
        <f>F102</f>
        <v>200</v>
      </c>
      <c r="G101" s="149">
        <f t="shared" ref="G101:H104" si="43">G102</f>
        <v>0</v>
      </c>
      <c r="H101" s="149">
        <f t="shared" si="43"/>
        <v>200</v>
      </c>
      <c r="J101" s="48"/>
      <c r="K101" s="48"/>
    </row>
    <row r="102" spans="1:11" s="80" customFormat="1" x14ac:dyDescent="0.2">
      <c r="A102" s="64" t="s">
        <v>497</v>
      </c>
      <c r="B102" s="62" t="s">
        <v>105</v>
      </c>
      <c r="C102" s="61" t="s">
        <v>407</v>
      </c>
      <c r="D102" s="77" t="s">
        <v>496</v>
      </c>
      <c r="E102" s="62"/>
      <c r="F102" s="149">
        <f>F103</f>
        <v>200</v>
      </c>
      <c r="G102" s="149">
        <f t="shared" si="43"/>
        <v>0</v>
      </c>
      <c r="H102" s="149">
        <f t="shared" si="43"/>
        <v>200</v>
      </c>
      <c r="J102" s="48"/>
      <c r="K102" s="48"/>
    </row>
    <row r="103" spans="1:11" s="80" customFormat="1" x14ac:dyDescent="0.2">
      <c r="A103" s="73" t="s">
        <v>482</v>
      </c>
      <c r="B103" s="62" t="s">
        <v>105</v>
      </c>
      <c r="C103" s="61" t="s">
        <v>407</v>
      </c>
      <c r="D103" s="77" t="s">
        <v>496</v>
      </c>
      <c r="E103" s="74">
        <v>800</v>
      </c>
      <c r="F103" s="149">
        <f>F104</f>
        <v>200</v>
      </c>
      <c r="G103" s="149">
        <f t="shared" si="43"/>
        <v>0</v>
      </c>
      <c r="H103" s="149">
        <f t="shared" si="43"/>
        <v>200</v>
      </c>
      <c r="J103" s="48"/>
      <c r="K103" s="48"/>
    </row>
    <row r="104" spans="1:11" s="80" customFormat="1" ht="22.5" x14ac:dyDescent="0.2">
      <c r="A104" s="73" t="s">
        <v>128</v>
      </c>
      <c r="B104" s="62" t="s">
        <v>105</v>
      </c>
      <c r="C104" s="61" t="s">
        <v>407</v>
      </c>
      <c r="D104" s="77" t="s">
        <v>496</v>
      </c>
      <c r="E104" s="74">
        <v>800</v>
      </c>
      <c r="F104" s="149">
        <f>F105</f>
        <v>200</v>
      </c>
      <c r="G104" s="149">
        <f t="shared" si="43"/>
        <v>0</v>
      </c>
      <c r="H104" s="149">
        <f t="shared" si="43"/>
        <v>200</v>
      </c>
      <c r="J104" s="48"/>
      <c r="K104" s="48"/>
    </row>
    <row r="105" spans="1:11" s="80" customFormat="1" ht="22.5" x14ac:dyDescent="0.2">
      <c r="A105" s="101" t="s">
        <v>130</v>
      </c>
      <c r="B105" s="62" t="s">
        <v>105</v>
      </c>
      <c r="C105" s="61" t="s">
        <v>407</v>
      </c>
      <c r="D105" s="77" t="s">
        <v>496</v>
      </c>
      <c r="E105" s="62">
        <v>870</v>
      </c>
      <c r="F105" s="149">
        <f>'Пр 6 вед'!G489</f>
        <v>200</v>
      </c>
      <c r="G105" s="149">
        <f>'Пр 6 вед'!H489</f>
        <v>0</v>
      </c>
      <c r="H105" s="149">
        <f>'Пр 6 вед'!I489</f>
        <v>200</v>
      </c>
      <c r="J105" s="48"/>
      <c r="K105" s="48"/>
    </row>
    <row r="106" spans="1:11" s="80" customFormat="1" x14ac:dyDescent="0.2">
      <c r="A106" s="88" t="s">
        <v>292</v>
      </c>
      <c r="B106" s="87" t="s">
        <v>105</v>
      </c>
      <c r="C106" s="89" t="s">
        <v>293</v>
      </c>
      <c r="D106" s="89"/>
      <c r="E106" s="87"/>
      <c r="F106" s="147">
        <f>F107+F112+F116+F122</f>
        <v>588.70000000000005</v>
      </c>
      <c r="G106" s="147">
        <f t="shared" ref="G106:H106" si="44">G107+G112+G116+G122</f>
        <v>498</v>
      </c>
      <c r="H106" s="147">
        <f t="shared" si="44"/>
        <v>1086.7</v>
      </c>
      <c r="J106" s="48"/>
      <c r="K106" s="48"/>
    </row>
    <row r="107" spans="1:11" s="80" customFormat="1" ht="22.5" x14ac:dyDescent="0.2">
      <c r="A107" s="73" t="s">
        <v>552</v>
      </c>
      <c r="B107" s="74" t="s">
        <v>105</v>
      </c>
      <c r="C107" s="77" t="s">
        <v>293</v>
      </c>
      <c r="D107" s="77" t="s">
        <v>337</v>
      </c>
      <c r="E107" s="74"/>
      <c r="F107" s="149">
        <f>F108</f>
        <v>40</v>
      </c>
      <c r="G107" s="149">
        <f t="shared" ref="G107:H110" si="45">G108</f>
        <v>498</v>
      </c>
      <c r="H107" s="149">
        <f t="shared" si="45"/>
        <v>538</v>
      </c>
      <c r="J107" s="48"/>
      <c r="K107" s="48"/>
    </row>
    <row r="108" spans="1:11" s="80" customFormat="1" ht="22.5" x14ac:dyDescent="0.2">
      <c r="A108" s="73" t="s">
        <v>338</v>
      </c>
      <c r="B108" s="74" t="s">
        <v>105</v>
      </c>
      <c r="C108" s="77" t="s">
        <v>293</v>
      </c>
      <c r="D108" s="77" t="s">
        <v>339</v>
      </c>
      <c r="E108" s="74"/>
      <c r="F108" s="149">
        <f>F109</f>
        <v>40</v>
      </c>
      <c r="G108" s="149">
        <f t="shared" si="45"/>
        <v>498</v>
      </c>
      <c r="H108" s="149">
        <f t="shared" si="45"/>
        <v>538</v>
      </c>
      <c r="J108" s="48"/>
      <c r="K108" s="48"/>
    </row>
    <row r="109" spans="1:11" s="80" customFormat="1" x14ac:dyDescent="0.2">
      <c r="A109" s="73" t="s">
        <v>482</v>
      </c>
      <c r="B109" s="74" t="s">
        <v>105</v>
      </c>
      <c r="C109" s="77" t="s">
        <v>293</v>
      </c>
      <c r="D109" s="77" t="s">
        <v>339</v>
      </c>
      <c r="E109" s="74" t="s">
        <v>127</v>
      </c>
      <c r="F109" s="149">
        <f>F110</f>
        <v>40</v>
      </c>
      <c r="G109" s="149">
        <f t="shared" si="45"/>
        <v>498</v>
      </c>
      <c r="H109" s="149">
        <f t="shared" si="45"/>
        <v>538</v>
      </c>
      <c r="J109" s="48"/>
      <c r="K109" s="48"/>
    </row>
    <row r="110" spans="1:11" s="80" customFormat="1" ht="22.5" x14ac:dyDescent="0.2">
      <c r="A110" s="73" t="s">
        <v>128</v>
      </c>
      <c r="B110" s="74" t="s">
        <v>105</v>
      </c>
      <c r="C110" s="77" t="s">
        <v>293</v>
      </c>
      <c r="D110" s="77" t="s">
        <v>339</v>
      </c>
      <c r="E110" s="74" t="s">
        <v>129</v>
      </c>
      <c r="F110" s="149">
        <f>F111</f>
        <v>40</v>
      </c>
      <c r="G110" s="149">
        <f t="shared" si="45"/>
        <v>498</v>
      </c>
      <c r="H110" s="149">
        <f t="shared" si="45"/>
        <v>538</v>
      </c>
      <c r="J110" s="48"/>
      <c r="K110" s="48"/>
    </row>
    <row r="111" spans="1:11" s="80" customFormat="1" x14ac:dyDescent="0.2">
      <c r="A111" s="101" t="s">
        <v>518</v>
      </c>
      <c r="B111" s="74" t="s">
        <v>105</v>
      </c>
      <c r="C111" s="77" t="s">
        <v>293</v>
      </c>
      <c r="D111" s="77" t="s">
        <v>339</v>
      </c>
      <c r="E111" s="74" t="s">
        <v>131</v>
      </c>
      <c r="F111" s="149">
        <f>'Пр 6 вед'!G495</f>
        <v>40</v>
      </c>
      <c r="G111" s="149">
        <f>'Пр 6 вед'!H495</f>
        <v>498</v>
      </c>
      <c r="H111" s="149">
        <f>'Пр 6 вед'!I495</f>
        <v>538</v>
      </c>
      <c r="J111" s="48"/>
      <c r="K111" s="48"/>
    </row>
    <row r="112" spans="1:11" s="80" customFormat="1" x14ac:dyDescent="0.2">
      <c r="A112" s="78" t="s">
        <v>340</v>
      </c>
      <c r="B112" s="74" t="s">
        <v>105</v>
      </c>
      <c r="C112" s="77" t="s">
        <v>293</v>
      </c>
      <c r="D112" s="77" t="s">
        <v>341</v>
      </c>
      <c r="E112" s="74"/>
      <c r="F112" s="149">
        <f>F113</f>
        <v>100</v>
      </c>
      <c r="G112" s="149">
        <f t="shared" ref="G112:H114" si="46">G113</f>
        <v>0</v>
      </c>
      <c r="H112" s="149">
        <f t="shared" si="46"/>
        <v>100</v>
      </c>
      <c r="J112" s="48"/>
      <c r="K112" s="48"/>
    </row>
    <row r="113" spans="1:11" s="80" customFormat="1" x14ac:dyDescent="0.2">
      <c r="A113" s="101" t="s">
        <v>146</v>
      </c>
      <c r="B113" s="74" t="s">
        <v>105</v>
      </c>
      <c r="C113" s="77" t="s">
        <v>293</v>
      </c>
      <c r="D113" s="77" t="s">
        <v>341</v>
      </c>
      <c r="E113" s="74" t="s">
        <v>208</v>
      </c>
      <c r="F113" s="149">
        <f>F114</f>
        <v>100</v>
      </c>
      <c r="G113" s="149">
        <f t="shared" si="46"/>
        <v>0</v>
      </c>
      <c r="H113" s="149">
        <f t="shared" si="46"/>
        <v>100</v>
      </c>
      <c r="J113" s="48"/>
      <c r="K113" s="48"/>
    </row>
    <row r="114" spans="1:11" s="80" customFormat="1" x14ac:dyDescent="0.2">
      <c r="A114" s="101" t="s">
        <v>147</v>
      </c>
      <c r="B114" s="74" t="s">
        <v>105</v>
      </c>
      <c r="C114" s="77" t="s">
        <v>293</v>
      </c>
      <c r="D114" s="77" t="s">
        <v>341</v>
      </c>
      <c r="E114" s="74" t="s">
        <v>148</v>
      </c>
      <c r="F114" s="149">
        <f>F115</f>
        <v>100</v>
      </c>
      <c r="G114" s="149">
        <f t="shared" si="46"/>
        <v>0</v>
      </c>
      <c r="H114" s="149">
        <f t="shared" si="46"/>
        <v>100</v>
      </c>
      <c r="J114" s="48"/>
      <c r="K114" s="48"/>
    </row>
    <row r="115" spans="1:11" s="80" customFormat="1" x14ac:dyDescent="0.2">
      <c r="A115" s="64" t="s">
        <v>462</v>
      </c>
      <c r="B115" s="74" t="s">
        <v>105</v>
      </c>
      <c r="C115" s="77" t="s">
        <v>293</v>
      </c>
      <c r="D115" s="77" t="s">
        <v>341</v>
      </c>
      <c r="E115" s="74">
        <v>853</v>
      </c>
      <c r="F115" s="149">
        <f>'Пр 6 вед'!G499</f>
        <v>100</v>
      </c>
      <c r="G115" s="149">
        <f>'Пр 6 вед'!H499</f>
        <v>0</v>
      </c>
      <c r="H115" s="149">
        <f>'Пр 6 вед'!I499</f>
        <v>100</v>
      </c>
      <c r="J115" s="48"/>
      <c r="K115" s="48"/>
    </row>
    <row r="116" spans="1:11" s="80" customFormat="1" ht="22.5" x14ac:dyDescent="0.2">
      <c r="A116" s="100" t="s">
        <v>73</v>
      </c>
      <c r="B116" s="74" t="s">
        <v>105</v>
      </c>
      <c r="C116" s="77" t="s">
        <v>293</v>
      </c>
      <c r="D116" s="77" t="s">
        <v>295</v>
      </c>
      <c r="E116" s="74"/>
      <c r="F116" s="149">
        <f>F117+F120</f>
        <v>7</v>
      </c>
      <c r="G116" s="149">
        <f t="shared" ref="G116:H116" si="47">G117+G120</f>
        <v>0</v>
      </c>
      <c r="H116" s="149">
        <f t="shared" si="47"/>
        <v>7</v>
      </c>
      <c r="J116" s="48"/>
      <c r="K116" s="48"/>
    </row>
    <row r="117" spans="1:11" s="80" customFormat="1" x14ac:dyDescent="0.2">
      <c r="A117" s="73" t="s">
        <v>482</v>
      </c>
      <c r="B117" s="74" t="s">
        <v>105</v>
      </c>
      <c r="C117" s="77" t="s">
        <v>293</v>
      </c>
      <c r="D117" s="77" t="s">
        <v>295</v>
      </c>
      <c r="E117" s="74">
        <v>200</v>
      </c>
      <c r="F117" s="149">
        <f>F118</f>
        <v>1</v>
      </c>
      <c r="G117" s="149">
        <f t="shared" ref="G117:H118" si="48">G118</f>
        <v>0</v>
      </c>
      <c r="H117" s="149">
        <f t="shared" si="48"/>
        <v>1</v>
      </c>
      <c r="J117" s="48"/>
      <c r="K117" s="48"/>
    </row>
    <row r="118" spans="1:11" s="80" customFormat="1" ht="22.5" x14ac:dyDescent="0.2">
      <c r="A118" s="73" t="s">
        <v>128</v>
      </c>
      <c r="B118" s="74" t="s">
        <v>105</v>
      </c>
      <c r="C118" s="77" t="s">
        <v>293</v>
      </c>
      <c r="D118" s="77" t="s">
        <v>295</v>
      </c>
      <c r="E118" s="74">
        <v>240</v>
      </c>
      <c r="F118" s="149">
        <f>F119</f>
        <v>1</v>
      </c>
      <c r="G118" s="149">
        <f t="shared" si="48"/>
        <v>0</v>
      </c>
      <c r="H118" s="149">
        <f t="shared" si="48"/>
        <v>1</v>
      </c>
      <c r="J118" s="48"/>
      <c r="K118" s="48"/>
    </row>
    <row r="119" spans="1:11" x14ac:dyDescent="0.2">
      <c r="A119" s="101" t="s">
        <v>518</v>
      </c>
      <c r="B119" s="74" t="s">
        <v>105</v>
      </c>
      <c r="C119" s="77" t="s">
        <v>293</v>
      </c>
      <c r="D119" s="77" t="s">
        <v>295</v>
      </c>
      <c r="E119" s="74">
        <v>244</v>
      </c>
      <c r="F119" s="149">
        <f>'Пр 6 вед'!G503</f>
        <v>1</v>
      </c>
      <c r="G119" s="149">
        <f>'Пр 6 вед'!H503</f>
        <v>0</v>
      </c>
      <c r="H119" s="149">
        <f>'Пр 6 вед'!I503</f>
        <v>1</v>
      </c>
    </row>
    <row r="120" spans="1:11" x14ac:dyDescent="0.2">
      <c r="A120" s="73" t="s">
        <v>296</v>
      </c>
      <c r="B120" s="74" t="s">
        <v>105</v>
      </c>
      <c r="C120" s="77" t="s">
        <v>293</v>
      </c>
      <c r="D120" s="77" t="s">
        <v>295</v>
      </c>
      <c r="E120" s="74">
        <v>500</v>
      </c>
      <c r="F120" s="149">
        <f>F121</f>
        <v>6</v>
      </c>
      <c r="G120" s="149">
        <f t="shared" ref="G120:H120" si="49">G121</f>
        <v>0</v>
      </c>
      <c r="H120" s="149">
        <f t="shared" si="49"/>
        <v>6</v>
      </c>
    </row>
    <row r="121" spans="1:11" x14ac:dyDescent="0.2">
      <c r="A121" s="73" t="s">
        <v>297</v>
      </c>
      <c r="B121" s="74" t="s">
        <v>105</v>
      </c>
      <c r="C121" s="77" t="s">
        <v>293</v>
      </c>
      <c r="D121" s="77" t="s">
        <v>295</v>
      </c>
      <c r="E121" s="74">
        <v>530</v>
      </c>
      <c r="F121" s="149">
        <f>'Пр 6 вед'!G419</f>
        <v>6</v>
      </c>
      <c r="G121" s="149">
        <f>'Пр 6 вед'!H419</f>
        <v>0</v>
      </c>
      <c r="H121" s="149">
        <f>'Пр 6 вед'!I419</f>
        <v>6</v>
      </c>
    </row>
    <row r="122" spans="1:11" ht="33.75" x14ac:dyDescent="0.2">
      <c r="A122" s="174" t="s">
        <v>490</v>
      </c>
      <c r="B122" s="92" t="s">
        <v>105</v>
      </c>
      <c r="C122" s="94" t="s">
        <v>293</v>
      </c>
      <c r="D122" s="94" t="s">
        <v>342</v>
      </c>
      <c r="E122" s="92" t="s">
        <v>158</v>
      </c>
      <c r="F122" s="148">
        <f>F123+F128</f>
        <v>441.7</v>
      </c>
      <c r="G122" s="148">
        <f t="shared" ref="G122:H122" si="50">G123+G128</f>
        <v>0</v>
      </c>
      <c r="H122" s="148">
        <f t="shared" si="50"/>
        <v>441.7</v>
      </c>
    </row>
    <row r="123" spans="1:11" ht="33.75" x14ac:dyDescent="0.2">
      <c r="A123" s="73" t="s">
        <v>118</v>
      </c>
      <c r="B123" s="74" t="s">
        <v>105</v>
      </c>
      <c r="C123" s="77" t="s">
        <v>293</v>
      </c>
      <c r="D123" s="77" t="s">
        <v>342</v>
      </c>
      <c r="E123" s="74" t="s">
        <v>119</v>
      </c>
      <c r="F123" s="149">
        <f>F124</f>
        <v>402.3</v>
      </c>
      <c r="G123" s="149">
        <f t="shared" ref="G123:H123" si="51">G124</f>
        <v>0</v>
      </c>
      <c r="H123" s="149">
        <f t="shared" si="51"/>
        <v>402.3</v>
      </c>
    </row>
    <row r="124" spans="1:11" x14ac:dyDescent="0.2">
      <c r="A124" s="73" t="s">
        <v>142</v>
      </c>
      <c r="B124" s="74" t="s">
        <v>105</v>
      </c>
      <c r="C124" s="77" t="s">
        <v>293</v>
      </c>
      <c r="D124" s="77" t="s">
        <v>342</v>
      </c>
      <c r="E124" s="74" t="s">
        <v>205</v>
      </c>
      <c r="F124" s="149">
        <f>F125+F126</f>
        <v>402.3</v>
      </c>
      <c r="G124" s="149">
        <f t="shared" ref="G124:H124" si="52">G125+G126</f>
        <v>0</v>
      </c>
      <c r="H124" s="149">
        <f t="shared" si="52"/>
        <v>402.3</v>
      </c>
    </row>
    <row r="125" spans="1:11" s="55" customFormat="1" ht="11.25" x14ac:dyDescent="0.2">
      <c r="A125" s="100" t="s">
        <v>143</v>
      </c>
      <c r="B125" s="74" t="s">
        <v>105</v>
      </c>
      <c r="C125" s="77" t="s">
        <v>293</v>
      </c>
      <c r="D125" s="77" t="s">
        <v>342</v>
      </c>
      <c r="E125" s="74" t="s">
        <v>206</v>
      </c>
      <c r="F125" s="149">
        <f>'Пр 6 вед'!G507</f>
        <v>309</v>
      </c>
      <c r="G125" s="149">
        <f>'Пр 6 вед'!H507</f>
        <v>0</v>
      </c>
      <c r="H125" s="149">
        <f>'Пр 6 вед'!I507</f>
        <v>309</v>
      </c>
      <c r="I125" s="53"/>
      <c r="J125" s="59"/>
      <c r="K125" s="79"/>
    </row>
    <row r="126" spans="1:11" s="55" customFormat="1" ht="33.75" x14ac:dyDescent="0.2">
      <c r="A126" s="100" t="s">
        <v>144</v>
      </c>
      <c r="B126" s="74" t="s">
        <v>105</v>
      </c>
      <c r="C126" s="77" t="s">
        <v>293</v>
      </c>
      <c r="D126" s="77" t="s">
        <v>342</v>
      </c>
      <c r="E126" s="74">
        <v>129</v>
      </c>
      <c r="F126" s="149">
        <f>'Пр 6 вед'!G508</f>
        <v>93.3</v>
      </c>
      <c r="G126" s="149">
        <f>'Пр 6 вед'!H508</f>
        <v>0</v>
      </c>
      <c r="H126" s="149">
        <f>'Пр 6 вед'!I508</f>
        <v>93.3</v>
      </c>
      <c r="I126" s="53"/>
      <c r="J126" s="59"/>
      <c r="K126" s="79"/>
    </row>
    <row r="127" spans="1:11" s="55" customFormat="1" ht="11.25" x14ac:dyDescent="0.2">
      <c r="A127" s="73" t="s">
        <v>482</v>
      </c>
      <c r="B127" s="74" t="s">
        <v>105</v>
      </c>
      <c r="C127" s="77" t="s">
        <v>293</v>
      </c>
      <c r="D127" s="77" t="s">
        <v>342</v>
      </c>
      <c r="E127" s="74">
        <v>200</v>
      </c>
      <c r="F127" s="149">
        <f>F128</f>
        <v>39.4</v>
      </c>
      <c r="G127" s="149">
        <f t="shared" ref="G127:H128" si="53">G128</f>
        <v>0</v>
      </c>
      <c r="H127" s="149">
        <f t="shared" si="53"/>
        <v>39.4</v>
      </c>
      <c r="I127" s="53"/>
      <c r="J127" s="59"/>
      <c r="K127" s="79"/>
    </row>
    <row r="128" spans="1:11" ht="22.5" x14ac:dyDescent="0.2">
      <c r="A128" s="73" t="s">
        <v>128</v>
      </c>
      <c r="B128" s="74" t="s">
        <v>105</v>
      </c>
      <c r="C128" s="77" t="s">
        <v>293</v>
      </c>
      <c r="D128" s="77" t="s">
        <v>342</v>
      </c>
      <c r="E128" s="74" t="s">
        <v>129</v>
      </c>
      <c r="F128" s="149">
        <f>F129</f>
        <v>39.4</v>
      </c>
      <c r="G128" s="149">
        <f t="shared" si="53"/>
        <v>0</v>
      </c>
      <c r="H128" s="149">
        <f t="shared" si="53"/>
        <v>39.4</v>
      </c>
      <c r="I128" s="53"/>
      <c r="J128" s="59"/>
      <c r="K128" s="80"/>
    </row>
    <row r="129" spans="1:9" x14ac:dyDescent="0.2">
      <c r="A129" s="101" t="s">
        <v>518</v>
      </c>
      <c r="B129" s="74" t="s">
        <v>105</v>
      </c>
      <c r="C129" s="77" t="s">
        <v>293</v>
      </c>
      <c r="D129" s="77" t="s">
        <v>342</v>
      </c>
      <c r="E129" s="74" t="s">
        <v>131</v>
      </c>
      <c r="F129" s="149">
        <f>'Пр 6 вед'!G511</f>
        <v>39.4</v>
      </c>
      <c r="G129" s="149">
        <f>'Пр 6 вед'!H511</f>
        <v>0</v>
      </c>
      <c r="H129" s="149">
        <f>'Пр 6 вед'!I511</f>
        <v>39.4</v>
      </c>
    </row>
    <row r="130" spans="1:9" x14ac:dyDescent="0.2">
      <c r="A130" s="88" t="s">
        <v>298</v>
      </c>
      <c r="B130" s="89" t="s">
        <v>226</v>
      </c>
      <c r="C130" s="89"/>
      <c r="D130" s="89"/>
      <c r="E130" s="87"/>
      <c r="F130" s="147">
        <f>F131</f>
        <v>1459.4</v>
      </c>
      <c r="G130" s="147">
        <f t="shared" ref="G130:H132" si="54">G131</f>
        <v>-123.80000000000001</v>
      </c>
      <c r="H130" s="147">
        <f t="shared" si="54"/>
        <v>1335.6</v>
      </c>
    </row>
    <row r="131" spans="1:9" x14ac:dyDescent="0.2">
      <c r="A131" s="88" t="s">
        <v>299</v>
      </c>
      <c r="B131" s="89" t="s">
        <v>226</v>
      </c>
      <c r="C131" s="89" t="s">
        <v>162</v>
      </c>
      <c r="D131" s="89"/>
      <c r="E131" s="77"/>
      <c r="F131" s="147">
        <f>F132</f>
        <v>1459.4</v>
      </c>
      <c r="G131" s="147">
        <f t="shared" si="54"/>
        <v>-123.80000000000001</v>
      </c>
      <c r="H131" s="147">
        <f t="shared" si="54"/>
        <v>1335.6</v>
      </c>
    </row>
    <row r="132" spans="1:9" x14ac:dyDescent="0.2">
      <c r="A132" s="73" t="s">
        <v>132</v>
      </c>
      <c r="B132" s="77" t="s">
        <v>226</v>
      </c>
      <c r="C132" s="77" t="s">
        <v>162</v>
      </c>
      <c r="D132" s="106" t="s">
        <v>294</v>
      </c>
      <c r="E132" s="74"/>
      <c r="F132" s="149">
        <f>F133</f>
        <v>1459.4</v>
      </c>
      <c r="G132" s="149">
        <f t="shared" si="54"/>
        <v>-123.80000000000001</v>
      </c>
      <c r="H132" s="149">
        <f t="shared" si="54"/>
        <v>1335.6</v>
      </c>
    </row>
    <row r="133" spans="1:9" ht="45" x14ac:dyDescent="0.2">
      <c r="A133" s="99" t="s">
        <v>343</v>
      </c>
      <c r="B133" s="94" t="s">
        <v>226</v>
      </c>
      <c r="C133" s="94" t="s">
        <v>162</v>
      </c>
      <c r="D133" s="94" t="s">
        <v>300</v>
      </c>
      <c r="E133" s="92"/>
      <c r="F133" s="148">
        <f>F134+F138+F141</f>
        <v>1459.4</v>
      </c>
      <c r="G133" s="148">
        <f t="shared" ref="G133:H133" si="55">G134+G138+G141</f>
        <v>-123.80000000000001</v>
      </c>
      <c r="H133" s="148">
        <f t="shared" si="55"/>
        <v>1335.6</v>
      </c>
    </row>
    <row r="134" spans="1:9" s="55" customFormat="1" ht="33.75" x14ac:dyDescent="0.2">
      <c r="A134" s="73" t="s">
        <v>118</v>
      </c>
      <c r="B134" s="77" t="s">
        <v>226</v>
      </c>
      <c r="C134" s="77" t="s">
        <v>162</v>
      </c>
      <c r="D134" s="77" t="s">
        <v>300</v>
      </c>
      <c r="E134" s="74" t="s">
        <v>119</v>
      </c>
      <c r="F134" s="149">
        <f>F135</f>
        <v>372.8</v>
      </c>
      <c r="G134" s="149">
        <f t="shared" ref="G134:H134" si="56">G135</f>
        <v>-37.900000000000006</v>
      </c>
      <c r="H134" s="149">
        <f t="shared" si="56"/>
        <v>334.9</v>
      </c>
      <c r="I134" s="79"/>
    </row>
    <row r="135" spans="1:9" s="55" customFormat="1" ht="11.25" x14ac:dyDescent="0.2">
      <c r="A135" s="73" t="s">
        <v>120</v>
      </c>
      <c r="B135" s="77" t="s">
        <v>226</v>
      </c>
      <c r="C135" s="77" t="s">
        <v>162</v>
      </c>
      <c r="D135" s="77" t="s">
        <v>300</v>
      </c>
      <c r="E135" s="74">
        <v>110</v>
      </c>
      <c r="F135" s="149">
        <f>F136+F137</f>
        <v>372.8</v>
      </c>
      <c r="G135" s="149">
        <f t="shared" ref="G135:H135" si="57">G136+G137</f>
        <v>-37.900000000000006</v>
      </c>
      <c r="H135" s="149">
        <f t="shared" si="57"/>
        <v>334.9</v>
      </c>
      <c r="I135" s="79"/>
    </row>
    <row r="136" spans="1:9" x14ac:dyDescent="0.2">
      <c r="A136" s="73" t="s">
        <v>121</v>
      </c>
      <c r="B136" s="77" t="s">
        <v>226</v>
      </c>
      <c r="C136" s="77" t="s">
        <v>162</v>
      </c>
      <c r="D136" s="77" t="s">
        <v>300</v>
      </c>
      <c r="E136" s="74">
        <v>111</v>
      </c>
      <c r="F136" s="149">
        <f>'Пр 6 вед'!G518</f>
        <v>286.3</v>
      </c>
      <c r="G136" s="149">
        <f>'Пр 6 вед'!H518</f>
        <v>-29.1</v>
      </c>
      <c r="H136" s="149">
        <f>'Пр 6 вед'!I518</f>
        <v>257.2</v>
      </c>
    </row>
    <row r="137" spans="1:9" ht="22.5" x14ac:dyDescent="0.2">
      <c r="A137" s="100" t="s">
        <v>122</v>
      </c>
      <c r="B137" s="77" t="s">
        <v>226</v>
      </c>
      <c r="C137" s="77" t="s">
        <v>162</v>
      </c>
      <c r="D137" s="77" t="s">
        <v>300</v>
      </c>
      <c r="E137" s="74">
        <v>119</v>
      </c>
      <c r="F137" s="149">
        <f>'Пр 6 вед'!G519</f>
        <v>86.5</v>
      </c>
      <c r="G137" s="149">
        <f>'Пр 6 вед'!H519</f>
        <v>-8.8000000000000007</v>
      </c>
      <c r="H137" s="149">
        <f>'Пр 6 вед'!I519</f>
        <v>77.7</v>
      </c>
    </row>
    <row r="138" spans="1:9" x14ac:dyDescent="0.2">
      <c r="A138" s="73" t="s">
        <v>482</v>
      </c>
      <c r="B138" s="77" t="s">
        <v>226</v>
      </c>
      <c r="C138" s="77" t="s">
        <v>162</v>
      </c>
      <c r="D138" s="77" t="s">
        <v>300</v>
      </c>
      <c r="E138" s="74">
        <v>200</v>
      </c>
      <c r="F138" s="149">
        <f>F139</f>
        <v>102.1</v>
      </c>
      <c r="G138" s="149">
        <f t="shared" ref="G138:H139" si="58">G139</f>
        <v>-25</v>
      </c>
      <c r="H138" s="149">
        <f t="shared" si="58"/>
        <v>77.099999999999994</v>
      </c>
    </row>
    <row r="139" spans="1:9" s="55" customFormat="1" ht="22.5" x14ac:dyDescent="0.2">
      <c r="A139" s="73" t="s">
        <v>128</v>
      </c>
      <c r="B139" s="77" t="s">
        <v>226</v>
      </c>
      <c r="C139" s="77" t="s">
        <v>162</v>
      </c>
      <c r="D139" s="77" t="s">
        <v>300</v>
      </c>
      <c r="E139" s="74" t="s">
        <v>129</v>
      </c>
      <c r="F139" s="149">
        <f>F140</f>
        <v>102.1</v>
      </c>
      <c r="G139" s="149">
        <f t="shared" si="58"/>
        <v>-25</v>
      </c>
      <c r="H139" s="149">
        <f t="shared" si="58"/>
        <v>77.099999999999994</v>
      </c>
      <c r="I139" s="79"/>
    </row>
    <row r="140" spans="1:9" x14ac:dyDescent="0.2">
      <c r="A140" s="101" t="s">
        <v>518</v>
      </c>
      <c r="B140" s="77" t="s">
        <v>226</v>
      </c>
      <c r="C140" s="77" t="s">
        <v>162</v>
      </c>
      <c r="D140" s="77" t="s">
        <v>300</v>
      </c>
      <c r="E140" s="74" t="s">
        <v>131</v>
      </c>
      <c r="F140" s="149">
        <f>'Пр 6 вед'!G522</f>
        <v>102.1</v>
      </c>
      <c r="G140" s="149">
        <f>'Пр 6 вед'!H522</f>
        <v>-25</v>
      </c>
      <c r="H140" s="149">
        <f>'Пр 6 вед'!I522</f>
        <v>77.099999999999994</v>
      </c>
    </row>
    <row r="141" spans="1:9" s="55" customFormat="1" ht="11.25" x14ac:dyDescent="0.2">
      <c r="A141" s="73" t="s">
        <v>296</v>
      </c>
      <c r="B141" s="77" t="s">
        <v>226</v>
      </c>
      <c r="C141" s="77" t="s">
        <v>162</v>
      </c>
      <c r="D141" s="77" t="s">
        <v>300</v>
      </c>
      <c r="E141" s="77" t="s">
        <v>301</v>
      </c>
      <c r="F141" s="149">
        <f>F142</f>
        <v>984.5</v>
      </c>
      <c r="G141" s="149">
        <f t="shared" ref="G141:H141" si="59">G142</f>
        <v>-60.9</v>
      </c>
      <c r="H141" s="149">
        <f t="shared" si="59"/>
        <v>923.6</v>
      </c>
      <c r="I141" s="79"/>
    </row>
    <row r="142" spans="1:9" s="55" customFormat="1" ht="11.25" x14ac:dyDescent="0.2">
      <c r="A142" s="73" t="s">
        <v>297</v>
      </c>
      <c r="B142" s="77" t="s">
        <v>226</v>
      </c>
      <c r="C142" s="77" t="s">
        <v>162</v>
      </c>
      <c r="D142" s="77" t="s">
        <v>300</v>
      </c>
      <c r="E142" s="77" t="s">
        <v>302</v>
      </c>
      <c r="F142" s="149">
        <f>'Пр 6 вед'!G425</f>
        <v>984.5</v>
      </c>
      <c r="G142" s="149">
        <f>'Пр 6 вед'!H425</f>
        <v>-60.9</v>
      </c>
      <c r="H142" s="149">
        <f>'Пр 6 вед'!I425</f>
        <v>923.6</v>
      </c>
      <c r="I142" s="79"/>
    </row>
    <row r="143" spans="1:9" ht="21" x14ac:dyDescent="0.2">
      <c r="A143" s="88" t="s">
        <v>344</v>
      </c>
      <c r="B143" s="87" t="s">
        <v>162</v>
      </c>
      <c r="C143" s="89" t="s">
        <v>156</v>
      </c>
      <c r="D143" s="89" t="s">
        <v>157</v>
      </c>
      <c r="E143" s="87" t="s">
        <v>158</v>
      </c>
      <c r="F143" s="147">
        <f>F144+F171</f>
        <v>2107.3999999999996</v>
      </c>
      <c r="G143" s="147">
        <f t="shared" ref="G143:H143" si="60">G144+G171</f>
        <v>117.7</v>
      </c>
      <c r="H143" s="147">
        <f t="shared" si="60"/>
        <v>2225.1000000000004</v>
      </c>
    </row>
    <row r="144" spans="1:9" ht="21" x14ac:dyDescent="0.2">
      <c r="A144" s="88" t="s">
        <v>345</v>
      </c>
      <c r="B144" s="87" t="s">
        <v>162</v>
      </c>
      <c r="C144" s="89" t="s">
        <v>231</v>
      </c>
      <c r="D144" s="89"/>
      <c r="E144" s="87"/>
      <c r="F144" s="147">
        <f>F145+F154</f>
        <v>1877.3999999999999</v>
      </c>
      <c r="G144" s="147">
        <f t="shared" ref="G144:H144" si="61">G145+G154</f>
        <v>117.7</v>
      </c>
      <c r="H144" s="147">
        <f t="shared" si="61"/>
        <v>1995.1000000000001</v>
      </c>
    </row>
    <row r="145" spans="1:9" x14ac:dyDescent="0.2">
      <c r="A145" s="100" t="s">
        <v>346</v>
      </c>
      <c r="B145" s="74" t="s">
        <v>162</v>
      </c>
      <c r="C145" s="77" t="s">
        <v>231</v>
      </c>
      <c r="D145" s="77" t="s">
        <v>347</v>
      </c>
      <c r="E145" s="74"/>
      <c r="F145" s="149">
        <f>F146+F150</f>
        <v>1588.1999999999998</v>
      </c>
      <c r="G145" s="149">
        <f t="shared" ref="G145:H145" si="62">G146+G150</f>
        <v>117.7</v>
      </c>
      <c r="H145" s="149">
        <f t="shared" si="62"/>
        <v>1705.9</v>
      </c>
    </row>
    <row r="146" spans="1:9" ht="33.75" x14ac:dyDescent="0.2">
      <c r="A146" s="73" t="s">
        <v>118</v>
      </c>
      <c r="B146" s="74" t="s">
        <v>162</v>
      </c>
      <c r="C146" s="77" t="s">
        <v>231</v>
      </c>
      <c r="D146" s="77" t="s">
        <v>347</v>
      </c>
      <c r="E146" s="74" t="s">
        <v>119</v>
      </c>
      <c r="F146" s="149">
        <f>F147</f>
        <v>1507.1999999999998</v>
      </c>
      <c r="G146" s="149">
        <f t="shared" ref="G146:H146" si="63">G147</f>
        <v>117.7</v>
      </c>
      <c r="H146" s="149">
        <f t="shared" si="63"/>
        <v>1624.9</v>
      </c>
    </row>
    <row r="147" spans="1:9" s="55" customFormat="1" ht="11.25" x14ac:dyDescent="0.2">
      <c r="A147" s="73" t="s">
        <v>120</v>
      </c>
      <c r="B147" s="74" t="s">
        <v>162</v>
      </c>
      <c r="C147" s="77" t="s">
        <v>231</v>
      </c>
      <c r="D147" s="77" t="s">
        <v>347</v>
      </c>
      <c r="E147" s="74">
        <v>110</v>
      </c>
      <c r="F147" s="149">
        <f>F148+F149</f>
        <v>1507.1999999999998</v>
      </c>
      <c r="G147" s="149">
        <f t="shared" ref="G147:H147" si="64">G148+G149</f>
        <v>117.7</v>
      </c>
      <c r="H147" s="149">
        <f t="shared" si="64"/>
        <v>1624.9</v>
      </c>
      <c r="I147" s="79"/>
    </row>
    <row r="148" spans="1:9" s="55" customFormat="1" ht="11.25" x14ac:dyDescent="0.2">
      <c r="A148" s="73" t="s">
        <v>121</v>
      </c>
      <c r="B148" s="74" t="s">
        <v>162</v>
      </c>
      <c r="C148" s="77" t="s">
        <v>231</v>
      </c>
      <c r="D148" s="77" t="s">
        <v>347</v>
      </c>
      <c r="E148" s="74">
        <v>111</v>
      </c>
      <c r="F148" s="149">
        <f>'Пр 6 вед'!G528</f>
        <v>1157.5999999999999</v>
      </c>
      <c r="G148" s="149">
        <f>'Пр 6 вед'!H528</f>
        <v>90.4</v>
      </c>
      <c r="H148" s="149">
        <f>'Пр 6 вед'!I528</f>
        <v>1248</v>
      </c>
      <c r="I148" s="79"/>
    </row>
    <row r="149" spans="1:9" s="55" customFormat="1" ht="36" customHeight="1" x14ac:dyDescent="0.2">
      <c r="A149" s="100" t="s">
        <v>122</v>
      </c>
      <c r="B149" s="74" t="s">
        <v>162</v>
      </c>
      <c r="C149" s="77" t="s">
        <v>231</v>
      </c>
      <c r="D149" s="77" t="s">
        <v>347</v>
      </c>
      <c r="E149" s="74">
        <v>119</v>
      </c>
      <c r="F149" s="149">
        <f>'Пр 6 вед'!G529</f>
        <v>349.6</v>
      </c>
      <c r="G149" s="149">
        <f>'Пр 6 вед'!H529</f>
        <v>27.3</v>
      </c>
      <c r="H149" s="149">
        <f>'Пр 6 вед'!I529</f>
        <v>376.90000000000003</v>
      </c>
      <c r="I149" s="79"/>
    </row>
    <row r="150" spans="1:9" s="55" customFormat="1" ht="11.25" x14ac:dyDescent="0.2">
      <c r="A150" s="73" t="s">
        <v>482</v>
      </c>
      <c r="B150" s="74" t="s">
        <v>162</v>
      </c>
      <c r="C150" s="77" t="s">
        <v>231</v>
      </c>
      <c r="D150" s="77" t="s">
        <v>347</v>
      </c>
      <c r="E150" s="74">
        <v>200</v>
      </c>
      <c r="F150" s="149">
        <f>F151</f>
        <v>81</v>
      </c>
      <c r="G150" s="149">
        <f t="shared" ref="G150:H150" si="65">G151</f>
        <v>0</v>
      </c>
      <c r="H150" s="149">
        <f t="shared" si="65"/>
        <v>81</v>
      </c>
      <c r="I150" s="79"/>
    </row>
    <row r="151" spans="1:9" s="55" customFormat="1" ht="22.5" x14ac:dyDescent="0.2">
      <c r="A151" s="73" t="s">
        <v>128</v>
      </c>
      <c r="B151" s="74" t="s">
        <v>162</v>
      </c>
      <c r="C151" s="77" t="s">
        <v>231</v>
      </c>
      <c r="D151" s="77" t="s">
        <v>347</v>
      </c>
      <c r="E151" s="74">
        <v>240</v>
      </c>
      <c r="F151" s="149">
        <f>F152+F153</f>
        <v>81</v>
      </c>
      <c r="G151" s="149">
        <f t="shared" ref="G151:H151" si="66">G152+G153</f>
        <v>0</v>
      </c>
      <c r="H151" s="149">
        <f t="shared" si="66"/>
        <v>81</v>
      </c>
      <c r="I151" s="79"/>
    </row>
    <row r="152" spans="1:9" s="55" customFormat="1" ht="22.5" x14ac:dyDescent="0.2">
      <c r="A152" s="101" t="s">
        <v>145</v>
      </c>
      <c r="B152" s="74" t="s">
        <v>162</v>
      </c>
      <c r="C152" s="77" t="s">
        <v>231</v>
      </c>
      <c r="D152" s="77" t="s">
        <v>347</v>
      </c>
      <c r="E152" s="74">
        <v>242</v>
      </c>
      <c r="F152" s="149">
        <f>'Пр 6 вед'!G532</f>
        <v>81</v>
      </c>
      <c r="G152" s="149">
        <f>'Пр 6 вед'!H532</f>
        <v>0</v>
      </c>
      <c r="H152" s="149">
        <f>'Пр 6 вед'!I532</f>
        <v>81</v>
      </c>
      <c r="I152" s="79"/>
    </row>
    <row r="153" spans="1:9" s="55" customFormat="1" ht="11.25" x14ac:dyDescent="0.2">
      <c r="A153" s="101" t="s">
        <v>518</v>
      </c>
      <c r="B153" s="74" t="s">
        <v>162</v>
      </c>
      <c r="C153" s="77" t="s">
        <v>231</v>
      </c>
      <c r="D153" s="77" t="s">
        <v>347</v>
      </c>
      <c r="E153" s="74">
        <v>244</v>
      </c>
      <c r="F153" s="149">
        <f>'Пр 6 вед'!G533</f>
        <v>0</v>
      </c>
      <c r="G153" s="149">
        <f>'Пр 6 вед'!H533</f>
        <v>0</v>
      </c>
      <c r="H153" s="149">
        <f>'Пр 6 вед'!I533</f>
        <v>0</v>
      </c>
      <c r="I153" s="79"/>
    </row>
    <row r="154" spans="1:9" s="55" customFormat="1" ht="33.75" x14ac:dyDescent="0.2">
      <c r="A154" s="100" t="s">
        <v>532</v>
      </c>
      <c r="B154" s="74" t="s">
        <v>162</v>
      </c>
      <c r="C154" s="77" t="s">
        <v>231</v>
      </c>
      <c r="D154" s="77" t="s">
        <v>348</v>
      </c>
      <c r="E154" s="74"/>
      <c r="F154" s="149">
        <f>F155+F159+F163+F167</f>
        <v>289.2</v>
      </c>
      <c r="G154" s="149">
        <f t="shared" ref="G154:H154" si="67">G155+G159+G163+G167</f>
        <v>0</v>
      </c>
      <c r="H154" s="149">
        <f t="shared" si="67"/>
        <v>289.2</v>
      </c>
      <c r="I154" s="79"/>
    </row>
    <row r="155" spans="1:9" s="55" customFormat="1" ht="22.5" x14ac:dyDescent="0.2">
      <c r="A155" s="100" t="s">
        <v>589</v>
      </c>
      <c r="B155" s="74" t="s">
        <v>162</v>
      </c>
      <c r="C155" s="77" t="s">
        <v>231</v>
      </c>
      <c r="D155" s="77" t="s">
        <v>588</v>
      </c>
      <c r="E155" s="74"/>
      <c r="F155" s="149">
        <f>F156</f>
        <v>269.2</v>
      </c>
      <c r="G155" s="149">
        <f t="shared" ref="G155:H157" si="68">G156</f>
        <v>0</v>
      </c>
      <c r="H155" s="149">
        <f t="shared" si="68"/>
        <v>269.2</v>
      </c>
      <c r="I155" s="79"/>
    </row>
    <row r="156" spans="1:9" s="55" customFormat="1" ht="11.25" x14ac:dyDescent="0.2">
      <c r="A156" s="73" t="s">
        <v>482</v>
      </c>
      <c r="B156" s="74" t="s">
        <v>162</v>
      </c>
      <c r="C156" s="77" t="s">
        <v>231</v>
      </c>
      <c r="D156" s="77" t="s">
        <v>588</v>
      </c>
      <c r="E156" s="74">
        <v>200</v>
      </c>
      <c r="F156" s="149">
        <f>F157</f>
        <v>269.2</v>
      </c>
      <c r="G156" s="149">
        <f t="shared" si="68"/>
        <v>0</v>
      </c>
      <c r="H156" s="149">
        <f t="shared" si="68"/>
        <v>269.2</v>
      </c>
      <c r="I156" s="79"/>
    </row>
    <row r="157" spans="1:9" s="55" customFormat="1" ht="22.5" x14ac:dyDescent="0.2">
      <c r="A157" s="73" t="s">
        <v>128</v>
      </c>
      <c r="B157" s="74" t="s">
        <v>162</v>
      </c>
      <c r="C157" s="77" t="s">
        <v>231</v>
      </c>
      <c r="D157" s="77" t="s">
        <v>588</v>
      </c>
      <c r="E157" s="74">
        <v>240</v>
      </c>
      <c r="F157" s="149">
        <f>F158</f>
        <v>269.2</v>
      </c>
      <c r="G157" s="149">
        <f t="shared" si="68"/>
        <v>0</v>
      </c>
      <c r="H157" s="149">
        <f t="shared" si="68"/>
        <v>269.2</v>
      </c>
      <c r="I157" s="79"/>
    </row>
    <row r="158" spans="1:9" s="55" customFormat="1" ht="11.25" x14ac:dyDescent="0.2">
      <c r="A158" s="101" t="s">
        <v>518</v>
      </c>
      <c r="B158" s="74" t="s">
        <v>162</v>
      </c>
      <c r="C158" s="77" t="s">
        <v>231</v>
      </c>
      <c r="D158" s="77" t="s">
        <v>588</v>
      </c>
      <c r="E158" s="74">
        <v>244</v>
      </c>
      <c r="F158" s="149">
        <f>'Пр 6 вед'!G538</f>
        <v>269.2</v>
      </c>
      <c r="G158" s="149">
        <f>'Пр 6 вед'!H538</f>
        <v>0</v>
      </c>
      <c r="H158" s="149">
        <f>'Пр 6 вед'!I538</f>
        <v>269.2</v>
      </c>
      <c r="I158" s="79"/>
    </row>
    <row r="159" spans="1:9" s="55" customFormat="1" ht="33.75" x14ac:dyDescent="0.2">
      <c r="A159" s="100" t="s">
        <v>349</v>
      </c>
      <c r="B159" s="74" t="s">
        <v>162</v>
      </c>
      <c r="C159" s="77" t="s">
        <v>231</v>
      </c>
      <c r="D159" s="77" t="s">
        <v>350</v>
      </c>
      <c r="E159" s="74"/>
      <c r="F159" s="149">
        <f>F160</f>
        <v>17</v>
      </c>
      <c r="G159" s="149">
        <f t="shared" ref="G159:H161" si="69">G160</f>
        <v>0</v>
      </c>
      <c r="H159" s="149">
        <f t="shared" si="69"/>
        <v>17</v>
      </c>
      <c r="I159" s="79"/>
    </row>
    <row r="160" spans="1:9" s="55" customFormat="1" ht="11.25" x14ac:dyDescent="0.2">
      <c r="A160" s="73" t="s">
        <v>482</v>
      </c>
      <c r="B160" s="74" t="s">
        <v>162</v>
      </c>
      <c r="C160" s="77" t="s">
        <v>231</v>
      </c>
      <c r="D160" s="77" t="s">
        <v>350</v>
      </c>
      <c r="E160" s="74">
        <v>200</v>
      </c>
      <c r="F160" s="149">
        <f>F161</f>
        <v>17</v>
      </c>
      <c r="G160" s="149">
        <f t="shared" si="69"/>
        <v>0</v>
      </c>
      <c r="H160" s="149">
        <f t="shared" si="69"/>
        <v>17</v>
      </c>
      <c r="I160" s="79"/>
    </row>
    <row r="161" spans="1:9" s="55" customFormat="1" ht="22.5" x14ac:dyDescent="0.2">
      <c r="A161" s="73" t="s">
        <v>128</v>
      </c>
      <c r="B161" s="74" t="s">
        <v>162</v>
      </c>
      <c r="C161" s="77" t="s">
        <v>231</v>
      </c>
      <c r="D161" s="77" t="s">
        <v>350</v>
      </c>
      <c r="E161" s="74">
        <v>240</v>
      </c>
      <c r="F161" s="149">
        <f>F162</f>
        <v>17</v>
      </c>
      <c r="G161" s="149">
        <f t="shared" si="69"/>
        <v>0</v>
      </c>
      <c r="H161" s="149">
        <f t="shared" si="69"/>
        <v>17</v>
      </c>
      <c r="I161" s="79"/>
    </row>
    <row r="162" spans="1:9" s="55" customFormat="1" ht="11.25" x14ac:dyDescent="0.2">
      <c r="A162" s="101" t="s">
        <v>518</v>
      </c>
      <c r="B162" s="74" t="s">
        <v>162</v>
      </c>
      <c r="C162" s="77" t="s">
        <v>231</v>
      </c>
      <c r="D162" s="77" t="s">
        <v>350</v>
      </c>
      <c r="E162" s="74">
        <v>244</v>
      </c>
      <c r="F162" s="149">
        <f>'Пр 6 вед'!G542</f>
        <v>17</v>
      </c>
      <c r="G162" s="149">
        <f>'Пр 6 вед'!H542</f>
        <v>0</v>
      </c>
      <c r="H162" s="149">
        <f>'Пр 6 вед'!I542</f>
        <v>17</v>
      </c>
      <c r="I162" s="79"/>
    </row>
    <row r="163" spans="1:9" s="55" customFormat="1" ht="22.5" x14ac:dyDescent="0.2">
      <c r="A163" s="212" t="s">
        <v>693</v>
      </c>
      <c r="B163" s="74" t="s">
        <v>162</v>
      </c>
      <c r="C163" s="77" t="s">
        <v>231</v>
      </c>
      <c r="D163" s="77" t="s">
        <v>590</v>
      </c>
      <c r="E163" s="74"/>
      <c r="F163" s="149">
        <f>F164</f>
        <v>1</v>
      </c>
      <c r="G163" s="149">
        <f t="shared" ref="G163:H165" si="70">G164</f>
        <v>0</v>
      </c>
      <c r="H163" s="149">
        <f t="shared" si="70"/>
        <v>1</v>
      </c>
      <c r="I163" s="79"/>
    </row>
    <row r="164" spans="1:9" s="55" customFormat="1" ht="11.25" x14ac:dyDescent="0.2">
      <c r="A164" s="73" t="s">
        <v>482</v>
      </c>
      <c r="B164" s="74" t="s">
        <v>162</v>
      </c>
      <c r="C164" s="77" t="s">
        <v>231</v>
      </c>
      <c r="D164" s="77" t="s">
        <v>590</v>
      </c>
      <c r="E164" s="74">
        <v>200</v>
      </c>
      <c r="F164" s="149">
        <f>F165</f>
        <v>1</v>
      </c>
      <c r="G164" s="149">
        <f t="shared" si="70"/>
        <v>0</v>
      </c>
      <c r="H164" s="149">
        <f t="shared" si="70"/>
        <v>1</v>
      </c>
      <c r="I164" s="79"/>
    </row>
    <row r="165" spans="1:9" s="55" customFormat="1" ht="22.5" x14ac:dyDescent="0.2">
      <c r="A165" s="73" t="s">
        <v>128</v>
      </c>
      <c r="B165" s="74" t="s">
        <v>162</v>
      </c>
      <c r="C165" s="77" t="s">
        <v>231</v>
      </c>
      <c r="D165" s="77" t="s">
        <v>590</v>
      </c>
      <c r="E165" s="74">
        <v>240</v>
      </c>
      <c r="F165" s="149">
        <f>F166</f>
        <v>1</v>
      </c>
      <c r="G165" s="149">
        <f t="shared" si="70"/>
        <v>0</v>
      </c>
      <c r="H165" s="149">
        <f t="shared" si="70"/>
        <v>1</v>
      </c>
      <c r="I165" s="79"/>
    </row>
    <row r="166" spans="1:9" s="55" customFormat="1" ht="11.25" x14ac:dyDescent="0.2">
      <c r="A166" s="101" t="s">
        <v>518</v>
      </c>
      <c r="B166" s="74" t="s">
        <v>162</v>
      </c>
      <c r="C166" s="77" t="s">
        <v>231</v>
      </c>
      <c r="D166" s="77" t="s">
        <v>590</v>
      </c>
      <c r="E166" s="74">
        <v>244</v>
      </c>
      <c r="F166" s="149">
        <f>'Пр 6 вед'!G546</f>
        <v>1</v>
      </c>
      <c r="G166" s="149">
        <f>'Пр 6 вед'!H546</f>
        <v>0</v>
      </c>
      <c r="H166" s="149">
        <f>'Пр 6 вед'!I546</f>
        <v>1</v>
      </c>
      <c r="I166" s="79"/>
    </row>
    <row r="167" spans="1:9" s="55" customFormat="1" ht="33.75" x14ac:dyDescent="0.2">
      <c r="A167" s="210" t="s">
        <v>694</v>
      </c>
      <c r="B167" s="74" t="s">
        <v>162</v>
      </c>
      <c r="C167" s="77" t="s">
        <v>231</v>
      </c>
      <c r="D167" s="77" t="s">
        <v>591</v>
      </c>
      <c r="E167" s="74"/>
      <c r="F167" s="149">
        <f>F168</f>
        <v>2</v>
      </c>
      <c r="G167" s="149">
        <f t="shared" ref="G167:H169" si="71">G168</f>
        <v>0</v>
      </c>
      <c r="H167" s="149">
        <f t="shared" si="71"/>
        <v>2</v>
      </c>
      <c r="I167" s="79"/>
    </row>
    <row r="168" spans="1:9" s="55" customFormat="1" ht="11.25" x14ac:dyDescent="0.2">
      <c r="A168" s="73" t="s">
        <v>482</v>
      </c>
      <c r="B168" s="74" t="s">
        <v>162</v>
      </c>
      <c r="C168" s="77" t="s">
        <v>231</v>
      </c>
      <c r="D168" s="77" t="s">
        <v>591</v>
      </c>
      <c r="E168" s="74">
        <v>200</v>
      </c>
      <c r="F168" s="149">
        <f>F169</f>
        <v>2</v>
      </c>
      <c r="G168" s="149">
        <f t="shared" si="71"/>
        <v>0</v>
      </c>
      <c r="H168" s="149">
        <f t="shared" si="71"/>
        <v>2</v>
      </c>
      <c r="I168" s="79"/>
    </row>
    <row r="169" spans="1:9" s="55" customFormat="1" ht="22.5" x14ac:dyDescent="0.2">
      <c r="A169" s="73" t="s">
        <v>128</v>
      </c>
      <c r="B169" s="74" t="s">
        <v>162</v>
      </c>
      <c r="C169" s="77" t="s">
        <v>231</v>
      </c>
      <c r="D169" s="77" t="s">
        <v>591</v>
      </c>
      <c r="E169" s="74">
        <v>240</v>
      </c>
      <c r="F169" s="149">
        <f>F170</f>
        <v>2</v>
      </c>
      <c r="G169" s="149">
        <f t="shared" si="71"/>
        <v>0</v>
      </c>
      <c r="H169" s="149">
        <f t="shared" si="71"/>
        <v>2</v>
      </c>
      <c r="I169" s="79"/>
    </row>
    <row r="170" spans="1:9" s="55" customFormat="1" ht="11.25" x14ac:dyDescent="0.2">
      <c r="A170" s="101" t="s">
        <v>518</v>
      </c>
      <c r="B170" s="74" t="s">
        <v>162</v>
      </c>
      <c r="C170" s="77" t="s">
        <v>231</v>
      </c>
      <c r="D170" s="77" t="s">
        <v>591</v>
      </c>
      <c r="E170" s="74">
        <v>244</v>
      </c>
      <c r="F170" s="149">
        <f>'Пр 6 вед'!G550</f>
        <v>2</v>
      </c>
      <c r="G170" s="149">
        <f>'Пр 6 вед'!H550</f>
        <v>0</v>
      </c>
      <c r="H170" s="149">
        <f>'Пр 6 вед'!I550</f>
        <v>2</v>
      </c>
      <c r="I170" s="79"/>
    </row>
    <row r="171" spans="1:9" s="55" customFormat="1" ht="21" x14ac:dyDescent="0.2">
      <c r="A171" s="88" t="s">
        <v>351</v>
      </c>
      <c r="B171" s="87" t="s">
        <v>162</v>
      </c>
      <c r="C171" s="89" t="s">
        <v>311</v>
      </c>
      <c r="D171" s="89" t="s">
        <v>157</v>
      </c>
      <c r="E171" s="87" t="s">
        <v>158</v>
      </c>
      <c r="F171" s="147">
        <f>F172</f>
        <v>230</v>
      </c>
      <c r="G171" s="147">
        <f t="shared" ref="G171:H171" si="72">G172</f>
        <v>0</v>
      </c>
      <c r="H171" s="147">
        <f t="shared" si="72"/>
        <v>230</v>
      </c>
      <c r="I171" s="79"/>
    </row>
    <row r="172" spans="1:9" s="55" customFormat="1" ht="31.5" x14ac:dyDescent="0.2">
      <c r="A172" s="88" t="s">
        <v>533</v>
      </c>
      <c r="B172" s="87" t="s">
        <v>162</v>
      </c>
      <c r="C172" s="89" t="s">
        <v>311</v>
      </c>
      <c r="D172" s="89" t="s">
        <v>352</v>
      </c>
      <c r="E172" s="87" t="s">
        <v>158</v>
      </c>
      <c r="F172" s="147">
        <f>F173+F177</f>
        <v>230</v>
      </c>
      <c r="G172" s="147">
        <f t="shared" ref="G172:H172" si="73">G173+G177</f>
        <v>0</v>
      </c>
      <c r="H172" s="147">
        <f t="shared" si="73"/>
        <v>230</v>
      </c>
      <c r="I172" s="79"/>
    </row>
    <row r="173" spans="1:9" s="55" customFormat="1" ht="22.5" x14ac:dyDescent="0.2">
      <c r="A173" s="90" t="s">
        <v>353</v>
      </c>
      <c r="B173" s="92" t="s">
        <v>162</v>
      </c>
      <c r="C173" s="92" t="s">
        <v>311</v>
      </c>
      <c r="D173" s="94" t="s">
        <v>354</v>
      </c>
      <c r="E173" s="92" t="s">
        <v>158</v>
      </c>
      <c r="F173" s="148">
        <f>+F174</f>
        <v>200</v>
      </c>
      <c r="G173" s="148">
        <f t="shared" ref="G173:H175" si="74">+G174</f>
        <v>0</v>
      </c>
      <c r="H173" s="148">
        <f t="shared" si="74"/>
        <v>200</v>
      </c>
      <c r="I173" s="79"/>
    </row>
    <row r="174" spans="1:9" x14ac:dyDescent="0.2">
      <c r="A174" s="73" t="s">
        <v>482</v>
      </c>
      <c r="B174" s="74" t="s">
        <v>162</v>
      </c>
      <c r="C174" s="74" t="s">
        <v>311</v>
      </c>
      <c r="D174" s="77" t="s">
        <v>354</v>
      </c>
      <c r="E174" s="74" t="s">
        <v>127</v>
      </c>
      <c r="F174" s="149">
        <f>+F175</f>
        <v>200</v>
      </c>
      <c r="G174" s="149">
        <f t="shared" si="74"/>
        <v>0</v>
      </c>
      <c r="H174" s="149">
        <f t="shared" si="74"/>
        <v>200</v>
      </c>
    </row>
    <row r="175" spans="1:9" ht="22.5" x14ac:dyDescent="0.2">
      <c r="A175" s="73" t="s">
        <v>128</v>
      </c>
      <c r="B175" s="74" t="s">
        <v>162</v>
      </c>
      <c r="C175" s="74" t="s">
        <v>311</v>
      </c>
      <c r="D175" s="77" t="s">
        <v>354</v>
      </c>
      <c r="E175" s="74" t="s">
        <v>129</v>
      </c>
      <c r="F175" s="149">
        <f>+F176</f>
        <v>200</v>
      </c>
      <c r="G175" s="149">
        <f t="shared" si="74"/>
        <v>0</v>
      </c>
      <c r="H175" s="149">
        <f t="shared" si="74"/>
        <v>200</v>
      </c>
    </row>
    <row r="176" spans="1:9" x14ac:dyDescent="0.2">
      <c r="A176" s="101" t="s">
        <v>518</v>
      </c>
      <c r="B176" s="74" t="s">
        <v>162</v>
      </c>
      <c r="C176" s="74" t="s">
        <v>311</v>
      </c>
      <c r="D176" s="77" t="s">
        <v>354</v>
      </c>
      <c r="E176" s="74" t="s">
        <v>131</v>
      </c>
      <c r="F176" s="149">
        <f>'Пр 6 вед'!G556</f>
        <v>200</v>
      </c>
      <c r="G176" s="149">
        <f>'Пр 6 вед'!H556</f>
        <v>0</v>
      </c>
      <c r="H176" s="149">
        <f>'Пр 6 вед'!I556</f>
        <v>200</v>
      </c>
    </row>
    <row r="177" spans="1:11" ht="22.5" x14ac:dyDescent="0.2">
      <c r="A177" s="90" t="s">
        <v>355</v>
      </c>
      <c r="B177" s="92" t="s">
        <v>162</v>
      </c>
      <c r="C177" s="92" t="s">
        <v>311</v>
      </c>
      <c r="D177" s="94" t="s">
        <v>356</v>
      </c>
      <c r="E177" s="92" t="s">
        <v>158</v>
      </c>
      <c r="F177" s="148">
        <f>+F178</f>
        <v>30</v>
      </c>
      <c r="G177" s="148">
        <f t="shared" ref="G177:H179" si="75">+G178</f>
        <v>0</v>
      </c>
      <c r="H177" s="148">
        <f t="shared" si="75"/>
        <v>30</v>
      </c>
    </row>
    <row r="178" spans="1:11" x14ac:dyDescent="0.2">
      <c r="A178" s="73" t="s">
        <v>482</v>
      </c>
      <c r="B178" s="74" t="s">
        <v>162</v>
      </c>
      <c r="C178" s="74" t="s">
        <v>311</v>
      </c>
      <c r="D178" s="77" t="s">
        <v>356</v>
      </c>
      <c r="E178" s="74" t="s">
        <v>127</v>
      </c>
      <c r="F178" s="149">
        <f>+F179</f>
        <v>30</v>
      </c>
      <c r="G178" s="149">
        <f t="shared" si="75"/>
        <v>0</v>
      </c>
      <c r="H178" s="149">
        <f t="shared" si="75"/>
        <v>30</v>
      </c>
    </row>
    <row r="179" spans="1:11" ht="22.5" x14ac:dyDescent="0.2">
      <c r="A179" s="73" t="s">
        <v>128</v>
      </c>
      <c r="B179" s="74" t="s">
        <v>162</v>
      </c>
      <c r="C179" s="74" t="s">
        <v>311</v>
      </c>
      <c r="D179" s="77" t="s">
        <v>356</v>
      </c>
      <c r="E179" s="74" t="s">
        <v>129</v>
      </c>
      <c r="F179" s="149">
        <f>+F180</f>
        <v>30</v>
      </c>
      <c r="G179" s="149">
        <f t="shared" si="75"/>
        <v>0</v>
      </c>
      <c r="H179" s="149">
        <f t="shared" si="75"/>
        <v>30</v>
      </c>
    </row>
    <row r="180" spans="1:11" x14ac:dyDescent="0.2">
      <c r="A180" s="101" t="s">
        <v>518</v>
      </c>
      <c r="B180" s="74" t="s">
        <v>162</v>
      </c>
      <c r="C180" s="74" t="s">
        <v>311</v>
      </c>
      <c r="D180" s="77" t="s">
        <v>356</v>
      </c>
      <c r="E180" s="74" t="s">
        <v>131</v>
      </c>
      <c r="F180" s="149">
        <f>'Пр 6 вед'!G560</f>
        <v>30</v>
      </c>
      <c r="G180" s="149">
        <f>'Пр 6 вед'!H560</f>
        <v>0</v>
      </c>
      <c r="H180" s="149">
        <f>'Пр 6 вед'!I560</f>
        <v>30</v>
      </c>
    </row>
    <row r="181" spans="1:11" x14ac:dyDescent="0.2">
      <c r="A181" s="88" t="s">
        <v>357</v>
      </c>
      <c r="B181" s="87" t="s">
        <v>135</v>
      </c>
      <c r="C181" s="89"/>
      <c r="D181" s="89"/>
      <c r="E181" s="87"/>
      <c r="F181" s="147">
        <f>F182+F201+F207</f>
        <v>9898.9</v>
      </c>
      <c r="G181" s="147">
        <f t="shared" ref="G181:H181" si="76">G182+G201+G207</f>
        <v>4338.6248500000002</v>
      </c>
      <c r="H181" s="147">
        <f t="shared" si="76"/>
        <v>14237.52485</v>
      </c>
      <c r="I181" s="80">
        <f>'Пр 6 вед'!G561+'Пр 6 вед'!G340</f>
        <v>9898.9</v>
      </c>
      <c r="J181" s="80">
        <f>'Пр 6 вед'!H561+'Пр 6 вед'!H340</f>
        <v>4338.6248500000002</v>
      </c>
      <c r="K181" s="80">
        <f>'Пр 6 вед'!I561+'Пр 6 вед'!I340</f>
        <v>14237.52485</v>
      </c>
    </row>
    <row r="182" spans="1:11" ht="15.75" customHeight="1" x14ac:dyDescent="0.2">
      <c r="A182" s="88" t="s">
        <v>250</v>
      </c>
      <c r="B182" s="87" t="s">
        <v>135</v>
      </c>
      <c r="C182" s="89" t="s">
        <v>251</v>
      </c>
      <c r="D182" s="89" t="s">
        <v>157</v>
      </c>
      <c r="E182" s="87" t="s">
        <v>158</v>
      </c>
      <c r="F182" s="147">
        <f>F183</f>
        <v>2414.9</v>
      </c>
      <c r="G182" s="147">
        <f t="shared" ref="G182:H184" si="77">G183</f>
        <v>228.1</v>
      </c>
      <c r="H182" s="147">
        <f t="shared" si="77"/>
        <v>2643</v>
      </c>
    </row>
    <row r="183" spans="1:11" s="70" customFormat="1" ht="33.75" x14ac:dyDescent="0.2">
      <c r="A183" s="73" t="s">
        <v>548</v>
      </c>
      <c r="B183" s="74" t="s">
        <v>135</v>
      </c>
      <c r="C183" s="77" t="s">
        <v>251</v>
      </c>
      <c r="D183" s="77" t="s">
        <v>252</v>
      </c>
      <c r="E183" s="74"/>
      <c r="F183" s="149">
        <f>F184</f>
        <v>2414.9</v>
      </c>
      <c r="G183" s="149">
        <f t="shared" si="77"/>
        <v>228.1</v>
      </c>
      <c r="H183" s="149">
        <f t="shared" si="77"/>
        <v>2643</v>
      </c>
      <c r="I183" s="115"/>
    </row>
    <row r="184" spans="1:11" s="70" customFormat="1" ht="11.25" x14ac:dyDescent="0.2">
      <c r="A184" s="73" t="s">
        <v>199</v>
      </c>
      <c r="B184" s="74" t="s">
        <v>135</v>
      </c>
      <c r="C184" s="77" t="s">
        <v>251</v>
      </c>
      <c r="D184" s="77" t="s">
        <v>253</v>
      </c>
      <c r="E184" s="74" t="s">
        <v>158</v>
      </c>
      <c r="F184" s="149">
        <f>F185</f>
        <v>2414.9</v>
      </c>
      <c r="G184" s="149">
        <f t="shared" si="77"/>
        <v>228.1</v>
      </c>
      <c r="H184" s="149">
        <f t="shared" si="77"/>
        <v>2643</v>
      </c>
      <c r="I184" s="115"/>
    </row>
    <row r="185" spans="1:11" s="70" customFormat="1" ht="22.5" x14ac:dyDescent="0.2">
      <c r="A185" s="73" t="s">
        <v>254</v>
      </c>
      <c r="B185" s="74" t="s">
        <v>135</v>
      </c>
      <c r="C185" s="77" t="s">
        <v>251</v>
      </c>
      <c r="D185" s="77" t="s">
        <v>255</v>
      </c>
      <c r="E185" s="74" t="s">
        <v>158</v>
      </c>
      <c r="F185" s="149">
        <f>F186+F190+F193+F197</f>
        <v>2414.9</v>
      </c>
      <c r="G185" s="149">
        <f t="shared" ref="G185:H185" si="78">G186+G190+G193+G197</f>
        <v>228.1</v>
      </c>
      <c r="H185" s="149">
        <f t="shared" si="78"/>
        <v>2643</v>
      </c>
      <c r="I185" s="115"/>
    </row>
    <row r="186" spans="1:11" ht="33.75" x14ac:dyDescent="0.2">
      <c r="A186" s="73" t="s">
        <v>118</v>
      </c>
      <c r="B186" s="74" t="s">
        <v>135</v>
      </c>
      <c r="C186" s="77" t="s">
        <v>251</v>
      </c>
      <c r="D186" s="77" t="s">
        <v>256</v>
      </c>
      <c r="E186" s="74" t="s">
        <v>119</v>
      </c>
      <c r="F186" s="149">
        <f>F187</f>
        <v>2281.4</v>
      </c>
      <c r="G186" s="149">
        <f t="shared" ref="G186:H186" si="79">G187</f>
        <v>228.1</v>
      </c>
      <c r="H186" s="149">
        <f t="shared" si="79"/>
        <v>2509.5</v>
      </c>
    </row>
    <row r="187" spans="1:11" x14ac:dyDescent="0.2">
      <c r="A187" s="73" t="s">
        <v>142</v>
      </c>
      <c r="B187" s="74" t="s">
        <v>135</v>
      </c>
      <c r="C187" s="77" t="s">
        <v>251</v>
      </c>
      <c r="D187" s="77" t="s">
        <v>256</v>
      </c>
      <c r="E187" s="74" t="s">
        <v>205</v>
      </c>
      <c r="F187" s="149">
        <f>F188+F189</f>
        <v>2281.4</v>
      </c>
      <c r="G187" s="149">
        <f t="shared" ref="G187:H187" si="80">G188+G189</f>
        <v>228.1</v>
      </c>
      <c r="H187" s="149">
        <f t="shared" si="80"/>
        <v>2509.5</v>
      </c>
    </row>
    <row r="188" spans="1:11" x14ac:dyDescent="0.2">
      <c r="A188" s="100" t="s">
        <v>143</v>
      </c>
      <c r="B188" s="74" t="s">
        <v>135</v>
      </c>
      <c r="C188" s="77" t="s">
        <v>251</v>
      </c>
      <c r="D188" s="77" t="s">
        <v>256</v>
      </c>
      <c r="E188" s="74">
        <v>121</v>
      </c>
      <c r="F188" s="149">
        <f>'Пр 6 вед'!G347</f>
        <v>1752.3</v>
      </c>
      <c r="G188" s="149">
        <f>'Пр 6 вед'!H347</f>
        <v>175.2</v>
      </c>
      <c r="H188" s="149">
        <f>'Пр 6 вед'!I347</f>
        <v>1927.5</v>
      </c>
    </row>
    <row r="189" spans="1:11" ht="33.75" x14ac:dyDescent="0.2">
      <c r="A189" s="100" t="s">
        <v>144</v>
      </c>
      <c r="B189" s="74" t="s">
        <v>135</v>
      </c>
      <c r="C189" s="77" t="s">
        <v>251</v>
      </c>
      <c r="D189" s="77" t="s">
        <v>256</v>
      </c>
      <c r="E189" s="74">
        <v>129</v>
      </c>
      <c r="F189" s="149">
        <f>'Пр 6 вед'!G348</f>
        <v>529.1</v>
      </c>
      <c r="G189" s="149">
        <f>'Пр 6 вед'!H348</f>
        <v>52.9</v>
      </c>
      <c r="H189" s="149">
        <f>'Пр 6 вед'!I348</f>
        <v>582</v>
      </c>
    </row>
    <row r="190" spans="1:11" ht="33.75" x14ac:dyDescent="0.2">
      <c r="A190" s="73" t="s">
        <v>118</v>
      </c>
      <c r="B190" s="74" t="s">
        <v>135</v>
      </c>
      <c r="C190" s="77" t="s">
        <v>251</v>
      </c>
      <c r="D190" s="77" t="s">
        <v>258</v>
      </c>
      <c r="E190" s="74">
        <v>100</v>
      </c>
      <c r="F190" s="149">
        <f>F191</f>
        <v>0</v>
      </c>
      <c r="G190" s="149">
        <f t="shared" ref="G190:H191" si="81">G191</f>
        <v>0</v>
      </c>
      <c r="H190" s="149">
        <f t="shared" si="81"/>
        <v>0</v>
      </c>
    </row>
    <row r="191" spans="1:11" x14ac:dyDescent="0.2">
      <c r="A191" s="73" t="s">
        <v>142</v>
      </c>
      <c r="B191" s="74" t="s">
        <v>135</v>
      </c>
      <c r="C191" s="77" t="s">
        <v>251</v>
      </c>
      <c r="D191" s="77" t="s">
        <v>258</v>
      </c>
      <c r="E191" s="74">
        <v>120</v>
      </c>
      <c r="F191" s="149">
        <f>F192</f>
        <v>0</v>
      </c>
      <c r="G191" s="149">
        <f t="shared" si="81"/>
        <v>0</v>
      </c>
      <c r="H191" s="149">
        <f t="shared" si="81"/>
        <v>0</v>
      </c>
    </row>
    <row r="192" spans="1:11" ht="22.5" x14ac:dyDescent="0.2">
      <c r="A192" s="63" t="s">
        <v>257</v>
      </c>
      <c r="B192" s="74" t="s">
        <v>135</v>
      </c>
      <c r="C192" s="77" t="s">
        <v>251</v>
      </c>
      <c r="D192" s="77" t="s">
        <v>258</v>
      </c>
      <c r="E192" s="74">
        <v>122</v>
      </c>
      <c r="F192" s="149">
        <f>'Пр 6 вед'!G351</f>
        <v>0</v>
      </c>
      <c r="G192" s="149">
        <f>'Пр 6 вед'!H351</f>
        <v>0</v>
      </c>
      <c r="H192" s="149">
        <f>'Пр 6 вед'!I351</f>
        <v>0</v>
      </c>
    </row>
    <row r="193" spans="1:11" x14ac:dyDescent="0.2">
      <c r="A193" s="73" t="s">
        <v>482</v>
      </c>
      <c r="B193" s="74" t="s">
        <v>135</v>
      </c>
      <c r="C193" s="77" t="s">
        <v>251</v>
      </c>
      <c r="D193" s="77" t="s">
        <v>258</v>
      </c>
      <c r="E193" s="74" t="s">
        <v>127</v>
      </c>
      <c r="F193" s="149">
        <f>F194</f>
        <v>130</v>
      </c>
      <c r="G193" s="149">
        <f t="shared" ref="G193:H193" si="82">G194</f>
        <v>0</v>
      </c>
      <c r="H193" s="149">
        <f t="shared" si="82"/>
        <v>130</v>
      </c>
    </row>
    <row r="194" spans="1:11" ht="22.5" x14ac:dyDescent="0.2">
      <c r="A194" s="73" t="s">
        <v>128</v>
      </c>
      <c r="B194" s="74" t="s">
        <v>135</v>
      </c>
      <c r="C194" s="77" t="s">
        <v>251</v>
      </c>
      <c r="D194" s="77" t="s">
        <v>258</v>
      </c>
      <c r="E194" s="74" t="s">
        <v>129</v>
      </c>
      <c r="F194" s="149">
        <f>F196+F195</f>
        <v>130</v>
      </c>
      <c r="G194" s="149">
        <f t="shared" ref="G194:H194" si="83">G196+G195</f>
        <v>0</v>
      </c>
      <c r="H194" s="149">
        <f t="shared" si="83"/>
        <v>130</v>
      </c>
    </row>
    <row r="195" spans="1:11" ht="22.5" x14ac:dyDescent="0.2">
      <c r="A195" s="101" t="s">
        <v>145</v>
      </c>
      <c r="B195" s="74" t="s">
        <v>135</v>
      </c>
      <c r="C195" s="77" t="s">
        <v>251</v>
      </c>
      <c r="D195" s="77" t="s">
        <v>258</v>
      </c>
      <c r="E195" s="74">
        <v>242</v>
      </c>
      <c r="F195" s="149">
        <f>'Пр 6 вед'!G354</f>
        <v>35</v>
      </c>
      <c r="G195" s="149">
        <f>'Пр 6 вед'!H354</f>
        <v>0</v>
      </c>
      <c r="H195" s="149">
        <f>'Пр 6 вед'!I354</f>
        <v>35</v>
      </c>
    </row>
    <row r="196" spans="1:11" x14ac:dyDescent="0.2">
      <c r="A196" s="101" t="s">
        <v>518</v>
      </c>
      <c r="B196" s="74" t="s">
        <v>135</v>
      </c>
      <c r="C196" s="77" t="s">
        <v>251</v>
      </c>
      <c r="D196" s="77" t="s">
        <v>258</v>
      </c>
      <c r="E196" s="74" t="s">
        <v>131</v>
      </c>
      <c r="F196" s="149">
        <f>'Пр 6 вед'!G355</f>
        <v>95</v>
      </c>
      <c r="G196" s="149">
        <f>'Пр 6 вед'!H355</f>
        <v>0</v>
      </c>
      <c r="H196" s="149">
        <f>'Пр 6 вед'!I355</f>
        <v>95</v>
      </c>
    </row>
    <row r="197" spans="1:11" x14ac:dyDescent="0.2">
      <c r="A197" s="101" t="s">
        <v>146</v>
      </c>
      <c r="B197" s="74" t="s">
        <v>135</v>
      </c>
      <c r="C197" s="77" t="s">
        <v>251</v>
      </c>
      <c r="D197" s="77" t="s">
        <v>258</v>
      </c>
      <c r="E197" s="74" t="s">
        <v>208</v>
      </c>
      <c r="F197" s="149">
        <f>F198</f>
        <v>3.5</v>
      </c>
      <c r="G197" s="149">
        <f t="shared" ref="G197:H197" si="84">G198</f>
        <v>0</v>
      </c>
      <c r="H197" s="149">
        <f t="shared" si="84"/>
        <v>3.5</v>
      </c>
    </row>
    <row r="198" spans="1:11" x14ac:dyDescent="0.2">
      <c r="A198" s="101" t="s">
        <v>147</v>
      </c>
      <c r="B198" s="74" t="s">
        <v>135</v>
      </c>
      <c r="C198" s="77" t="s">
        <v>251</v>
      </c>
      <c r="D198" s="77" t="s">
        <v>258</v>
      </c>
      <c r="E198" s="74" t="s">
        <v>148</v>
      </c>
      <c r="F198" s="149">
        <f>F200+F199</f>
        <v>3.5</v>
      </c>
      <c r="G198" s="149">
        <f t="shared" ref="G198:H198" si="85">G200+G199</f>
        <v>0</v>
      </c>
      <c r="H198" s="149">
        <f t="shared" si="85"/>
        <v>3.5</v>
      </c>
    </row>
    <row r="199" spans="1:11" x14ac:dyDescent="0.2">
      <c r="A199" s="68" t="s">
        <v>149</v>
      </c>
      <c r="B199" s="74" t="s">
        <v>135</v>
      </c>
      <c r="C199" s="77" t="s">
        <v>251</v>
      </c>
      <c r="D199" s="77" t="s">
        <v>258</v>
      </c>
      <c r="E199" s="74">
        <v>851</v>
      </c>
      <c r="F199" s="149">
        <f>'Пр 6 вед'!G358</f>
        <v>1.7</v>
      </c>
      <c r="G199" s="149">
        <f>'Пр 6 вед'!H358</f>
        <v>0</v>
      </c>
      <c r="H199" s="149">
        <f>'Пр 6 вед'!I358</f>
        <v>1.7</v>
      </c>
    </row>
    <row r="200" spans="1:11" s="80" customFormat="1" x14ac:dyDescent="0.2">
      <c r="A200" s="64" t="s">
        <v>209</v>
      </c>
      <c r="B200" s="74" t="s">
        <v>135</v>
      </c>
      <c r="C200" s="77" t="s">
        <v>251</v>
      </c>
      <c r="D200" s="77" t="s">
        <v>258</v>
      </c>
      <c r="E200" s="74" t="s">
        <v>229</v>
      </c>
      <c r="F200" s="149">
        <f>'Пр 6 вед'!G359</f>
        <v>1.8</v>
      </c>
      <c r="G200" s="149">
        <f>'Пр 6 вед'!H359</f>
        <v>0</v>
      </c>
      <c r="H200" s="149">
        <f>'Пр 6 вед'!I359</f>
        <v>1.8</v>
      </c>
      <c r="J200" s="48"/>
      <c r="K200" s="48"/>
    </row>
    <row r="201" spans="1:11" x14ac:dyDescent="0.2">
      <c r="A201" s="102" t="s">
        <v>358</v>
      </c>
      <c r="B201" s="89" t="s">
        <v>135</v>
      </c>
      <c r="C201" s="89" t="s">
        <v>231</v>
      </c>
      <c r="D201" s="89"/>
      <c r="E201" s="87"/>
      <c r="F201" s="147">
        <f>F202</f>
        <v>4684</v>
      </c>
      <c r="G201" s="147">
        <f t="shared" ref="G201:H205" si="86">G202</f>
        <v>4110.5248499999998</v>
      </c>
      <c r="H201" s="147">
        <f t="shared" si="86"/>
        <v>8794.5248499999998</v>
      </c>
    </row>
    <row r="202" spans="1:11" ht="31.5" x14ac:dyDescent="0.2">
      <c r="A202" s="88" t="s">
        <v>534</v>
      </c>
      <c r="B202" s="89" t="s">
        <v>135</v>
      </c>
      <c r="C202" s="89" t="s">
        <v>231</v>
      </c>
      <c r="D202" s="89" t="s">
        <v>553</v>
      </c>
      <c r="E202" s="87"/>
      <c r="F202" s="147">
        <f>F203</f>
        <v>4684</v>
      </c>
      <c r="G202" s="147">
        <f t="shared" si="86"/>
        <v>4110.5248499999998</v>
      </c>
      <c r="H202" s="147">
        <f t="shared" si="86"/>
        <v>8794.5248499999998</v>
      </c>
    </row>
    <row r="203" spans="1:11" ht="112.5" x14ac:dyDescent="0.2">
      <c r="A203" s="100" t="s">
        <v>360</v>
      </c>
      <c r="B203" s="77" t="s">
        <v>135</v>
      </c>
      <c r="C203" s="77" t="s">
        <v>231</v>
      </c>
      <c r="D203" s="77" t="s">
        <v>359</v>
      </c>
      <c r="E203" s="74"/>
      <c r="F203" s="149">
        <f>F204</f>
        <v>4684</v>
      </c>
      <c r="G203" s="149">
        <f t="shared" si="86"/>
        <v>4110.5248499999998</v>
      </c>
      <c r="H203" s="149">
        <f t="shared" si="86"/>
        <v>8794.5248499999998</v>
      </c>
    </row>
    <row r="204" spans="1:11" x14ac:dyDescent="0.2">
      <c r="A204" s="73" t="s">
        <v>482</v>
      </c>
      <c r="B204" s="77" t="s">
        <v>135</v>
      </c>
      <c r="C204" s="77" t="s">
        <v>231</v>
      </c>
      <c r="D204" s="77" t="s">
        <v>359</v>
      </c>
      <c r="E204" s="74" t="s">
        <v>127</v>
      </c>
      <c r="F204" s="149">
        <f>F205</f>
        <v>4684</v>
      </c>
      <c r="G204" s="149">
        <f t="shared" si="86"/>
        <v>4110.5248499999998</v>
      </c>
      <c r="H204" s="149">
        <f t="shared" si="86"/>
        <v>8794.5248499999998</v>
      </c>
    </row>
    <row r="205" spans="1:11" ht="24" customHeight="1" x14ac:dyDescent="0.2">
      <c r="A205" s="73" t="s">
        <v>128</v>
      </c>
      <c r="B205" s="77" t="s">
        <v>135</v>
      </c>
      <c r="C205" s="77" t="s">
        <v>231</v>
      </c>
      <c r="D205" s="77" t="s">
        <v>359</v>
      </c>
      <c r="E205" s="74" t="s">
        <v>129</v>
      </c>
      <c r="F205" s="149">
        <f>F206</f>
        <v>4684</v>
      </c>
      <c r="G205" s="149">
        <f t="shared" si="86"/>
        <v>4110.5248499999998</v>
      </c>
      <c r="H205" s="149">
        <f t="shared" si="86"/>
        <v>8794.5248499999998</v>
      </c>
    </row>
    <row r="206" spans="1:11" ht="12.75" customHeight="1" x14ac:dyDescent="0.2">
      <c r="A206" s="101" t="s">
        <v>518</v>
      </c>
      <c r="B206" s="77" t="s">
        <v>135</v>
      </c>
      <c r="C206" s="77" t="s">
        <v>231</v>
      </c>
      <c r="D206" s="77" t="s">
        <v>359</v>
      </c>
      <c r="E206" s="74" t="s">
        <v>131</v>
      </c>
      <c r="F206" s="149">
        <f>'Пр 6 вед'!G567</f>
        <v>4684</v>
      </c>
      <c r="G206" s="149">
        <f>'Пр 6 вед'!H567</f>
        <v>4110.5248499999998</v>
      </c>
      <c r="H206" s="149">
        <f>'Пр 6 вед'!I567</f>
        <v>8794.5248499999998</v>
      </c>
    </row>
    <row r="207" spans="1:11" ht="17.25" customHeight="1" x14ac:dyDescent="0.2">
      <c r="A207" s="88" t="s">
        <v>260</v>
      </c>
      <c r="B207" s="87" t="s">
        <v>135</v>
      </c>
      <c r="C207" s="89" t="s">
        <v>261</v>
      </c>
      <c r="D207" s="89"/>
      <c r="E207" s="87" t="s">
        <v>158</v>
      </c>
      <c r="F207" s="147">
        <f>F208+F234+F263+F282+F269+F293</f>
        <v>2800</v>
      </c>
      <c r="G207" s="147">
        <f t="shared" ref="G207:H207" si="87">G208+G234+G263+G282+G269+G293</f>
        <v>0</v>
      </c>
      <c r="H207" s="147">
        <f t="shared" si="87"/>
        <v>2800</v>
      </c>
      <c r="J207" s="135"/>
    </row>
    <row r="208" spans="1:11" s="80" customFormat="1" ht="31.5" x14ac:dyDescent="0.2">
      <c r="A208" s="88" t="s">
        <v>549</v>
      </c>
      <c r="B208" s="89" t="s">
        <v>135</v>
      </c>
      <c r="C208" s="89" t="s">
        <v>261</v>
      </c>
      <c r="D208" s="89" t="s">
        <v>252</v>
      </c>
      <c r="E208" s="87" t="s">
        <v>158</v>
      </c>
      <c r="F208" s="156">
        <f>F209+F230</f>
        <v>1060</v>
      </c>
      <c r="G208" s="156">
        <f t="shared" ref="G208:H208" si="88">G209+G230</f>
        <v>0</v>
      </c>
      <c r="H208" s="156">
        <f t="shared" si="88"/>
        <v>1060</v>
      </c>
      <c r="J208" s="48"/>
      <c r="K208" s="48"/>
    </row>
    <row r="209" spans="1:11" s="80" customFormat="1" x14ac:dyDescent="0.2">
      <c r="A209" s="73" t="s">
        <v>262</v>
      </c>
      <c r="B209" s="77" t="s">
        <v>135</v>
      </c>
      <c r="C209" s="77" t="s">
        <v>261</v>
      </c>
      <c r="D209" s="77" t="s">
        <v>263</v>
      </c>
      <c r="E209" s="74"/>
      <c r="F209" s="157">
        <f>F210+F214+F218+F222+F226</f>
        <v>405</v>
      </c>
      <c r="G209" s="157">
        <f t="shared" ref="G209:H209" si="89">G210+G214+G218+G222+G226</f>
        <v>0</v>
      </c>
      <c r="H209" s="157">
        <f t="shared" si="89"/>
        <v>405</v>
      </c>
      <c r="J209" s="48"/>
      <c r="K209" s="48"/>
    </row>
    <row r="210" spans="1:11" s="80" customFormat="1" ht="22.5" x14ac:dyDescent="0.2">
      <c r="A210" s="73" t="s">
        <v>264</v>
      </c>
      <c r="B210" s="77" t="s">
        <v>135</v>
      </c>
      <c r="C210" s="77" t="s">
        <v>261</v>
      </c>
      <c r="D210" s="77" t="s">
        <v>265</v>
      </c>
      <c r="E210" s="74"/>
      <c r="F210" s="157">
        <f>F211</f>
        <v>85</v>
      </c>
      <c r="G210" s="157">
        <f t="shared" ref="G210:H212" si="90">G211</f>
        <v>0</v>
      </c>
      <c r="H210" s="157">
        <f t="shared" si="90"/>
        <v>85</v>
      </c>
      <c r="J210" s="48"/>
      <c r="K210" s="48"/>
    </row>
    <row r="211" spans="1:11" s="80" customFormat="1" x14ac:dyDescent="0.2">
      <c r="A211" s="73" t="s">
        <v>482</v>
      </c>
      <c r="B211" s="77" t="s">
        <v>135</v>
      </c>
      <c r="C211" s="77" t="s">
        <v>261</v>
      </c>
      <c r="D211" s="77" t="s">
        <v>265</v>
      </c>
      <c r="E211" s="74" t="s">
        <v>127</v>
      </c>
      <c r="F211" s="157">
        <f>F212</f>
        <v>85</v>
      </c>
      <c r="G211" s="157">
        <f t="shared" si="90"/>
        <v>0</v>
      </c>
      <c r="H211" s="157">
        <f t="shared" si="90"/>
        <v>85</v>
      </c>
      <c r="J211" s="48"/>
      <c r="K211" s="48"/>
    </row>
    <row r="212" spans="1:11" s="80" customFormat="1" ht="22.5" x14ac:dyDescent="0.2">
      <c r="A212" s="73" t="s">
        <v>128</v>
      </c>
      <c r="B212" s="77" t="s">
        <v>135</v>
      </c>
      <c r="C212" s="77" t="s">
        <v>261</v>
      </c>
      <c r="D212" s="77" t="s">
        <v>265</v>
      </c>
      <c r="E212" s="74" t="s">
        <v>129</v>
      </c>
      <c r="F212" s="157">
        <f>F213</f>
        <v>85</v>
      </c>
      <c r="G212" s="157">
        <f t="shared" si="90"/>
        <v>0</v>
      </c>
      <c r="H212" s="157">
        <f t="shared" si="90"/>
        <v>85</v>
      </c>
      <c r="J212" s="48"/>
      <c r="K212" s="48"/>
    </row>
    <row r="213" spans="1:11" s="80" customFormat="1" x14ac:dyDescent="0.2">
      <c r="A213" s="101" t="s">
        <v>518</v>
      </c>
      <c r="B213" s="77" t="s">
        <v>135</v>
      </c>
      <c r="C213" s="77" t="s">
        <v>261</v>
      </c>
      <c r="D213" s="77" t="s">
        <v>265</v>
      </c>
      <c r="E213" s="74" t="s">
        <v>131</v>
      </c>
      <c r="F213" s="157">
        <f>'Пр 6 вед'!G366</f>
        <v>85</v>
      </c>
      <c r="G213" s="157">
        <f>'Пр 6 вед'!H366</f>
        <v>0</v>
      </c>
      <c r="H213" s="157">
        <f>'Пр 6 вед'!I366</f>
        <v>85</v>
      </c>
      <c r="J213" s="48"/>
      <c r="K213" s="48"/>
    </row>
    <row r="214" spans="1:11" s="80" customFormat="1" ht="33.75" x14ac:dyDescent="0.2">
      <c r="A214" s="73" t="s">
        <v>266</v>
      </c>
      <c r="B214" s="77" t="s">
        <v>135</v>
      </c>
      <c r="C214" s="77" t="s">
        <v>261</v>
      </c>
      <c r="D214" s="77" t="s">
        <v>267</v>
      </c>
      <c r="E214" s="74"/>
      <c r="F214" s="157">
        <f>F215</f>
        <v>40</v>
      </c>
      <c r="G214" s="157">
        <f t="shared" ref="G214:H216" si="91">G215</f>
        <v>0</v>
      </c>
      <c r="H214" s="157">
        <f t="shared" si="91"/>
        <v>40</v>
      </c>
      <c r="J214" s="48"/>
      <c r="K214" s="48"/>
    </row>
    <row r="215" spans="1:11" s="80" customFormat="1" x14ac:dyDescent="0.2">
      <c r="A215" s="73" t="s">
        <v>482</v>
      </c>
      <c r="B215" s="77" t="s">
        <v>135</v>
      </c>
      <c r="C215" s="77" t="s">
        <v>261</v>
      </c>
      <c r="D215" s="77" t="s">
        <v>267</v>
      </c>
      <c r="E215" s="74" t="s">
        <v>127</v>
      </c>
      <c r="F215" s="157">
        <f>F216</f>
        <v>40</v>
      </c>
      <c r="G215" s="157">
        <f t="shared" si="91"/>
        <v>0</v>
      </c>
      <c r="H215" s="157">
        <f t="shared" si="91"/>
        <v>40</v>
      </c>
      <c r="J215" s="48"/>
      <c r="K215" s="48"/>
    </row>
    <row r="216" spans="1:11" s="80" customFormat="1" ht="22.5" x14ac:dyDescent="0.2">
      <c r="A216" s="73" t="s">
        <v>128</v>
      </c>
      <c r="B216" s="77" t="s">
        <v>135</v>
      </c>
      <c r="C216" s="77" t="s">
        <v>261</v>
      </c>
      <c r="D216" s="77" t="s">
        <v>267</v>
      </c>
      <c r="E216" s="74" t="s">
        <v>129</v>
      </c>
      <c r="F216" s="157">
        <f>F217</f>
        <v>40</v>
      </c>
      <c r="G216" s="157">
        <f t="shared" si="91"/>
        <v>0</v>
      </c>
      <c r="H216" s="157">
        <f t="shared" si="91"/>
        <v>40</v>
      </c>
      <c r="J216" s="48"/>
      <c r="K216" s="48"/>
    </row>
    <row r="217" spans="1:11" s="80" customFormat="1" x14ac:dyDescent="0.2">
      <c r="A217" s="101" t="s">
        <v>518</v>
      </c>
      <c r="B217" s="77" t="s">
        <v>135</v>
      </c>
      <c r="C217" s="77" t="s">
        <v>261</v>
      </c>
      <c r="D217" s="77" t="s">
        <v>267</v>
      </c>
      <c r="E217" s="74" t="s">
        <v>131</v>
      </c>
      <c r="F217" s="157">
        <f>'Пр 6 вед'!G370</f>
        <v>40</v>
      </c>
      <c r="G217" s="157">
        <f>'Пр 6 вед'!H370</f>
        <v>0</v>
      </c>
      <c r="H217" s="157">
        <f>'Пр 6 вед'!I370</f>
        <v>40</v>
      </c>
      <c r="J217" s="48"/>
      <c r="K217" s="48"/>
    </row>
    <row r="218" spans="1:11" s="80" customFormat="1" x14ac:dyDescent="0.2">
      <c r="A218" s="73" t="s">
        <v>268</v>
      </c>
      <c r="B218" s="77" t="s">
        <v>135</v>
      </c>
      <c r="C218" s="77" t="s">
        <v>261</v>
      </c>
      <c r="D218" s="77" t="s">
        <v>269</v>
      </c>
      <c r="E218" s="74"/>
      <c r="F218" s="157">
        <f>F219</f>
        <v>50</v>
      </c>
      <c r="G218" s="157">
        <f t="shared" ref="G218:H220" si="92">G219</f>
        <v>0</v>
      </c>
      <c r="H218" s="157">
        <f t="shared" si="92"/>
        <v>50</v>
      </c>
      <c r="J218" s="48"/>
      <c r="K218" s="48"/>
    </row>
    <row r="219" spans="1:11" s="80" customFormat="1" x14ac:dyDescent="0.2">
      <c r="A219" s="73" t="s">
        <v>482</v>
      </c>
      <c r="B219" s="77" t="s">
        <v>135</v>
      </c>
      <c r="C219" s="77" t="s">
        <v>261</v>
      </c>
      <c r="D219" s="77" t="s">
        <v>269</v>
      </c>
      <c r="E219" s="74" t="s">
        <v>127</v>
      </c>
      <c r="F219" s="157">
        <f>F220</f>
        <v>50</v>
      </c>
      <c r="G219" s="157">
        <f t="shared" si="92"/>
        <v>0</v>
      </c>
      <c r="H219" s="157">
        <f t="shared" si="92"/>
        <v>50</v>
      </c>
      <c r="J219" s="48"/>
      <c r="K219" s="48"/>
    </row>
    <row r="220" spans="1:11" s="80" customFormat="1" ht="27" customHeight="1" x14ac:dyDescent="0.2">
      <c r="A220" s="73" t="s">
        <v>128</v>
      </c>
      <c r="B220" s="77" t="s">
        <v>135</v>
      </c>
      <c r="C220" s="77" t="s">
        <v>261</v>
      </c>
      <c r="D220" s="77" t="s">
        <v>269</v>
      </c>
      <c r="E220" s="74" t="s">
        <v>129</v>
      </c>
      <c r="F220" s="157">
        <f>F221</f>
        <v>50</v>
      </c>
      <c r="G220" s="157">
        <f t="shared" si="92"/>
        <v>0</v>
      </c>
      <c r="H220" s="157">
        <f t="shared" si="92"/>
        <v>50</v>
      </c>
      <c r="J220" s="48"/>
      <c r="K220" s="48"/>
    </row>
    <row r="221" spans="1:11" s="80" customFormat="1" x14ac:dyDescent="0.2">
      <c r="A221" s="101" t="s">
        <v>518</v>
      </c>
      <c r="B221" s="77" t="s">
        <v>135</v>
      </c>
      <c r="C221" s="77" t="s">
        <v>261</v>
      </c>
      <c r="D221" s="77" t="s">
        <v>269</v>
      </c>
      <c r="E221" s="74" t="s">
        <v>131</v>
      </c>
      <c r="F221" s="157">
        <f>'Пр 6 вед'!G374</f>
        <v>50</v>
      </c>
      <c r="G221" s="157">
        <f>'Пр 6 вед'!H374</f>
        <v>0</v>
      </c>
      <c r="H221" s="157">
        <f>'Пр 6 вед'!I374</f>
        <v>50</v>
      </c>
      <c r="J221" s="48"/>
      <c r="K221" s="48"/>
    </row>
    <row r="222" spans="1:11" s="80" customFormat="1" ht="22.5" x14ac:dyDescent="0.2">
      <c r="A222" s="73" t="s">
        <v>550</v>
      </c>
      <c r="B222" s="77" t="s">
        <v>135</v>
      </c>
      <c r="C222" s="77" t="s">
        <v>261</v>
      </c>
      <c r="D222" s="77" t="s">
        <v>270</v>
      </c>
      <c r="E222" s="74"/>
      <c r="F222" s="157">
        <f>F223</f>
        <v>200</v>
      </c>
      <c r="G222" s="157">
        <f t="shared" ref="G222:H224" si="93">G223</f>
        <v>0</v>
      </c>
      <c r="H222" s="157">
        <f t="shared" si="93"/>
        <v>200</v>
      </c>
      <c r="J222" s="48"/>
      <c r="K222" s="48"/>
    </row>
    <row r="223" spans="1:11" s="80" customFormat="1" x14ac:dyDescent="0.2">
      <c r="A223" s="73" t="s">
        <v>482</v>
      </c>
      <c r="B223" s="77" t="s">
        <v>135</v>
      </c>
      <c r="C223" s="77" t="s">
        <v>261</v>
      </c>
      <c r="D223" s="77" t="s">
        <v>270</v>
      </c>
      <c r="E223" s="74" t="s">
        <v>127</v>
      </c>
      <c r="F223" s="157">
        <f>F224</f>
        <v>200</v>
      </c>
      <c r="G223" s="157">
        <f t="shared" si="93"/>
        <v>0</v>
      </c>
      <c r="H223" s="157">
        <f t="shared" si="93"/>
        <v>200</v>
      </c>
      <c r="J223" s="48"/>
      <c r="K223" s="48"/>
    </row>
    <row r="224" spans="1:11" s="80" customFormat="1" ht="22.5" x14ac:dyDescent="0.2">
      <c r="A224" s="73" t="s">
        <v>128</v>
      </c>
      <c r="B224" s="77" t="s">
        <v>135</v>
      </c>
      <c r="C224" s="77" t="s">
        <v>261</v>
      </c>
      <c r="D224" s="77" t="s">
        <v>270</v>
      </c>
      <c r="E224" s="74" t="s">
        <v>129</v>
      </c>
      <c r="F224" s="157">
        <f>F225</f>
        <v>200</v>
      </c>
      <c r="G224" s="157">
        <f t="shared" si="93"/>
        <v>0</v>
      </c>
      <c r="H224" s="157">
        <f t="shared" si="93"/>
        <v>200</v>
      </c>
      <c r="J224" s="48"/>
      <c r="K224" s="48"/>
    </row>
    <row r="225" spans="1:11" s="80" customFormat="1" x14ac:dyDescent="0.2">
      <c r="A225" s="101" t="s">
        <v>518</v>
      </c>
      <c r="B225" s="77" t="s">
        <v>135</v>
      </c>
      <c r="C225" s="77" t="s">
        <v>261</v>
      </c>
      <c r="D225" s="77" t="s">
        <v>270</v>
      </c>
      <c r="E225" s="74" t="s">
        <v>131</v>
      </c>
      <c r="F225" s="157">
        <f>'Пр 6 вед'!G378</f>
        <v>200</v>
      </c>
      <c r="G225" s="157">
        <f>'Пр 6 вед'!H378</f>
        <v>0</v>
      </c>
      <c r="H225" s="157">
        <f>'Пр 6 вед'!I378</f>
        <v>200</v>
      </c>
      <c r="J225" s="48"/>
      <c r="K225" s="48"/>
    </row>
    <row r="226" spans="1:11" s="80" customFormat="1" x14ac:dyDescent="0.2">
      <c r="A226" s="73" t="s">
        <v>271</v>
      </c>
      <c r="B226" s="77" t="s">
        <v>135</v>
      </c>
      <c r="C226" s="77" t="s">
        <v>261</v>
      </c>
      <c r="D226" s="77" t="s">
        <v>272</v>
      </c>
      <c r="E226" s="74"/>
      <c r="F226" s="157">
        <f>F227</f>
        <v>30</v>
      </c>
      <c r="G226" s="157">
        <f t="shared" ref="G226:H228" si="94">G227</f>
        <v>0</v>
      </c>
      <c r="H226" s="157">
        <f t="shared" si="94"/>
        <v>30</v>
      </c>
      <c r="J226" s="48"/>
      <c r="K226" s="48"/>
    </row>
    <row r="227" spans="1:11" s="80" customFormat="1" x14ac:dyDescent="0.2">
      <c r="A227" s="73" t="s">
        <v>482</v>
      </c>
      <c r="B227" s="77" t="s">
        <v>135</v>
      </c>
      <c r="C227" s="77" t="s">
        <v>261</v>
      </c>
      <c r="D227" s="77" t="s">
        <v>272</v>
      </c>
      <c r="E227" s="74" t="s">
        <v>127</v>
      </c>
      <c r="F227" s="157">
        <f>F228</f>
        <v>30</v>
      </c>
      <c r="G227" s="157">
        <f t="shared" si="94"/>
        <v>0</v>
      </c>
      <c r="H227" s="157">
        <f t="shared" si="94"/>
        <v>30</v>
      </c>
      <c r="J227" s="48"/>
      <c r="K227" s="48"/>
    </row>
    <row r="228" spans="1:11" s="80" customFormat="1" ht="22.5" x14ac:dyDescent="0.2">
      <c r="A228" s="73" t="s">
        <v>128</v>
      </c>
      <c r="B228" s="77" t="s">
        <v>135</v>
      </c>
      <c r="C228" s="77" t="s">
        <v>261</v>
      </c>
      <c r="D228" s="77" t="s">
        <v>272</v>
      </c>
      <c r="E228" s="74" t="s">
        <v>129</v>
      </c>
      <c r="F228" s="157">
        <f>F229</f>
        <v>30</v>
      </c>
      <c r="G228" s="157">
        <f t="shared" si="94"/>
        <v>0</v>
      </c>
      <c r="H228" s="157">
        <f t="shared" si="94"/>
        <v>30</v>
      </c>
      <c r="J228" s="48"/>
      <c r="K228" s="48"/>
    </row>
    <row r="229" spans="1:11" s="80" customFormat="1" x14ac:dyDescent="0.2">
      <c r="A229" s="101" t="s">
        <v>518</v>
      </c>
      <c r="B229" s="77" t="s">
        <v>135</v>
      </c>
      <c r="C229" s="77" t="s">
        <v>261</v>
      </c>
      <c r="D229" s="77" t="s">
        <v>272</v>
      </c>
      <c r="E229" s="74" t="s">
        <v>131</v>
      </c>
      <c r="F229" s="157">
        <f>'Пр 6 вед'!G382</f>
        <v>30</v>
      </c>
      <c r="G229" s="157">
        <f>'Пр 6 вед'!H382</f>
        <v>0</v>
      </c>
      <c r="H229" s="157">
        <f>'Пр 6 вед'!I382</f>
        <v>30</v>
      </c>
      <c r="J229" s="48"/>
      <c r="K229" s="48"/>
    </row>
    <row r="230" spans="1:11" s="80" customFormat="1" x14ac:dyDescent="0.2">
      <c r="A230" s="101" t="s">
        <v>273</v>
      </c>
      <c r="B230" s="77" t="s">
        <v>135</v>
      </c>
      <c r="C230" s="77" t="s">
        <v>261</v>
      </c>
      <c r="D230" s="77" t="s">
        <v>274</v>
      </c>
      <c r="E230" s="74"/>
      <c r="F230" s="157">
        <f>F231</f>
        <v>655</v>
      </c>
      <c r="G230" s="157">
        <f t="shared" ref="G230:H232" si="95">G231</f>
        <v>0</v>
      </c>
      <c r="H230" s="157">
        <f t="shared" si="95"/>
        <v>655</v>
      </c>
      <c r="J230" s="48"/>
      <c r="K230" s="48"/>
    </row>
    <row r="231" spans="1:11" s="80" customFormat="1" x14ac:dyDescent="0.2">
      <c r="A231" s="73" t="s">
        <v>275</v>
      </c>
      <c r="B231" s="77" t="s">
        <v>135</v>
      </c>
      <c r="C231" s="77" t="s">
        <v>261</v>
      </c>
      <c r="D231" s="77" t="s">
        <v>276</v>
      </c>
      <c r="E231" s="74"/>
      <c r="F231" s="157">
        <f>F232</f>
        <v>655</v>
      </c>
      <c r="G231" s="157">
        <f t="shared" si="95"/>
        <v>0</v>
      </c>
      <c r="H231" s="157">
        <f t="shared" si="95"/>
        <v>655</v>
      </c>
      <c r="J231" s="48"/>
      <c r="K231" s="48"/>
    </row>
    <row r="232" spans="1:11" s="80" customFormat="1" x14ac:dyDescent="0.2">
      <c r="A232" s="73" t="s">
        <v>146</v>
      </c>
      <c r="B232" s="77" t="s">
        <v>135</v>
      </c>
      <c r="C232" s="77" t="s">
        <v>261</v>
      </c>
      <c r="D232" s="77" t="s">
        <v>276</v>
      </c>
      <c r="E232" s="74">
        <v>800</v>
      </c>
      <c r="F232" s="157">
        <f>F233</f>
        <v>655</v>
      </c>
      <c r="G232" s="157">
        <f t="shared" si="95"/>
        <v>0</v>
      </c>
      <c r="H232" s="157">
        <f t="shared" si="95"/>
        <v>655</v>
      </c>
      <c r="J232" s="48"/>
      <c r="K232" s="48"/>
    </row>
    <row r="233" spans="1:11" s="80" customFormat="1" ht="33.75" x14ac:dyDescent="0.2">
      <c r="A233" s="101" t="s">
        <v>484</v>
      </c>
      <c r="B233" s="77" t="s">
        <v>135</v>
      </c>
      <c r="C233" s="77" t="s">
        <v>261</v>
      </c>
      <c r="D233" s="77" t="s">
        <v>276</v>
      </c>
      <c r="E233" s="74">
        <v>810</v>
      </c>
      <c r="F233" s="157">
        <f>'Пр 6 вед'!G386</f>
        <v>655</v>
      </c>
      <c r="G233" s="157">
        <f>'Пр 6 вед'!H386</f>
        <v>0</v>
      </c>
      <c r="H233" s="157">
        <f>'Пр 6 вед'!I386</f>
        <v>655</v>
      </c>
      <c r="J233" s="48"/>
      <c r="K233" s="48"/>
    </row>
    <row r="234" spans="1:11" ht="21" customHeight="1" x14ac:dyDescent="0.2">
      <c r="A234" s="104" t="s">
        <v>699</v>
      </c>
      <c r="B234" s="89" t="s">
        <v>135</v>
      </c>
      <c r="C234" s="89" t="s">
        <v>261</v>
      </c>
      <c r="D234" s="89" t="s">
        <v>361</v>
      </c>
      <c r="E234" s="87" t="s">
        <v>158</v>
      </c>
      <c r="F234" s="147">
        <f>F235+F243</f>
        <v>400</v>
      </c>
      <c r="G234" s="147">
        <f t="shared" ref="G234:H234" si="96">G235+G243</f>
        <v>0</v>
      </c>
      <c r="H234" s="147">
        <f t="shared" si="96"/>
        <v>400</v>
      </c>
    </row>
    <row r="235" spans="1:11" ht="22.5" x14ac:dyDescent="0.2">
      <c r="A235" s="100" t="s">
        <v>362</v>
      </c>
      <c r="B235" s="77" t="s">
        <v>135</v>
      </c>
      <c r="C235" s="77" t="s">
        <v>261</v>
      </c>
      <c r="D235" s="77" t="s">
        <v>363</v>
      </c>
      <c r="E235" s="74"/>
      <c r="F235" s="149">
        <f>F236</f>
        <v>100</v>
      </c>
      <c r="G235" s="149">
        <f t="shared" ref="G235:H235" si="97">G236</f>
        <v>0</v>
      </c>
      <c r="H235" s="149">
        <f t="shared" si="97"/>
        <v>100</v>
      </c>
    </row>
    <row r="236" spans="1:11" x14ac:dyDescent="0.2">
      <c r="A236" s="213" t="s">
        <v>700</v>
      </c>
      <c r="B236" s="77" t="s">
        <v>135</v>
      </c>
      <c r="C236" s="77" t="s">
        <v>261</v>
      </c>
      <c r="D236" s="77" t="s">
        <v>596</v>
      </c>
      <c r="E236" s="74"/>
      <c r="F236" s="149">
        <f>F237+F240</f>
        <v>100</v>
      </c>
      <c r="G236" s="149">
        <f>G237+G240</f>
        <v>0</v>
      </c>
      <c r="H236" s="149">
        <f t="shared" ref="H236" si="98">H237+H240</f>
        <v>100</v>
      </c>
    </row>
    <row r="237" spans="1:11" x14ac:dyDescent="0.2">
      <c r="A237" s="73" t="s">
        <v>482</v>
      </c>
      <c r="B237" s="77" t="s">
        <v>135</v>
      </c>
      <c r="C237" s="77" t="s">
        <v>261</v>
      </c>
      <c r="D237" s="77" t="s">
        <v>596</v>
      </c>
      <c r="E237" s="74" t="s">
        <v>127</v>
      </c>
      <c r="F237" s="149">
        <f>F238</f>
        <v>100</v>
      </c>
      <c r="G237" s="149">
        <f t="shared" ref="G237:H238" si="99">G238</f>
        <v>0</v>
      </c>
      <c r="H237" s="149">
        <f t="shared" si="99"/>
        <v>100</v>
      </c>
    </row>
    <row r="238" spans="1:11" ht="22.5" x14ac:dyDescent="0.2">
      <c r="A238" s="73" t="s">
        <v>128</v>
      </c>
      <c r="B238" s="77" t="s">
        <v>135</v>
      </c>
      <c r="C238" s="77" t="s">
        <v>261</v>
      </c>
      <c r="D238" s="77" t="s">
        <v>596</v>
      </c>
      <c r="E238" s="74" t="s">
        <v>129</v>
      </c>
      <c r="F238" s="149">
        <f>F239</f>
        <v>100</v>
      </c>
      <c r="G238" s="149">
        <f t="shared" si="99"/>
        <v>0</v>
      </c>
      <c r="H238" s="149">
        <f t="shared" si="99"/>
        <v>100</v>
      </c>
    </row>
    <row r="239" spans="1:11" ht="18.75" customHeight="1" x14ac:dyDescent="0.2">
      <c r="A239" s="101" t="s">
        <v>518</v>
      </c>
      <c r="B239" s="77" t="s">
        <v>135</v>
      </c>
      <c r="C239" s="77" t="s">
        <v>261</v>
      </c>
      <c r="D239" s="77" t="s">
        <v>596</v>
      </c>
      <c r="E239" s="74" t="s">
        <v>131</v>
      </c>
      <c r="F239" s="149">
        <f>'Пр 6 вед'!G574</f>
        <v>100</v>
      </c>
      <c r="G239" s="149">
        <f>'Пр 6 вед'!H574</f>
        <v>0</v>
      </c>
      <c r="H239" s="149">
        <f>'Пр 6 вед'!I574</f>
        <v>100</v>
      </c>
    </row>
    <row r="240" spans="1:11" hidden="1" x14ac:dyDescent="0.2">
      <c r="A240" s="208" t="s">
        <v>576</v>
      </c>
      <c r="B240" s="77" t="s">
        <v>135</v>
      </c>
      <c r="C240" s="77" t="s">
        <v>261</v>
      </c>
      <c r="D240" s="77" t="s">
        <v>596</v>
      </c>
      <c r="E240" s="74">
        <v>800</v>
      </c>
      <c r="F240" s="149">
        <f>F241</f>
        <v>0</v>
      </c>
      <c r="G240" s="149">
        <f t="shared" ref="G240:H241" si="100">G241</f>
        <v>0</v>
      </c>
      <c r="H240" s="149">
        <f t="shared" si="100"/>
        <v>0</v>
      </c>
    </row>
    <row r="241" spans="1:11" hidden="1" x14ac:dyDescent="0.2">
      <c r="A241" s="208" t="s">
        <v>577</v>
      </c>
      <c r="B241" s="77" t="s">
        <v>135</v>
      </c>
      <c r="C241" s="77" t="s">
        <v>261</v>
      </c>
      <c r="D241" s="77" t="s">
        <v>596</v>
      </c>
      <c r="E241" s="74">
        <v>810</v>
      </c>
      <c r="F241" s="149">
        <f>F242</f>
        <v>0</v>
      </c>
      <c r="G241" s="149">
        <f t="shared" si="100"/>
        <v>0</v>
      </c>
      <c r="H241" s="149">
        <f t="shared" si="100"/>
        <v>0</v>
      </c>
    </row>
    <row r="242" spans="1:11" ht="56.25" hidden="1" x14ac:dyDescent="0.2">
      <c r="A242" s="209" t="s">
        <v>578</v>
      </c>
      <c r="B242" s="77" t="s">
        <v>135</v>
      </c>
      <c r="C242" s="77" t="s">
        <v>261</v>
      </c>
      <c r="D242" s="77" t="s">
        <v>364</v>
      </c>
      <c r="E242" s="74">
        <v>812</v>
      </c>
      <c r="F242" s="149">
        <v>0</v>
      </c>
      <c r="G242" s="149">
        <v>0</v>
      </c>
      <c r="H242" s="149">
        <v>0</v>
      </c>
    </row>
    <row r="243" spans="1:11" ht="22.5" x14ac:dyDescent="0.2">
      <c r="A243" s="100" t="s">
        <v>365</v>
      </c>
      <c r="B243" s="77" t="s">
        <v>135</v>
      </c>
      <c r="C243" s="77" t="s">
        <v>261</v>
      </c>
      <c r="D243" s="77" t="s">
        <v>366</v>
      </c>
      <c r="E243" s="74"/>
      <c r="F243" s="149">
        <f>F244+F251+F255+F259</f>
        <v>300</v>
      </c>
      <c r="G243" s="149">
        <f t="shared" ref="G243:H243" si="101">G244+G251+G255+G259</f>
        <v>0</v>
      </c>
      <c r="H243" s="149">
        <f t="shared" si="101"/>
        <v>300</v>
      </c>
    </row>
    <row r="244" spans="1:11" ht="33.75" x14ac:dyDescent="0.2">
      <c r="A244" s="100" t="s">
        <v>367</v>
      </c>
      <c r="B244" s="77" t="s">
        <v>135</v>
      </c>
      <c r="C244" s="77" t="s">
        <v>261</v>
      </c>
      <c r="D244" s="77" t="s">
        <v>368</v>
      </c>
      <c r="E244" s="74"/>
      <c r="F244" s="149">
        <f>F245+F248</f>
        <v>90</v>
      </c>
      <c r="G244" s="149">
        <f t="shared" ref="G244:H244" si="102">G245+G248</f>
        <v>120</v>
      </c>
      <c r="H244" s="149">
        <f t="shared" si="102"/>
        <v>210</v>
      </c>
    </row>
    <row r="245" spans="1:11" x14ac:dyDescent="0.2">
      <c r="A245" s="73" t="s">
        <v>482</v>
      </c>
      <c r="B245" s="77" t="s">
        <v>135</v>
      </c>
      <c r="C245" s="77" t="s">
        <v>261</v>
      </c>
      <c r="D245" s="77" t="s">
        <v>368</v>
      </c>
      <c r="E245" s="74" t="s">
        <v>127</v>
      </c>
      <c r="F245" s="149">
        <f>F246</f>
        <v>90</v>
      </c>
      <c r="G245" s="149">
        <f t="shared" ref="G245:H246" si="103">G246</f>
        <v>0</v>
      </c>
      <c r="H245" s="149">
        <f t="shared" si="103"/>
        <v>90</v>
      </c>
    </row>
    <row r="246" spans="1:11" ht="22.5" x14ac:dyDescent="0.2">
      <c r="A246" s="73" t="s">
        <v>128</v>
      </c>
      <c r="B246" s="77" t="s">
        <v>135</v>
      </c>
      <c r="C246" s="77" t="s">
        <v>261</v>
      </c>
      <c r="D246" s="77" t="s">
        <v>368</v>
      </c>
      <c r="E246" s="74" t="s">
        <v>129</v>
      </c>
      <c r="F246" s="149">
        <f>F247</f>
        <v>90</v>
      </c>
      <c r="G246" s="149">
        <f t="shared" si="103"/>
        <v>0</v>
      </c>
      <c r="H246" s="149">
        <f t="shared" si="103"/>
        <v>90</v>
      </c>
    </row>
    <row r="247" spans="1:11" x14ac:dyDescent="0.2">
      <c r="A247" s="101" t="s">
        <v>518</v>
      </c>
      <c r="B247" s="77" t="s">
        <v>135</v>
      </c>
      <c r="C247" s="77" t="s">
        <v>261</v>
      </c>
      <c r="D247" s="77" t="s">
        <v>368</v>
      </c>
      <c r="E247" s="74" t="s">
        <v>131</v>
      </c>
      <c r="F247" s="149">
        <f>'Пр 6 вед'!G582</f>
        <v>90</v>
      </c>
      <c r="G247" s="149">
        <f>'Пр 6 вед'!H582</f>
        <v>0</v>
      </c>
      <c r="H247" s="149">
        <f>'Пр 6 вед'!I582</f>
        <v>90</v>
      </c>
    </row>
    <row r="248" spans="1:11" x14ac:dyDescent="0.2">
      <c r="A248" s="208" t="s">
        <v>576</v>
      </c>
      <c r="B248" s="77" t="s">
        <v>135</v>
      </c>
      <c r="C248" s="77" t="s">
        <v>261</v>
      </c>
      <c r="D248" s="77" t="s">
        <v>368</v>
      </c>
      <c r="E248" s="74">
        <v>800</v>
      </c>
      <c r="F248" s="149">
        <f>F249</f>
        <v>0</v>
      </c>
      <c r="G248" s="149">
        <f t="shared" ref="G248:H249" si="104">G249</f>
        <v>120</v>
      </c>
      <c r="H248" s="149">
        <f t="shared" si="104"/>
        <v>120</v>
      </c>
      <c r="I248" s="48"/>
    </row>
    <row r="249" spans="1:11" x14ac:dyDescent="0.2">
      <c r="A249" s="208" t="s">
        <v>577</v>
      </c>
      <c r="B249" s="77" t="s">
        <v>135</v>
      </c>
      <c r="C249" s="77" t="s">
        <v>261</v>
      </c>
      <c r="D249" s="77" t="s">
        <v>368</v>
      </c>
      <c r="E249" s="74">
        <v>810</v>
      </c>
      <c r="F249" s="149">
        <f>F250</f>
        <v>0</v>
      </c>
      <c r="G249" s="149">
        <f t="shared" si="104"/>
        <v>120</v>
      </c>
      <c r="H249" s="149">
        <f t="shared" si="104"/>
        <v>120</v>
      </c>
      <c r="I249" s="48"/>
    </row>
    <row r="250" spans="1:11" ht="56.25" x14ac:dyDescent="0.2">
      <c r="A250" s="209" t="s">
        <v>578</v>
      </c>
      <c r="B250" s="77" t="s">
        <v>135</v>
      </c>
      <c r="C250" s="77" t="s">
        <v>261</v>
      </c>
      <c r="D250" s="77" t="s">
        <v>368</v>
      </c>
      <c r="E250" s="74">
        <v>812</v>
      </c>
      <c r="F250" s="149">
        <f>'Пр 6 вед'!G585</f>
        <v>0</v>
      </c>
      <c r="G250" s="149">
        <f>'Пр 6 вед'!H585</f>
        <v>120</v>
      </c>
      <c r="H250" s="149">
        <f>'Пр 6 вед'!I585</f>
        <v>120</v>
      </c>
      <c r="I250" s="48"/>
    </row>
    <row r="251" spans="1:11" s="80" customFormat="1" ht="22.5" x14ac:dyDescent="0.2">
      <c r="A251" s="210" t="s">
        <v>597</v>
      </c>
      <c r="B251" s="77" t="s">
        <v>135</v>
      </c>
      <c r="C251" s="77" t="s">
        <v>261</v>
      </c>
      <c r="D251" s="77" t="s">
        <v>598</v>
      </c>
      <c r="E251" s="74"/>
      <c r="F251" s="149">
        <f>F252</f>
        <v>120</v>
      </c>
      <c r="G251" s="149">
        <f t="shared" ref="G251:H253" si="105">G252</f>
        <v>-120</v>
      </c>
      <c r="H251" s="149">
        <f t="shared" si="105"/>
        <v>0</v>
      </c>
      <c r="J251" s="48"/>
      <c r="K251" s="48"/>
    </row>
    <row r="252" spans="1:11" s="80" customFormat="1" x14ac:dyDescent="0.2">
      <c r="A252" s="73" t="s">
        <v>482</v>
      </c>
      <c r="B252" s="77" t="s">
        <v>135</v>
      </c>
      <c r="C252" s="77" t="s">
        <v>261</v>
      </c>
      <c r="D252" s="77" t="s">
        <v>598</v>
      </c>
      <c r="E252" s="74" t="s">
        <v>127</v>
      </c>
      <c r="F252" s="149">
        <f>F253</f>
        <v>120</v>
      </c>
      <c r="G252" s="149">
        <f t="shared" si="105"/>
        <v>-120</v>
      </c>
      <c r="H252" s="149">
        <f t="shared" si="105"/>
        <v>0</v>
      </c>
      <c r="J252" s="48"/>
      <c r="K252" s="48"/>
    </row>
    <row r="253" spans="1:11" s="80" customFormat="1" ht="22.5" x14ac:dyDescent="0.2">
      <c r="A253" s="73" t="s">
        <v>128</v>
      </c>
      <c r="B253" s="77" t="s">
        <v>135</v>
      </c>
      <c r="C253" s="77" t="s">
        <v>261</v>
      </c>
      <c r="D253" s="77" t="s">
        <v>598</v>
      </c>
      <c r="E253" s="74" t="s">
        <v>129</v>
      </c>
      <c r="F253" s="149">
        <f>F254</f>
        <v>120</v>
      </c>
      <c r="G253" s="149">
        <f t="shared" si="105"/>
        <v>-120</v>
      </c>
      <c r="H253" s="149">
        <f t="shared" si="105"/>
        <v>0</v>
      </c>
      <c r="J253" s="48"/>
      <c r="K253" s="48"/>
    </row>
    <row r="254" spans="1:11" s="80" customFormat="1" x14ac:dyDescent="0.2">
      <c r="A254" s="101" t="s">
        <v>518</v>
      </c>
      <c r="B254" s="77" t="s">
        <v>135</v>
      </c>
      <c r="C254" s="77" t="s">
        <v>261</v>
      </c>
      <c r="D254" s="77" t="s">
        <v>598</v>
      </c>
      <c r="E254" s="74" t="s">
        <v>131</v>
      </c>
      <c r="F254" s="149">
        <f>'Пр 6 вед'!G589</f>
        <v>120</v>
      </c>
      <c r="G254" s="149">
        <f>'Пр 6 вед'!H589</f>
        <v>-120</v>
      </c>
      <c r="H254" s="149">
        <f>'Пр 6 вед'!I589</f>
        <v>0</v>
      </c>
      <c r="J254" s="48"/>
      <c r="K254" s="48"/>
    </row>
    <row r="255" spans="1:11" s="80" customFormat="1" ht="22.5" x14ac:dyDescent="0.2">
      <c r="A255" s="210" t="s">
        <v>695</v>
      </c>
      <c r="B255" s="77" t="s">
        <v>135</v>
      </c>
      <c r="C255" s="77" t="s">
        <v>261</v>
      </c>
      <c r="D255" s="77" t="s">
        <v>599</v>
      </c>
      <c r="E255" s="74"/>
      <c r="F255" s="149">
        <f>F256</f>
        <v>60</v>
      </c>
      <c r="G255" s="149">
        <f t="shared" ref="G255:H257" si="106">G256</f>
        <v>0</v>
      </c>
      <c r="H255" s="149">
        <f t="shared" si="106"/>
        <v>60</v>
      </c>
      <c r="J255" s="48"/>
      <c r="K255" s="48"/>
    </row>
    <row r="256" spans="1:11" s="80" customFormat="1" x14ac:dyDescent="0.2">
      <c r="A256" s="73" t="s">
        <v>482</v>
      </c>
      <c r="B256" s="77" t="s">
        <v>135</v>
      </c>
      <c r="C256" s="77" t="s">
        <v>261</v>
      </c>
      <c r="D256" s="77" t="s">
        <v>599</v>
      </c>
      <c r="E256" s="74" t="s">
        <v>127</v>
      </c>
      <c r="F256" s="149">
        <f>F257</f>
        <v>60</v>
      </c>
      <c r="G256" s="149">
        <f t="shared" si="106"/>
        <v>0</v>
      </c>
      <c r="H256" s="149">
        <f t="shared" si="106"/>
        <v>60</v>
      </c>
      <c r="J256" s="48"/>
      <c r="K256" s="48"/>
    </row>
    <row r="257" spans="1:11" s="80" customFormat="1" ht="22.5" x14ac:dyDescent="0.2">
      <c r="A257" s="73" t="s">
        <v>128</v>
      </c>
      <c r="B257" s="77" t="s">
        <v>135</v>
      </c>
      <c r="C257" s="77" t="s">
        <v>261</v>
      </c>
      <c r="D257" s="77" t="s">
        <v>599</v>
      </c>
      <c r="E257" s="74" t="s">
        <v>129</v>
      </c>
      <c r="F257" s="149">
        <f>F258</f>
        <v>60</v>
      </c>
      <c r="G257" s="149">
        <f t="shared" si="106"/>
        <v>0</v>
      </c>
      <c r="H257" s="149">
        <f t="shared" si="106"/>
        <v>60</v>
      </c>
      <c r="J257" s="48"/>
      <c r="K257" s="48"/>
    </row>
    <row r="258" spans="1:11" s="80" customFormat="1" x14ac:dyDescent="0.2">
      <c r="A258" s="101" t="s">
        <v>518</v>
      </c>
      <c r="B258" s="77" t="s">
        <v>135</v>
      </c>
      <c r="C258" s="77" t="s">
        <v>261</v>
      </c>
      <c r="D258" s="77" t="s">
        <v>599</v>
      </c>
      <c r="E258" s="74" t="s">
        <v>131</v>
      </c>
      <c r="F258" s="149">
        <f>'Пр 6 вед'!G593</f>
        <v>60</v>
      </c>
      <c r="G258" s="149">
        <f>'Пр 6 вед'!H593</f>
        <v>0</v>
      </c>
      <c r="H258" s="149">
        <f>'Пр 6 вед'!I593</f>
        <v>60</v>
      </c>
      <c r="J258" s="48"/>
      <c r="K258" s="48"/>
    </row>
    <row r="259" spans="1:11" s="80" customFormat="1" ht="22.5" x14ac:dyDescent="0.2">
      <c r="A259" s="210" t="s">
        <v>696</v>
      </c>
      <c r="B259" s="77" t="s">
        <v>135</v>
      </c>
      <c r="C259" s="77" t="s">
        <v>261</v>
      </c>
      <c r="D259" s="77" t="s">
        <v>600</v>
      </c>
      <c r="E259" s="74"/>
      <c r="F259" s="149">
        <f>F260</f>
        <v>30</v>
      </c>
      <c r="G259" s="149">
        <f t="shared" ref="G259:H261" si="107">G260</f>
        <v>0</v>
      </c>
      <c r="H259" s="149">
        <f t="shared" si="107"/>
        <v>30</v>
      </c>
      <c r="J259" s="48"/>
      <c r="K259" s="48"/>
    </row>
    <row r="260" spans="1:11" s="80" customFormat="1" x14ac:dyDescent="0.2">
      <c r="A260" s="73" t="s">
        <v>482</v>
      </c>
      <c r="B260" s="77" t="s">
        <v>135</v>
      </c>
      <c r="C260" s="77" t="s">
        <v>261</v>
      </c>
      <c r="D260" s="77" t="s">
        <v>600</v>
      </c>
      <c r="E260" s="74" t="s">
        <v>127</v>
      </c>
      <c r="F260" s="149">
        <f>F261</f>
        <v>30</v>
      </c>
      <c r="G260" s="149">
        <f t="shared" si="107"/>
        <v>0</v>
      </c>
      <c r="H260" s="149">
        <f t="shared" si="107"/>
        <v>30</v>
      </c>
      <c r="J260" s="48"/>
      <c r="K260" s="48"/>
    </row>
    <row r="261" spans="1:11" s="80" customFormat="1" ht="22.5" x14ac:dyDescent="0.2">
      <c r="A261" s="73" t="s">
        <v>128</v>
      </c>
      <c r="B261" s="77" t="s">
        <v>135</v>
      </c>
      <c r="C261" s="77" t="s">
        <v>261</v>
      </c>
      <c r="D261" s="77" t="s">
        <v>600</v>
      </c>
      <c r="E261" s="74" t="s">
        <v>129</v>
      </c>
      <c r="F261" s="149">
        <f>F262</f>
        <v>30</v>
      </c>
      <c r="G261" s="149">
        <f t="shared" si="107"/>
        <v>0</v>
      </c>
      <c r="H261" s="149">
        <f t="shared" si="107"/>
        <v>30</v>
      </c>
      <c r="J261" s="48"/>
      <c r="K261" s="48"/>
    </row>
    <row r="262" spans="1:11" s="80" customFormat="1" x14ac:dyDescent="0.2">
      <c r="A262" s="101" t="s">
        <v>518</v>
      </c>
      <c r="B262" s="77" t="s">
        <v>135</v>
      </c>
      <c r="C262" s="77" t="s">
        <v>261</v>
      </c>
      <c r="D262" s="77" t="s">
        <v>600</v>
      </c>
      <c r="E262" s="74" t="s">
        <v>131</v>
      </c>
      <c r="F262" s="149">
        <f>'Пр 6 вед'!G597</f>
        <v>30</v>
      </c>
      <c r="G262" s="149">
        <f>'Пр 6 вед'!H597</f>
        <v>0</v>
      </c>
      <c r="H262" s="149">
        <f>'Пр 6 вед'!I597</f>
        <v>30</v>
      </c>
      <c r="J262" s="48"/>
      <c r="K262" s="48"/>
    </row>
    <row r="263" spans="1:11" s="80" customFormat="1" ht="31.5" x14ac:dyDescent="0.2">
      <c r="A263" s="88" t="s">
        <v>535</v>
      </c>
      <c r="B263" s="87" t="s">
        <v>135</v>
      </c>
      <c r="C263" s="89" t="s">
        <v>261</v>
      </c>
      <c r="D263" s="89" t="s">
        <v>369</v>
      </c>
      <c r="E263" s="87"/>
      <c r="F263" s="147">
        <f>+F264</f>
        <v>150</v>
      </c>
      <c r="G263" s="147">
        <f t="shared" ref="G263:H263" si="108">+G264</f>
        <v>0</v>
      </c>
      <c r="H263" s="147">
        <f t="shared" si="108"/>
        <v>150</v>
      </c>
      <c r="J263" s="48"/>
      <c r="K263" s="48"/>
    </row>
    <row r="264" spans="1:11" s="80" customFormat="1" ht="22.5" x14ac:dyDescent="0.2">
      <c r="A264" s="73" t="s">
        <v>370</v>
      </c>
      <c r="B264" s="77" t="s">
        <v>135</v>
      </c>
      <c r="C264" s="77" t="s">
        <v>261</v>
      </c>
      <c r="D264" s="77" t="s">
        <v>371</v>
      </c>
      <c r="E264" s="74" t="s">
        <v>158</v>
      </c>
      <c r="F264" s="157">
        <f>F265</f>
        <v>150</v>
      </c>
      <c r="G264" s="157">
        <f t="shared" ref="G264:H265" si="109">G265</f>
        <v>0</v>
      </c>
      <c r="H264" s="157">
        <f t="shared" si="109"/>
        <v>150</v>
      </c>
      <c r="J264" s="48"/>
      <c r="K264" s="48"/>
    </row>
    <row r="265" spans="1:11" s="80" customFormat="1" x14ac:dyDescent="0.2">
      <c r="A265" s="73" t="s">
        <v>482</v>
      </c>
      <c r="B265" s="77" t="s">
        <v>135</v>
      </c>
      <c r="C265" s="77" t="s">
        <v>261</v>
      </c>
      <c r="D265" s="77" t="s">
        <v>371</v>
      </c>
      <c r="E265" s="74" t="s">
        <v>127</v>
      </c>
      <c r="F265" s="157">
        <f>F266</f>
        <v>150</v>
      </c>
      <c r="G265" s="157">
        <f t="shared" si="109"/>
        <v>0</v>
      </c>
      <c r="H265" s="157">
        <f t="shared" si="109"/>
        <v>150</v>
      </c>
      <c r="J265" s="48"/>
      <c r="K265" s="48"/>
    </row>
    <row r="266" spans="1:11" s="80" customFormat="1" ht="22.5" x14ac:dyDescent="0.2">
      <c r="A266" s="73" t="s">
        <v>128</v>
      </c>
      <c r="B266" s="77" t="s">
        <v>135</v>
      </c>
      <c r="C266" s="77" t="s">
        <v>261</v>
      </c>
      <c r="D266" s="77" t="s">
        <v>371</v>
      </c>
      <c r="E266" s="74" t="s">
        <v>129</v>
      </c>
      <c r="F266" s="157">
        <f>F268+F267</f>
        <v>150</v>
      </c>
      <c r="G266" s="157">
        <f t="shared" ref="G266:H266" si="110">G268+G267</f>
        <v>0</v>
      </c>
      <c r="H266" s="157">
        <f t="shared" si="110"/>
        <v>150</v>
      </c>
      <c r="J266" s="48"/>
      <c r="K266" s="48"/>
    </row>
    <row r="267" spans="1:11" ht="22.5" x14ac:dyDescent="0.2">
      <c r="A267" s="101" t="s">
        <v>145</v>
      </c>
      <c r="B267" s="77" t="s">
        <v>135</v>
      </c>
      <c r="C267" s="77" t="s">
        <v>261</v>
      </c>
      <c r="D267" s="77" t="s">
        <v>371</v>
      </c>
      <c r="E267" s="74">
        <v>242</v>
      </c>
      <c r="F267" s="157">
        <f>'Пр 6 вед'!G602</f>
        <v>15</v>
      </c>
      <c r="G267" s="157">
        <f>'Пр 6 вед'!H602</f>
        <v>0</v>
      </c>
      <c r="H267" s="157">
        <f>'Пр 6 вед'!I602</f>
        <v>15</v>
      </c>
    </row>
    <row r="268" spans="1:11" x14ac:dyDescent="0.2">
      <c r="A268" s="101" t="s">
        <v>518</v>
      </c>
      <c r="B268" s="77" t="s">
        <v>135</v>
      </c>
      <c r="C268" s="77" t="s">
        <v>261</v>
      </c>
      <c r="D268" s="77" t="s">
        <v>371</v>
      </c>
      <c r="E268" s="74" t="s">
        <v>131</v>
      </c>
      <c r="F268" s="157">
        <f>'Пр 6 вед'!G603</f>
        <v>135</v>
      </c>
      <c r="G268" s="157">
        <f>'Пр 6 вед'!H603</f>
        <v>0</v>
      </c>
      <c r="H268" s="157">
        <f>'Пр 6 вед'!I603</f>
        <v>135</v>
      </c>
    </row>
    <row r="269" spans="1:11" s="67" customFormat="1" ht="22.5" x14ac:dyDescent="0.2">
      <c r="A269" s="73" t="s">
        <v>537</v>
      </c>
      <c r="B269" s="77" t="s">
        <v>135</v>
      </c>
      <c r="C269" s="77" t="s">
        <v>261</v>
      </c>
      <c r="D269" s="77" t="s">
        <v>376</v>
      </c>
      <c r="E269" s="74" t="s">
        <v>158</v>
      </c>
      <c r="F269" s="149">
        <f>F278+F274+F270</f>
        <v>400</v>
      </c>
      <c r="G269" s="149">
        <f t="shared" ref="G269:H269" si="111">G278+G274+G270</f>
        <v>0</v>
      </c>
      <c r="H269" s="149">
        <f t="shared" si="111"/>
        <v>400</v>
      </c>
      <c r="I269" s="114"/>
    </row>
    <row r="270" spans="1:11" s="67" customFormat="1" x14ac:dyDescent="0.2">
      <c r="A270" s="55" t="s">
        <v>593</v>
      </c>
      <c r="B270" s="77" t="s">
        <v>135</v>
      </c>
      <c r="C270" s="77" t="s">
        <v>261</v>
      </c>
      <c r="D270" s="77" t="s">
        <v>592</v>
      </c>
      <c r="E270" s="74"/>
      <c r="F270" s="149">
        <f>F271</f>
        <v>280</v>
      </c>
      <c r="G270" s="149">
        <f t="shared" ref="G270:H272" si="112">G271</f>
        <v>0</v>
      </c>
      <c r="H270" s="149">
        <f t="shared" si="112"/>
        <v>280</v>
      </c>
      <c r="I270" s="114"/>
    </row>
    <row r="271" spans="1:11" x14ac:dyDescent="0.2">
      <c r="A271" s="73" t="s">
        <v>482</v>
      </c>
      <c r="B271" s="77" t="s">
        <v>135</v>
      </c>
      <c r="C271" s="77" t="s">
        <v>261</v>
      </c>
      <c r="D271" s="77" t="s">
        <v>592</v>
      </c>
      <c r="E271" s="74" t="s">
        <v>127</v>
      </c>
      <c r="F271" s="149">
        <f>F272</f>
        <v>280</v>
      </c>
      <c r="G271" s="149">
        <f t="shared" si="112"/>
        <v>0</v>
      </c>
      <c r="H271" s="149">
        <f t="shared" si="112"/>
        <v>280</v>
      </c>
    </row>
    <row r="272" spans="1:11" ht="22.5" x14ac:dyDescent="0.2">
      <c r="A272" s="73" t="s">
        <v>128</v>
      </c>
      <c r="B272" s="77" t="s">
        <v>135</v>
      </c>
      <c r="C272" s="77" t="s">
        <v>261</v>
      </c>
      <c r="D272" s="77" t="s">
        <v>592</v>
      </c>
      <c r="E272" s="74" t="s">
        <v>129</v>
      </c>
      <c r="F272" s="149">
        <f>F273</f>
        <v>280</v>
      </c>
      <c r="G272" s="149">
        <f t="shared" si="112"/>
        <v>0</v>
      </c>
      <c r="H272" s="149">
        <f t="shared" si="112"/>
        <v>280</v>
      </c>
    </row>
    <row r="273" spans="1:9" ht="23.25" customHeight="1" x14ac:dyDescent="0.2">
      <c r="A273" s="101" t="s">
        <v>518</v>
      </c>
      <c r="B273" s="77" t="s">
        <v>135</v>
      </c>
      <c r="C273" s="77" t="s">
        <v>261</v>
      </c>
      <c r="D273" s="77" t="s">
        <v>592</v>
      </c>
      <c r="E273" s="74" t="s">
        <v>131</v>
      </c>
      <c r="F273" s="149">
        <f>'Пр 6 вед'!G608</f>
        <v>280</v>
      </c>
      <c r="G273" s="149">
        <f>'Пр 6 вед'!H608</f>
        <v>0</v>
      </c>
      <c r="H273" s="149">
        <f>'Пр 6 вед'!I608</f>
        <v>280</v>
      </c>
    </row>
    <row r="274" spans="1:9" s="67" customFormat="1" x14ac:dyDescent="0.2">
      <c r="A274" s="55" t="s">
        <v>697</v>
      </c>
      <c r="B274" s="77" t="s">
        <v>135</v>
      </c>
      <c r="C274" s="77" t="s">
        <v>261</v>
      </c>
      <c r="D274" s="77" t="s">
        <v>594</v>
      </c>
      <c r="E274" s="74"/>
      <c r="F274" s="149">
        <f>F275</f>
        <v>60</v>
      </c>
      <c r="G274" s="149">
        <f t="shared" ref="G274:H276" si="113">G275</f>
        <v>0</v>
      </c>
      <c r="H274" s="149">
        <f t="shared" si="113"/>
        <v>60</v>
      </c>
      <c r="I274" s="114"/>
    </row>
    <row r="275" spans="1:9" x14ac:dyDescent="0.2">
      <c r="A275" s="73" t="s">
        <v>482</v>
      </c>
      <c r="B275" s="77" t="s">
        <v>135</v>
      </c>
      <c r="C275" s="77" t="s">
        <v>261</v>
      </c>
      <c r="D275" s="77" t="s">
        <v>594</v>
      </c>
      <c r="E275" s="74" t="s">
        <v>127</v>
      </c>
      <c r="F275" s="149">
        <f>F276</f>
        <v>60</v>
      </c>
      <c r="G275" s="149">
        <f t="shared" si="113"/>
        <v>0</v>
      </c>
      <c r="H275" s="149">
        <f t="shared" si="113"/>
        <v>60</v>
      </c>
    </row>
    <row r="276" spans="1:9" ht="22.5" x14ac:dyDescent="0.2">
      <c r="A276" s="73" t="s">
        <v>128</v>
      </c>
      <c r="B276" s="77" t="s">
        <v>135</v>
      </c>
      <c r="C276" s="77" t="s">
        <v>261</v>
      </c>
      <c r="D276" s="77" t="s">
        <v>594</v>
      </c>
      <c r="E276" s="74" t="s">
        <v>129</v>
      </c>
      <c r="F276" s="149">
        <f>F277</f>
        <v>60</v>
      </c>
      <c r="G276" s="149">
        <f t="shared" si="113"/>
        <v>0</v>
      </c>
      <c r="H276" s="149">
        <f t="shared" si="113"/>
        <v>60</v>
      </c>
    </row>
    <row r="277" spans="1:9" ht="23.25" customHeight="1" x14ac:dyDescent="0.2">
      <c r="A277" s="101" t="s">
        <v>518</v>
      </c>
      <c r="B277" s="77" t="s">
        <v>135</v>
      </c>
      <c r="C277" s="77" t="s">
        <v>261</v>
      </c>
      <c r="D277" s="77" t="s">
        <v>594</v>
      </c>
      <c r="E277" s="74" t="s">
        <v>131</v>
      </c>
      <c r="F277" s="149">
        <f>'Пр 6 вед'!G612</f>
        <v>60</v>
      </c>
      <c r="G277" s="149">
        <f>'Пр 6 вед'!H612</f>
        <v>0</v>
      </c>
      <c r="H277" s="149">
        <f>'Пр 6 вед'!I612</f>
        <v>60</v>
      </c>
    </row>
    <row r="278" spans="1:9" s="67" customFormat="1" ht="45" x14ac:dyDescent="0.2">
      <c r="A278" s="210" t="s">
        <v>698</v>
      </c>
      <c r="B278" s="77" t="s">
        <v>135</v>
      </c>
      <c r="C278" s="77" t="s">
        <v>261</v>
      </c>
      <c r="D278" s="77" t="s">
        <v>595</v>
      </c>
      <c r="E278" s="74"/>
      <c r="F278" s="149">
        <f>F279</f>
        <v>60</v>
      </c>
      <c r="G278" s="149">
        <f t="shared" ref="G278:H280" si="114">G279</f>
        <v>0</v>
      </c>
      <c r="H278" s="149">
        <f t="shared" si="114"/>
        <v>60</v>
      </c>
      <c r="I278" s="114"/>
    </row>
    <row r="279" spans="1:9" x14ac:dyDescent="0.2">
      <c r="A279" s="73" t="s">
        <v>482</v>
      </c>
      <c r="B279" s="77" t="s">
        <v>135</v>
      </c>
      <c r="C279" s="77" t="s">
        <v>261</v>
      </c>
      <c r="D279" s="77" t="s">
        <v>595</v>
      </c>
      <c r="E279" s="74" t="s">
        <v>127</v>
      </c>
      <c r="F279" s="149">
        <f>F280</f>
        <v>60</v>
      </c>
      <c r="G279" s="149">
        <f t="shared" si="114"/>
        <v>0</v>
      </c>
      <c r="H279" s="149">
        <f t="shared" si="114"/>
        <v>60</v>
      </c>
    </row>
    <row r="280" spans="1:9" ht="22.5" x14ac:dyDescent="0.2">
      <c r="A280" s="73" t="s">
        <v>128</v>
      </c>
      <c r="B280" s="77" t="s">
        <v>135</v>
      </c>
      <c r="C280" s="77" t="s">
        <v>261</v>
      </c>
      <c r="D280" s="77" t="s">
        <v>595</v>
      </c>
      <c r="E280" s="74" t="s">
        <v>129</v>
      </c>
      <c r="F280" s="149">
        <f>F281</f>
        <v>60</v>
      </c>
      <c r="G280" s="149">
        <f t="shared" si="114"/>
        <v>0</v>
      </c>
      <c r="H280" s="149">
        <f t="shared" si="114"/>
        <v>60</v>
      </c>
    </row>
    <row r="281" spans="1:9" ht="23.25" customHeight="1" x14ac:dyDescent="0.2">
      <c r="A281" s="101" t="s">
        <v>518</v>
      </c>
      <c r="B281" s="77" t="s">
        <v>135</v>
      </c>
      <c r="C281" s="77" t="s">
        <v>261</v>
      </c>
      <c r="D281" s="77" t="s">
        <v>595</v>
      </c>
      <c r="E281" s="74" t="s">
        <v>131</v>
      </c>
      <c r="F281" s="149">
        <f>'Пр 6 вед'!G616</f>
        <v>60</v>
      </c>
      <c r="G281" s="149">
        <f>'Пр 6 вед'!H616</f>
        <v>0</v>
      </c>
      <c r="H281" s="149">
        <f>'Пр 6 вед'!I616</f>
        <v>60</v>
      </c>
    </row>
    <row r="282" spans="1:9" ht="21" x14ac:dyDescent="0.2">
      <c r="A282" s="88" t="s">
        <v>536</v>
      </c>
      <c r="B282" s="87" t="s">
        <v>135</v>
      </c>
      <c r="C282" s="89" t="s">
        <v>261</v>
      </c>
      <c r="D282" s="89" t="s">
        <v>372</v>
      </c>
      <c r="E282" s="87"/>
      <c r="F282" s="156">
        <f>F284+F288</f>
        <v>500</v>
      </c>
      <c r="G282" s="156">
        <f t="shared" ref="G282:H282" si="115">G284+G288</f>
        <v>0</v>
      </c>
      <c r="H282" s="156">
        <f t="shared" si="115"/>
        <v>500</v>
      </c>
    </row>
    <row r="283" spans="1:9" x14ac:dyDescent="0.2">
      <c r="A283" s="213" t="s">
        <v>701</v>
      </c>
      <c r="B283" s="87" t="s">
        <v>135</v>
      </c>
      <c r="C283" s="89" t="s">
        <v>261</v>
      </c>
      <c r="D283" s="89" t="s">
        <v>554</v>
      </c>
      <c r="E283" s="87"/>
      <c r="F283" s="156">
        <f>F284</f>
        <v>500</v>
      </c>
      <c r="G283" s="156">
        <f t="shared" ref="G283:H286" si="116">G284</f>
        <v>0</v>
      </c>
      <c r="H283" s="156">
        <f t="shared" si="116"/>
        <v>500</v>
      </c>
    </row>
    <row r="284" spans="1:9" ht="22.5" x14ac:dyDescent="0.2">
      <c r="A284" s="100" t="s">
        <v>65</v>
      </c>
      <c r="B284" s="74" t="s">
        <v>135</v>
      </c>
      <c r="C284" s="77" t="s">
        <v>261</v>
      </c>
      <c r="D284" s="77" t="s">
        <v>373</v>
      </c>
      <c r="E284" s="81"/>
      <c r="F284" s="158">
        <f>F285</f>
        <v>500</v>
      </c>
      <c r="G284" s="158">
        <f t="shared" si="116"/>
        <v>0</v>
      </c>
      <c r="H284" s="158">
        <f t="shared" si="116"/>
        <v>500</v>
      </c>
    </row>
    <row r="285" spans="1:9" x14ac:dyDescent="0.2">
      <c r="A285" s="73" t="s">
        <v>482</v>
      </c>
      <c r="B285" s="74" t="s">
        <v>135</v>
      </c>
      <c r="C285" s="77" t="s">
        <v>261</v>
      </c>
      <c r="D285" s="77" t="s">
        <v>373</v>
      </c>
      <c r="E285" s="81" t="s">
        <v>127</v>
      </c>
      <c r="F285" s="158">
        <f>F286</f>
        <v>500</v>
      </c>
      <c r="G285" s="158">
        <f t="shared" si="116"/>
        <v>0</v>
      </c>
      <c r="H285" s="158">
        <f t="shared" si="116"/>
        <v>500</v>
      </c>
    </row>
    <row r="286" spans="1:9" ht="22.5" x14ac:dyDescent="0.2">
      <c r="A286" s="73" t="s">
        <v>128</v>
      </c>
      <c r="B286" s="74" t="s">
        <v>135</v>
      </c>
      <c r="C286" s="77" t="s">
        <v>261</v>
      </c>
      <c r="D286" s="77" t="s">
        <v>373</v>
      </c>
      <c r="E286" s="81" t="s">
        <v>129</v>
      </c>
      <c r="F286" s="158">
        <f>F287</f>
        <v>500</v>
      </c>
      <c r="G286" s="158">
        <f t="shared" si="116"/>
        <v>0</v>
      </c>
      <c r="H286" s="158">
        <f t="shared" si="116"/>
        <v>500</v>
      </c>
    </row>
    <row r="287" spans="1:9" x14ac:dyDescent="0.2">
      <c r="A287" s="101" t="s">
        <v>518</v>
      </c>
      <c r="B287" s="74" t="s">
        <v>135</v>
      </c>
      <c r="C287" s="77" t="s">
        <v>261</v>
      </c>
      <c r="D287" s="77" t="s">
        <v>373</v>
      </c>
      <c r="E287" s="81" t="s">
        <v>131</v>
      </c>
      <c r="F287" s="158">
        <f>'Пр 6 вед'!G622</f>
        <v>500</v>
      </c>
      <c r="G287" s="158">
        <f>'Пр 6 вед'!H622</f>
        <v>0</v>
      </c>
      <c r="H287" s="158">
        <f>'Пр 6 вед'!I622</f>
        <v>500</v>
      </c>
    </row>
    <row r="288" spans="1:9" hidden="1" x14ac:dyDescent="0.2">
      <c r="A288" s="110" t="s">
        <v>374</v>
      </c>
      <c r="B288" s="77" t="s">
        <v>135</v>
      </c>
      <c r="C288" s="77" t="s">
        <v>261</v>
      </c>
      <c r="D288" s="77" t="s">
        <v>375</v>
      </c>
      <c r="E288" s="74" t="s">
        <v>158</v>
      </c>
      <c r="F288" s="157">
        <f>F289</f>
        <v>0</v>
      </c>
      <c r="G288" s="157">
        <f t="shared" ref="G288:H290" si="117">G289</f>
        <v>0</v>
      </c>
      <c r="H288" s="157">
        <f t="shared" si="117"/>
        <v>0</v>
      </c>
    </row>
    <row r="289" spans="1:10" hidden="1" x14ac:dyDescent="0.2">
      <c r="A289" s="73" t="s">
        <v>482</v>
      </c>
      <c r="B289" s="77" t="s">
        <v>135</v>
      </c>
      <c r="C289" s="77" t="s">
        <v>261</v>
      </c>
      <c r="D289" s="77" t="s">
        <v>375</v>
      </c>
      <c r="E289" s="74" t="s">
        <v>127</v>
      </c>
      <c r="F289" s="157">
        <f>F290</f>
        <v>0</v>
      </c>
      <c r="G289" s="157">
        <f t="shared" si="117"/>
        <v>0</v>
      </c>
      <c r="H289" s="157">
        <f t="shared" si="117"/>
        <v>0</v>
      </c>
    </row>
    <row r="290" spans="1:10" s="67" customFormat="1" ht="22.5" hidden="1" x14ac:dyDescent="0.2">
      <c r="A290" s="73" t="s">
        <v>128</v>
      </c>
      <c r="B290" s="77" t="s">
        <v>135</v>
      </c>
      <c r="C290" s="77" t="s">
        <v>261</v>
      </c>
      <c r="D290" s="77" t="s">
        <v>375</v>
      </c>
      <c r="E290" s="74" t="s">
        <v>129</v>
      </c>
      <c r="F290" s="157">
        <f>F291</f>
        <v>0</v>
      </c>
      <c r="G290" s="157">
        <f t="shared" si="117"/>
        <v>0</v>
      </c>
      <c r="H290" s="157">
        <f t="shared" si="117"/>
        <v>0</v>
      </c>
      <c r="I290" s="114"/>
    </row>
    <row r="291" spans="1:10" s="67" customFormat="1" hidden="1" x14ac:dyDescent="0.2">
      <c r="A291" s="101" t="s">
        <v>518</v>
      </c>
      <c r="B291" s="77" t="s">
        <v>135</v>
      </c>
      <c r="C291" s="77" t="s">
        <v>261</v>
      </c>
      <c r="D291" s="77" t="s">
        <v>375</v>
      </c>
      <c r="E291" s="74" t="s">
        <v>131</v>
      </c>
      <c r="F291" s="157">
        <v>0</v>
      </c>
      <c r="G291" s="157">
        <v>0</v>
      </c>
      <c r="H291" s="157">
        <v>0</v>
      </c>
      <c r="I291" s="114"/>
    </row>
    <row r="292" spans="1:10" s="67" customFormat="1" ht="21" x14ac:dyDescent="0.2">
      <c r="A292" s="88" t="s">
        <v>657</v>
      </c>
      <c r="B292" s="77" t="s">
        <v>135</v>
      </c>
      <c r="C292" s="77" t="s">
        <v>261</v>
      </c>
      <c r="D292" s="77" t="s">
        <v>575</v>
      </c>
      <c r="E292" s="74"/>
      <c r="F292" s="157">
        <f>F293</f>
        <v>290</v>
      </c>
      <c r="G292" s="157">
        <f t="shared" ref="G292:H294" si="118">G293</f>
        <v>0</v>
      </c>
      <c r="H292" s="157">
        <f t="shared" si="118"/>
        <v>290</v>
      </c>
      <c r="I292" s="114"/>
    </row>
    <row r="293" spans="1:10" ht="15.75" customHeight="1" x14ac:dyDescent="0.2">
      <c r="A293" s="55" t="s">
        <v>609</v>
      </c>
      <c r="B293" s="77" t="s">
        <v>135</v>
      </c>
      <c r="C293" s="77" t="s">
        <v>261</v>
      </c>
      <c r="D293" s="77" t="s">
        <v>608</v>
      </c>
      <c r="E293" s="74"/>
      <c r="F293" s="149">
        <f>F294</f>
        <v>290</v>
      </c>
      <c r="G293" s="149">
        <f t="shared" si="118"/>
        <v>0</v>
      </c>
      <c r="H293" s="149">
        <f t="shared" si="118"/>
        <v>290</v>
      </c>
    </row>
    <row r="294" spans="1:10" ht="15.75" customHeight="1" x14ac:dyDescent="0.2">
      <c r="A294" s="73" t="s">
        <v>482</v>
      </c>
      <c r="B294" s="77" t="s">
        <v>135</v>
      </c>
      <c r="C294" s="77" t="s">
        <v>261</v>
      </c>
      <c r="D294" s="77" t="s">
        <v>608</v>
      </c>
      <c r="E294" s="74" t="s">
        <v>127</v>
      </c>
      <c r="F294" s="149">
        <f>F295</f>
        <v>290</v>
      </c>
      <c r="G294" s="149">
        <f t="shared" si="118"/>
        <v>0</v>
      </c>
      <c r="H294" s="149">
        <f t="shared" si="118"/>
        <v>290</v>
      </c>
    </row>
    <row r="295" spans="1:10" ht="22.5" customHeight="1" x14ac:dyDescent="0.2">
      <c r="A295" s="73" t="s">
        <v>128</v>
      </c>
      <c r="B295" s="77" t="s">
        <v>135</v>
      </c>
      <c r="C295" s="77" t="s">
        <v>261</v>
      </c>
      <c r="D295" s="77" t="s">
        <v>608</v>
      </c>
      <c r="E295" s="74" t="s">
        <v>129</v>
      </c>
      <c r="F295" s="149">
        <f>F297+F296</f>
        <v>290</v>
      </c>
      <c r="G295" s="149">
        <f t="shared" ref="G295:H295" si="119">G297+G296</f>
        <v>0</v>
      </c>
      <c r="H295" s="149">
        <f t="shared" si="119"/>
        <v>290</v>
      </c>
    </row>
    <row r="296" spans="1:10" ht="22.5" customHeight="1" x14ac:dyDescent="0.2">
      <c r="A296" s="101" t="s">
        <v>145</v>
      </c>
      <c r="B296" s="77" t="s">
        <v>135</v>
      </c>
      <c r="C296" s="77" t="s">
        <v>261</v>
      </c>
      <c r="D296" s="77" t="s">
        <v>608</v>
      </c>
      <c r="E296" s="74">
        <v>242</v>
      </c>
      <c r="F296" s="182">
        <f>'Пр 6 вед'!G631</f>
        <v>102.8</v>
      </c>
      <c r="G296" s="182">
        <f>'Пр 6 вед'!H631</f>
        <v>0</v>
      </c>
      <c r="H296" s="182">
        <f>'Пр 6 вед'!I631</f>
        <v>102.8</v>
      </c>
      <c r="I296" s="48"/>
    </row>
    <row r="297" spans="1:10" ht="17.25" customHeight="1" x14ac:dyDescent="0.2">
      <c r="A297" s="101" t="s">
        <v>518</v>
      </c>
      <c r="B297" s="77" t="s">
        <v>135</v>
      </c>
      <c r="C297" s="77" t="s">
        <v>261</v>
      </c>
      <c r="D297" s="77" t="s">
        <v>608</v>
      </c>
      <c r="E297" s="74" t="s">
        <v>131</v>
      </c>
      <c r="F297" s="149">
        <f>'Пр 6 вед'!G632</f>
        <v>187.2</v>
      </c>
      <c r="G297" s="149">
        <f>'Пр 6 вед'!H632</f>
        <v>0</v>
      </c>
      <c r="H297" s="149">
        <f>'Пр 6 вед'!I632</f>
        <v>187.2</v>
      </c>
    </row>
    <row r="298" spans="1:10" x14ac:dyDescent="0.2">
      <c r="A298" s="111" t="s">
        <v>377</v>
      </c>
      <c r="B298" s="89" t="s">
        <v>251</v>
      </c>
      <c r="C298" s="89"/>
      <c r="D298" s="89"/>
      <c r="E298" s="87"/>
      <c r="F298" s="147">
        <f>F305+F299</f>
        <v>3698.3</v>
      </c>
      <c r="G298" s="147">
        <f t="shared" ref="G298:H298" si="120">G305+G299</f>
        <v>0</v>
      </c>
      <c r="H298" s="147">
        <f t="shared" si="120"/>
        <v>3698.3</v>
      </c>
      <c r="J298" s="135"/>
    </row>
    <row r="299" spans="1:10" x14ac:dyDescent="0.2">
      <c r="A299" s="111" t="s">
        <v>685</v>
      </c>
      <c r="B299" s="77" t="s">
        <v>251</v>
      </c>
      <c r="C299" s="77" t="s">
        <v>226</v>
      </c>
      <c r="D299" s="77"/>
      <c r="E299" s="87"/>
      <c r="F299" s="147">
        <f>F300</f>
        <v>1964</v>
      </c>
      <c r="G299" s="147">
        <f t="shared" ref="G299:H303" si="121">G300</f>
        <v>0</v>
      </c>
      <c r="H299" s="147">
        <f t="shared" si="121"/>
        <v>1964</v>
      </c>
      <c r="J299" s="135"/>
    </row>
    <row r="300" spans="1:10" ht="22.5" x14ac:dyDescent="0.2">
      <c r="A300" s="100" t="s">
        <v>686</v>
      </c>
      <c r="B300" s="77" t="s">
        <v>251</v>
      </c>
      <c r="C300" s="77" t="s">
        <v>226</v>
      </c>
      <c r="D300" s="77" t="s">
        <v>687</v>
      </c>
      <c r="E300" s="87"/>
      <c r="F300" s="149">
        <f>F301</f>
        <v>1964</v>
      </c>
      <c r="G300" s="149">
        <f t="shared" si="121"/>
        <v>0</v>
      </c>
      <c r="H300" s="149">
        <f t="shared" si="121"/>
        <v>1964</v>
      </c>
      <c r="J300" s="135"/>
    </row>
    <row r="301" spans="1:10" ht="22.5" x14ac:dyDescent="0.2">
      <c r="A301" s="100" t="s">
        <v>637</v>
      </c>
      <c r="B301" s="77" t="s">
        <v>251</v>
      </c>
      <c r="C301" s="77" t="s">
        <v>226</v>
      </c>
      <c r="D301" s="77" t="s">
        <v>581</v>
      </c>
      <c r="E301" s="87"/>
      <c r="F301" s="149">
        <f>F302</f>
        <v>1964</v>
      </c>
      <c r="G301" s="149">
        <f t="shared" si="121"/>
        <v>0</v>
      </c>
      <c r="H301" s="149">
        <f t="shared" si="121"/>
        <v>1964</v>
      </c>
      <c r="J301" s="135"/>
    </row>
    <row r="302" spans="1:10" x14ac:dyDescent="0.2">
      <c r="A302" s="73" t="s">
        <v>482</v>
      </c>
      <c r="B302" s="77" t="s">
        <v>251</v>
      </c>
      <c r="C302" s="77" t="s">
        <v>226</v>
      </c>
      <c r="D302" s="77" t="s">
        <v>581</v>
      </c>
      <c r="E302" s="74" t="s">
        <v>127</v>
      </c>
      <c r="F302" s="149">
        <f>F303</f>
        <v>1964</v>
      </c>
      <c r="G302" s="149">
        <f t="shared" si="121"/>
        <v>0</v>
      </c>
      <c r="H302" s="149">
        <f t="shared" si="121"/>
        <v>1964</v>
      </c>
    </row>
    <row r="303" spans="1:10" ht="22.5" x14ac:dyDescent="0.2">
      <c r="A303" s="73" t="s">
        <v>128</v>
      </c>
      <c r="B303" s="77" t="s">
        <v>251</v>
      </c>
      <c r="C303" s="77" t="s">
        <v>226</v>
      </c>
      <c r="D303" s="77" t="s">
        <v>581</v>
      </c>
      <c r="E303" s="74" t="s">
        <v>129</v>
      </c>
      <c r="F303" s="149">
        <f>F304</f>
        <v>1964</v>
      </c>
      <c r="G303" s="149">
        <f t="shared" si="121"/>
        <v>0</v>
      </c>
      <c r="H303" s="149">
        <f t="shared" si="121"/>
        <v>1964</v>
      </c>
    </row>
    <row r="304" spans="1:10" x14ac:dyDescent="0.2">
      <c r="A304" s="101" t="s">
        <v>518</v>
      </c>
      <c r="B304" s="77" t="s">
        <v>251</v>
      </c>
      <c r="C304" s="77" t="s">
        <v>226</v>
      </c>
      <c r="D304" s="77" t="s">
        <v>581</v>
      </c>
      <c r="E304" s="74" t="s">
        <v>131</v>
      </c>
      <c r="F304" s="149">
        <f>'Пр 6 вед'!G639</f>
        <v>1964</v>
      </c>
      <c r="G304" s="149">
        <f>'Пр 6 вед'!H639</f>
        <v>0</v>
      </c>
      <c r="H304" s="149">
        <f>'Пр 6 вед'!I639</f>
        <v>1964</v>
      </c>
    </row>
    <row r="305" spans="1:11" x14ac:dyDescent="0.2">
      <c r="A305" s="111" t="s">
        <v>378</v>
      </c>
      <c r="B305" s="89" t="s">
        <v>251</v>
      </c>
      <c r="C305" s="89" t="s">
        <v>162</v>
      </c>
      <c r="D305" s="89"/>
      <c r="E305" s="87"/>
      <c r="F305" s="147">
        <f>F306</f>
        <v>1734.3</v>
      </c>
      <c r="G305" s="147">
        <f t="shared" ref="G305:H305" si="122">G306</f>
        <v>0</v>
      </c>
      <c r="H305" s="147">
        <f t="shared" si="122"/>
        <v>1734.3</v>
      </c>
    </row>
    <row r="306" spans="1:11" s="80" customFormat="1" ht="21" x14ac:dyDescent="0.2">
      <c r="A306" s="104" t="s">
        <v>702</v>
      </c>
      <c r="B306" s="89" t="s">
        <v>251</v>
      </c>
      <c r="C306" s="89" t="s">
        <v>162</v>
      </c>
      <c r="D306" s="89" t="s">
        <v>379</v>
      </c>
      <c r="E306" s="87"/>
      <c r="F306" s="147">
        <f>F307+F319+F311</f>
        <v>1734.3</v>
      </c>
      <c r="G306" s="147">
        <f t="shared" ref="G306:H306" si="123">G307+G319+G311</f>
        <v>0</v>
      </c>
      <c r="H306" s="147">
        <f t="shared" si="123"/>
        <v>1734.3</v>
      </c>
      <c r="J306" s="48"/>
      <c r="K306" s="48"/>
    </row>
    <row r="307" spans="1:11" s="80" customFormat="1" ht="22.5" x14ac:dyDescent="0.2">
      <c r="A307" s="100" t="s">
        <v>380</v>
      </c>
      <c r="B307" s="77" t="s">
        <v>251</v>
      </c>
      <c r="C307" s="77" t="s">
        <v>162</v>
      </c>
      <c r="D307" s="77" t="s">
        <v>381</v>
      </c>
      <c r="E307" s="74"/>
      <c r="F307" s="149">
        <f>F308</f>
        <v>575</v>
      </c>
      <c r="G307" s="149">
        <f t="shared" ref="G307:H309" si="124">G308</f>
        <v>0</v>
      </c>
      <c r="H307" s="149">
        <f t="shared" si="124"/>
        <v>575</v>
      </c>
      <c r="J307" s="48"/>
      <c r="K307" s="48"/>
    </row>
    <row r="308" spans="1:11" s="80" customFormat="1" x14ac:dyDescent="0.2">
      <c r="A308" s="73" t="s">
        <v>482</v>
      </c>
      <c r="B308" s="77" t="s">
        <v>251</v>
      </c>
      <c r="C308" s="77" t="s">
        <v>162</v>
      </c>
      <c r="D308" s="77" t="s">
        <v>381</v>
      </c>
      <c r="E308" s="74" t="s">
        <v>127</v>
      </c>
      <c r="F308" s="149">
        <f>F309</f>
        <v>575</v>
      </c>
      <c r="G308" s="149">
        <f t="shared" si="124"/>
        <v>0</v>
      </c>
      <c r="H308" s="149">
        <f t="shared" si="124"/>
        <v>575</v>
      </c>
      <c r="J308" s="48"/>
      <c r="K308" s="48"/>
    </row>
    <row r="309" spans="1:11" s="80" customFormat="1" ht="22.5" x14ac:dyDescent="0.2">
      <c r="A309" s="73" t="s">
        <v>128</v>
      </c>
      <c r="B309" s="77" t="s">
        <v>251</v>
      </c>
      <c r="C309" s="77" t="s">
        <v>162</v>
      </c>
      <c r="D309" s="77" t="s">
        <v>381</v>
      </c>
      <c r="E309" s="74" t="s">
        <v>129</v>
      </c>
      <c r="F309" s="149">
        <f>F310</f>
        <v>575</v>
      </c>
      <c r="G309" s="149">
        <f t="shared" si="124"/>
        <v>0</v>
      </c>
      <c r="H309" s="149">
        <f t="shared" si="124"/>
        <v>575</v>
      </c>
      <c r="J309" s="48"/>
      <c r="K309" s="48"/>
    </row>
    <row r="310" spans="1:11" s="80" customFormat="1" x14ac:dyDescent="0.2">
      <c r="A310" s="101" t="s">
        <v>518</v>
      </c>
      <c r="B310" s="77" t="s">
        <v>251</v>
      </c>
      <c r="C310" s="77" t="s">
        <v>162</v>
      </c>
      <c r="D310" s="77" t="s">
        <v>381</v>
      </c>
      <c r="E310" s="74" t="s">
        <v>131</v>
      </c>
      <c r="F310" s="149">
        <f>'Пр 6 вед'!G645</f>
        <v>575</v>
      </c>
      <c r="G310" s="149">
        <f>'Пр 6 вед'!H645</f>
        <v>0</v>
      </c>
      <c r="H310" s="149">
        <f>'Пр 6 вед'!I645</f>
        <v>575</v>
      </c>
      <c r="J310" s="48"/>
      <c r="K310" s="48"/>
    </row>
    <row r="311" spans="1:11" s="80" customFormat="1" ht="22.5" x14ac:dyDescent="0.2">
      <c r="A311" s="73" t="s">
        <v>382</v>
      </c>
      <c r="B311" s="77" t="s">
        <v>251</v>
      </c>
      <c r="C311" s="77" t="s">
        <v>162</v>
      </c>
      <c r="D311" s="77" t="s">
        <v>612</v>
      </c>
      <c r="E311" s="74"/>
      <c r="F311" s="149">
        <f>F312+F316</f>
        <v>987.5</v>
      </c>
      <c r="G311" s="149">
        <f t="shared" ref="G311:H311" si="125">G312+G316</f>
        <v>0</v>
      </c>
      <c r="H311" s="149">
        <f t="shared" si="125"/>
        <v>987.5</v>
      </c>
      <c r="J311" s="48"/>
      <c r="K311" s="48"/>
    </row>
    <row r="312" spans="1:11" s="80" customFormat="1" x14ac:dyDescent="0.2">
      <c r="A312" s="73" t="s">
        <v>482</v>
      </c>
      <c r="B312" s="77" t="s">
        <v>251</v>
      </c>
      <c r="C312" s="77" t="s">
        <v>162</v>
      </c>
      <c r="D312" s="77" t="s">
        <v>383</v>
      </c>
      <c r="E312" s="74" t="s">
        <v>127</v>
      </c>
      <c r="F312" s="149">
        <f>F313</f>
        <v>30</v>
      </c>
      <c r="G312" s="149">
        <f t="shared" ref="G312:H313" si="126">G313</f>
        <v>0</v>
      </c>
      <c r="H312" s="149">
        <f t="shared" si="126"/>
        <v>30</v>
      </c>
      <c r="J312" s="48"/>
      <c r="K312" s="48"/>
    </row>
    <row r="313" spans="1:11" s="80" customFormat="1" ht="22.5" x14ac:dyDescent="0.2">
      <c r="A313" s="73" t="s">
        <v>128</v>
      </c>
      <c r="B313" s="77" t="s">
        <v>251</v>
      </c>
      <c r="C313" s="77" t="s">
        <v>162</v>
      </c>
      <c r="D313" s="77" t="s">
        <v>383</v>
      </c>
      <c r="E313" s="74" t="s">
        <v>129</v>
      </c>
      <c r="F313" s="149">
        <f>F314</f>
        <v>30</v>
      </c>
      <c r="G313" s="149">
        <f t="shared" si="126"/>
        <v>0</v>
      </c>
      <c r="H313" s="149">
        <f t="shared" si="126"/>
        <v>30</v>
      </c>
      <c r="J313" s="48"/>
      <c r="K313" s="48"/>
    </row>
    <row r="314" spans="1:11" s="80" customFormat="1" x14ac:dyDescent="0.2">
      <c r="A314" s="101" t="s">
        <v>518</v>
      </c>
      <c r="B314" s="77" t="s">
        <v>251</v>
      </c>
      <c r="C314" s="77" t="s">
        <v>162</v>
      </c>
      <c r="D314" s="77" t="s">
        <v>383</v>
      </c>
      <c r="E314" s="74" t="s">
        <v>131</v>
      </c>
      <c r="F314" s="149">
        <f>'Пр 6 вед'!G649</f>
        <v>30</v>
      </c>
      <c r="G314" s="149">
        <f>'Пр 6 вед'!H649</f>
        <v>0</v>
      </c>
      <c r="H314" s="149">
        <f>'Пр 6 вед'!I649</f>
        <v>30</v>
      </c>
      <c r="J314" s="48"/>
      <c r="K314" s="48"/>
    </row>
    <row r="315" spans="1:11" s="80" customFormat="1" ht="22.5" x14ac:dyDescent="0.2">
      <c r="A315" s="101" t="s">
        <v>611</v>
      </c>
      <c r="B315" s="77" t="s">
        <v>251</v>
      </c>
      <c r="C315" s="77" t="s">
        <v>162</v>
      </c>
      <c r="D315" s="77" t="s">
        <v>610</v>
      </c>
      <c r="E315" s="74"/>
      <c r="F315" s="149">
        <f>F316</f>
        <v>957.5</v>
      </c>
      <c r="G315" s="149">
        <f t="shared" ref="G315:H317" si="127">G316</f>
        <v>0</v>
      </c>
      <c r="H315" s="149">
        <f t="shared" si="127"/>
        <v>957.5</v>
      </c>
      <c r="J315" s="48"/>
      <c r="K315" s="48"/>
    </row>
    <row r="316" spans="1:11" s="80" customFormat="1" x14ac:dyDescent="0.2">
      <c r="A316" s="73" t="s">
        <v>482</v>
      </c>
      <c r="B316" s="77" t="s">
        <v>251</v>
      </c>
      <c r="C316" s="77" t="s">
        <v>162</v>
      </c>
      <c r="D316" s="77" t="s">
        <v>610</v>
      </c>
      <c r="E316" s="74" t="s">
        <v>127</v>
      </c>
      <c r="F316" s="149">
        <f>F317</f>
        <v>957.5</v>
      </c>
      <c r="G316" s="149">
        <f t="shared" si="127"/>
        <v>0</v>
      </c>
      <c r="H316" s="149">
        <f t="shared" si="127"/>
        <v>957.5</v>
      </c>
      <c r="J316" s="48"/>
      <c r="K316" s="48"/>
    </row>
    <row r="317" spans="1:11" s="80" customFormat="1" ht="22.5" x14ac:dyDescent="0.2">
      <c r="A317" s="73" t="s">
        <v>128</v>
      </c>
      <c r="B317" s="77" t="s">
        <v>251</v>
      </c>
      <c r="C317" s="77" t="s">
        <v>162</v>
      </c>
      <c r="D317" s="77" t="s">
        <v>610</v>
      </c>
      <c r="E317" s="74" t="s">
        <v>129</v>
      </c>
      <c r="F317" s="149">
        <f>F318</f>
        <v>957.5</v>
      </c>
      <c r="G317" s="149">
        <f t="shared" si="127"/>
        <v>0</v>
      </c>
      <c r="H317" s="149">
        <f t="shared" si="127"/>
        <v>957.5</v>
      </c>
      <c r="J317" s="48"/>
      <c r="K317" s="48"/>
    </row>
    <row r="318" spans="1:11" s="80" customFormat="1" x14ac:dyDescent="0.2">
      <c r="A318" s="101" t="s">
        <v>518</v>
      </c>
      <c r="B318" s="77" t="s">
        <v>251</v>
      </c>
      <c r="C318" s="77" t="s">
        <v>162</v>
      </c>
      <c r="D318" s="77" t="s">
        <v>610</v>
      </c>
      <c r="E318" s="74" t="s">
        <v>131</v>
      </c>
      <c r="F318" s="149">
        <f>'Пр 6 вед'!G653</f>
        <v>957.5</v>
      </c>
      <c r="G318" s="149">
        <f>'Пр 6 вед'!H653</f>
        <v>0</v>
      </c>
      <c r="H318" s="149">
        <f>'Пр 6 вед'!I653</f>
        <v>957.5</v>
      </c>
      <c r="J318" s="48"/>
      <c r="K318" s="48"/>
    </row>
    <row r="319" spans="1:11" s="80" customFormat="1" ht="22.5" x14ac:dyDescent="0.2">
      <c r="A319" s="90" t="s">
        <v>384</v>
      </c>
      <c r="B319" s="94" t="s">
        <v>251</v>
      </c>
      <c r="C319" s="94" t="s">
        <v>162</v>
      </c>
      <c r="D319" s="94" t="s">
        <v>385</v>
      </c>
      <c r="E319" s="92"/>
      <c r="F319" s="148">
        <f>F320</f>
        <v>171.8</v>
      </c>
      <c r="G319" s="148">
        <f t="shared" ref="G319:H321" si="128">G320</f>
        <v>0</v>
      </c>
      <c r="H319" s="148">
        <f t="shared" si="128"/>
        <v>171.8</v>
      </c>
      <c r="J319" s="48"/>
      <c r="K319" s="48"/>
    </row>
    <row r="320" spans="1:11" s="80" customFormat="1" x14ac:dyDescent="0.2">
      <c r="A320" s="73" t="s">
        <v>482</v>
      </c>
      <c r="B320" s="77" t="s">
        <v>251</v>
      </c>
      <c r="C320" s="77" t="s">
        <v>162</v>
      </c>
      <c r="D320" s="77" t="s">
        <v>385</v>
      </c>
      <c r="E320" s="74" t="s">
        <v>127</v>
      </c>
      <c r="F320" s="149">
        <f>F321</f>
        <v>171.8</v>
      </c>
      <c r="G320" s="149">
        <f t="shared" si="128"/>
        <v>0</v>
      </c>
      <c r="H320" s="149">
        <f t="shared" si="128"/>
        <v>171.8</v>
      </c>
      <c r="J320" s="48"/>
      <c r="K320" s="48"/>
    </row>
    <row r="321" spans="1:11" s="80" customFormat="1" ht="22.5" x14ac:dyDescent="0.2">
      <c r="A321" s="73" t="s">
        <v>128</v>
      </c>
      <c r="B321" s="77" t="s">
        <v>251</v>
      </c>
      <c r="C321" s="77" t="s">
        <v>162</v>
      </c>
      <c r="D321" s="77" t="s">
        <v>385</v>
      </c>
      <c r="E321" s="74" t="s">
        <v>129</v>
      </c>
      <c r="F321" s="149">
        <f>F322</f>
        <v>171.8</v>
      </c>
      <c r="G321" s="149">
        <f t="shared" si="128"/>
        <v>0</v>
      </c>
      <c r="H321" s="149">
        <f t="shared" si="128"/>
        <v>171.8</v>
      </c>
      <c r="J321" s="48"/>
      <c r="K321" s="48"/>
    </row>
    <row r="322" spans="1:11" x14ac:dyDescent="0.2">
      <c r="A322" s="101" t="s">
        <v>518</v>
      </c>
      <c r="B322" s="77" t="s">
        <v>251</v>
      </c>
      <c r="C322" s="77" t="s">
        <v>162</v>
      </c>
      <c r="D322" s="77" t="s">
        <v>385</v>
      </c>
      <c r="E322" s="74" t="s">
        <v>131</v>
      </c>
      <c r="F322" s="149">
        <f>'Пр 6 вед'!G657</f>
        <v>171.8</v>
      </c>
      <c r="G322" s="149">
        <f>'Пр 6 вед'!H657</f>
        <v>0</v>
      </c>
      <c r="H322" s="149">
        <f>'Пр 6 вед'!I657</f>
        <v>171.8</v>
      </c>
    </row>
    <row r="323" spans="1:11" s="80" customFormat="1" x14ac:dyDescent="0.2">
      <c r="A323" s="57" t="s">
        <v>214</v>
      </c>
      <c r="B323" s="86" t="s">
        <v>215</v>
      </c>
      <c r="C323" s="84" t="s">
        <v>156</v>
      </c>
      <c r="D323" s="84" t="s">
        <v>157</v>
      </c>
      <c r="E323" s="86" t="s">
        <v>158</v>
      </c>
      <c r="F323" s="146">
        <f>F324+F362+F405+F422+F436</f>
        <v>359265.89999999997</v>
      </c>
      <c r="G323" s="146">
        <f t="shared" ref="G323:H323" si="129">G324+G362+G405+G422+G436</f>
        <v>19114.399999999998</v>
      </c>
      <c r="H323" s="146">
        <f t="shared" si="129"/>
        <v>378380.29999999993</v>
      </c>
      <c r="I323" s="80">
        <f>'Пр 6 вед'!G198+'Пр 6 вед'!G16+'Пр 6 вед'!G658</f>
        <v>359265.9</v>
      </c>
      <c r="J323" s="80">
        <f>'Пр 6 вед'!H198+'Пр 6 вед'!H16+'Пр 6 вед'!H658</f>
        <v>19114.399999999998</v>
      </c>
      <c r="K323" s="80">
        <f>'Пр 6 вед'!I198+'Пр 6 вед'!I16+'Пр 6 вед'!I658</f>
        <v>378380.3</v>
      </c>
    </row>
    <row r="324" spans="1:11" s="80" customFormat="1" x14ac:dyDescent="0.2">
      <c r="A324" s="57" t="s">
        <v>216</v>
      </c>
      <c r="B324" s="86" t="s">
        <v>215</v>
      </c>
      <c r="C324" s="84" t="s">
        <v>105</v>
      </c>
      <c r="D324" s="84" t="s">
        <v>157</v>
      </c>
      <c r="E324" s="86" t="s">
        <v>158</v>
      </c>
      <c r="F324" s="146">
        <f>F325+F354</f>
        <v>87100.799999999988</v>
      </c>
      <c r="G324" s="146">
        <f t="shared" ref="G324:H324" si="130">G325+G354</f>
        <v>13700.5</v>
      </c>
      <c r="H324" s="146">
        <f t="shared" si="130"/>
        <v>100801.29999999999</v>
      </c>
      <c r="J324" s="48"/>
      <c r="K324" s="48"/>
    </row>
    <row r="325" spans="1:11" s="80" customFormat="1" ht="21" x14ac:dyDescent="0.2">
      <c r="A325" s="57" t="s">
        <v>527</v>
      </c>
      <c r="B325" s="86" t="s">
        <v>215</v>
      </c>
      <c r="C325" s="84" t="s">
        <v>105</v>
      </c>
      <c r="D325" s="84" t="s">
        <v>217</v>
      </c>
      <c r="E325" s="86"/>
      <c r="F325" s="146">
        <f>F326</f>
        <v>86889.4</v>
      </c>
      <c r="G325" s="146">
        <f t="shared" ref="G325:H325" si="131">G326</f>
        <v>13700.5</v>
      </c>
      <c r="H325" s="146">
        <f t="shared" si="131"/>
        <v>100589.9</v>
      </c>
      <c r="J325" s="48"/>
      <c r="K325" s="48"/>
    </row>
    <row r="326" spans="1:11" s="80" customFormat="1" x14ac:dyDescent="0.2">
      <c r="A326" s="73" t="s">
        <v>218</v>
      </c>
      <c r="B326" s="62" t="s">
        <v>215</v>
      </c>
      <c r="C326" s="61" t="s">
        <v>105</v>
      </c>
      <c r="D326" s="77" t="s">
        <v>219</v>
      </c>
      <c r="E326" s="74" t="s">
        <v>158</v>
      </c>
      <c r="F326" s="149">
        <f>F343+F327</f>
        <v>86889.4</v>
      </c>
      <c r="G326" s="149">
        <f t="shared" ref="G326:H326" si="132">G343+G327</f>
        <v>13700.5</v>
      </c>
      <c r="H326" s="149">
        <f t="shared" si="132"/>
        <v>100589.9</v>
      </c>
      <c r="J326" s="48"/>
      <c r="K326" s="48"/>
    </row>
    <row r="327" spans="1:11" s="80" customFormat="1" ht="33.75" x14ac:dyDescent="0.2">
      <c r="A327" s="210" t="s">
        <v>541</v>
      </c>
      <c r="B327" s="62" t="s">
        <v>215</v>
      </c>
      <c r="C327" s="61" t="s">
        <v>105</v>
      </c>
      <c r="D327" s="61" t="s">
        <v>220</v>
      </c>
      <c r="E327" s="62"/>
      <c r="F327" s="151">
        <f>F328+F332+F336+F339</f>
        <v>37287.4</v>
      </c>
      <c r="G327" s="151">
        <f t="shared" ref="G327:H327" si="133">G328+G332+G336+G339</f>
        <v>13700.5</v>
      </c>
      <c r="H327" s="151">
        <f t="shared" si="133"/>
        <v>50987.9</v>
      </c>
      <c r="J327" s="48"/>
      <c r="K327" s="48"/>
    </row>
    <row r="328" spans="1:11" s="80" customFormat="1" ht="33.75" x14ac:dyDescent="0.2">
      <c r="A328" s="73" t="s">
        <v>118</v>
      </c>
      <c r="B328" s="62" t="s">
        <v>215</v>
      </c>
      <c r="C328" s="61" t="s">
        <v>105</v>
      </c>
      <c r="D328" s="61" t="s">
        <v>220</v>
      </c>
      <c r="E328" s="62" t="s">
        <v>119</v>
      </c>
      <c r="F328" s="151">
        <f>F329</f>
        <v>4556.7</v>
      </c>
      <c r="G328" s="151">
        <f t="shared" ref="G328:H328" si="134">G329</f>
        <v>1823</v>
      </c>
      <c r="H328" s="151">
        <f t="shared" si="134"/>
        <v>6379.7</v>
      </c>
      <c r="I328" s="113"/>
      <c r="J328" s="48"/>
      <c r="K328" s="48"/>
    </row>
    <row r="329" spans="1:11" s="80" customFormat="1" x14ac:dyDescent="0.2">
      <c r="A329" s="73" t="s">
        <v>120</v>
      </c>
      <c r="B329" s="62" t="s">
        <v>215</v>
      </c>
      <c r="C329" s="61" t="s">
        <v>105</v>
      </c>
      <c r="D329" s="61" t="s">
        <v>220</v>
      </c>
      <c r="E329" s="62">
        <v>110</v>
      </c>
      <c r="F329" s="151">
        <f>F330+F331</f>
        <v>4556.7</v>
      </c>
      <c r="G329" s="151">
        <f t="shared" ref="G329:H329" si="135">G330+G331</f>
        <v>1823</v>
      </c>
      <c r="H329" s="151">
        <f t="shared" si="135"/>
        <v>6379.7</v>
      </c>
      <c r="J329" s="48"/>
      <c r="K329" s="48"/>
    </row>
    <row r="330" spans="1:11" s="80" customFormat="1" x14ac:dyDescent="0.2">
      <c r="A330" s="73" t="s">
        <v>121</v>
      </c>
      <c r="B330" s="62" t="s">
        <v>215</v>
      </c>
      <c r="C330" s="61" t="s">
        <v>105</v>
      </c>
      <c r="D330" s="61" t="s">
        <v>220</v>
      </c>
      <c r="E330" s="62">
        <v>111</v>
      </c>
      <c r="F330" s="151">
        <f>'Пр 6 вед'!G205</f>
        <v>3500</v>
      </c>
      <c r="G330" s="151">
        <f>'Пр 6 вед'!H205</f>
        <v>1400</v>
      </c>
      <c r="H330" s="151">
        <f>'Пр 6 вед'!I205</f>
        <v>4900</v>
      </c>
      <c r="J330" s="48"/>
      <c r="K330" s="48"/>
    </row>
    <row r="331" spans="1:11" s="80" customFormat="1" ht="22.5" x14ac:dyDescent="0.2">
      <c r="A331" s="100" t="s">
        <v>122</v>
      </c>
      <c r="B331" s="62" t="s">
        <v>215</v>
      </c>
      <c r="C331" s="61" t="s">
        <v>105</v>
      </c>
      <c r="D331" s="61" t="s">
        <v>220</v>
      </c>
      <c r="E331" s="62">
        <v>119</v>
      </c>
      <c r="F331" s="151">
        <f>'Пр 6 вед'!G206</f>
        <v>1056.7</v>
      </c>
      <c r="G331" s="151">
        <f>'Пр 6 вед'!H206</f>
        <v>423</v>
      </c>
      <c r="H331" s="151">
        <f>'Пр 6 вед'!I206</f>
        <v>1479.7</v>
      </c>
      <c r="J331" s="48"/>
      <c r="K331" s="48"/>
    </row>
    <row r="332" spans="1:11" s="80" customFormat="1" x14ac:dyDescent="0.2">
      <c r="A332" s="73" t="s">
        <v>482</v>
      </c>
      <c r="B332" s="62" t="s">
        <v>215</v>
      </c>
      <c r="C332" s="61" t="s">
        <v>105</v>
      </c>
      <c r="D332" s="61" t="s">
        <v>220</v>
      </c>
      <c r="E332" s="62" t="s">
        <v>127</v>
      </c>
      <c r="F332" s="151">
        <f>F333</f>
        <v>1388.8</v>
      </c>
      <c r="G332" s="151">
        <f t="shared" ref="G332:H332" si="136">G333</f>
        <v>3</v>
      </c>
      <c r="H332" s="151">
        <f t="shared" si="136"/>
        <v>1391.8</v>
      </c>
      <c r="J332" s="48"/>
      <c r="K332" s="48"/>
    </row>
    <row r="333" spans="1:11" s="80" customFormat="1" ht="22.5" x14ac:dyDescent="0.2">
      <c r="A333" s="73" t="s">
        <v>128</v>
      </c>
      <c r="B333" s="62" t="s">
        <v>215</v>
      </c>
      <c r="C333" s="61" t="s">
        <v>105</v>
      </c>
      <c r="D333" s="61" t="s">
        <v>220</v>
      </c>
      <c r="E333" s="62" t="s">
        <v>129</v>
      </c>
      <c r="F333" s="151">
        <f>F334+F335</f>
        <v>1388.8</v>
      </c>
      <c r="G333" s="151">
        <f t="shared" ref="G333:H333" si="137">G334+G335</f>
        <v>3</v>
      </c>
      <c r="H333" s="151">
        <f t="shared" si="137"/>
        <v>1391.8</v>
      </c>
      <c r="J333" s="48"/>
      <c r="K333" s="48"/>
    </row>
    <row r="334" spans="1:11" s="80" customFormat="1" ht="22.5" x14ac:dyDescent="0.2">
      <c r="A334" s="101" t="s">
        <v>145</v>
      </c>
      <c r="B334" s="62" t="s">
        <v>215</v>
      </c>
      <c r="C334" s="61" t="s">
        <v>105</v>
      </c>
      <c r="D334" s="61" t="s">
        <v>220</v>
      </c>
      <c r="E334" s="62">
        <v>242</v>
      </c>
      <c r="F334" s="151">
        <f>'Пр 6 вед'!G209</f>
        <v>0</v>
      </c>
      <c r="G334" s="151">
        <f>'Пр 6 вед'!H209</f>
        <v>3</v>
      </c>
      <c r="H334" s="151">
        <f>'Пр 6 вед'!I209</f>
        <v>3</v>
      </c>
      <c r="J334" s="48"/>
      <c r="K334" s="48"/>
    </row>
    <row r="335" spans="1:11" s="80" customFormat="1" x14ac:dyDescent="0.2">
      <c r="A335" s="101" t="s">
        <v>518</v>
      </c>
      <c r="B335" s="62" t="s">
        <v>215</v>
      </c>
      <c r="C335" s="61" t="s">
        <v>105</v>
      </c>
      <c r="D335" s="61" t="s">
        <v>220</v>
      </c>
      <c r="E335" s="62" t="s">
        <v>131</v>
      </c>
      <c r="F335" s="151">
        <f>'Пр 6 вед'!G210</f>
        <v>1388.8</v>
      </c>
      <c r="G335" s="151">
        <f>'Пр 6 вед'!H210</f>
        <v>0</v>
      </c>
      <c r="H335" s="151">
        <f>'Пр 6 вед'!I210</f>
        <v>1388.8</v>
      </c>
      <c r="J335" s="48"/>
      <c r="K335" s="48"/>
    </row>
    <row r="336" spans="1:11" s="80" customFormat="1" ht="22.5" x14ac:dyDescent="0.2">
      <c r="A336" s="73" t="s">
        <v>109</v>
      </c>
      <c r="B336" s="62" t="s">
        <v>215</v>
      </c>
      <c r="C336" s="61" t="s">
        <v>105</v>
      </c>
      <c r="D336" s="61" t="s">
        <v>220</v>
      </c>
      <c r="E336" s="62" t="s">
        <v>110</v>
      </c>
      <c r="F336" s="151">
        <f>F337</f>
        <v>31275.9</v>
      </c>
      <c r="G336" s="151">
        <f t="shared" ref="G336:H337" si="138">G337</f>
        <v>11877.5</v>
      </c>
      <c r="H336" s="151">
        <f t="shared" si="138"/>
        <v>43153.4</v>
      </c>
      <c r="J336" s="48"/>
      <c r="K336" s="48"/>
    </row>
    <row r="337" spans="1:11" s="80" customFormat="1" x14ac:dyDescent="0.2">
      <c r="A337" s="73" t="s">
        <v>111</v>
      </c>
      <c r="B337" s="62" t="s">
        <v>215</v>
      </c>
      <c r="C337" s="61" t="s">
        <v>105</v>
      </c>
      <c r="D337" s="61" t="s">
        <v>220</v>
      </c>
      <c r="E337" s="62" t="s">
        <v>112</v>
      </c>
      <c r="F337" s="151">
        <f>F338</f>
        <v>31275.9</v>
      </c>
      <c r="G337" s="151">
        <f t="shared" si="138"/>
        <v>11877.5</v>
      </c>
      <c r="H337" s="151">
        <f t="shared" si="138"/>
        <v>43153.4</v>
      </c>
      <c r="J337" s="48"/>
      <c r="K337" s="48"/>
    </row>
    <row r="338" spans="1:11" s="80" customFormat="1" ht="33.75" x14ac:dyDescent="0.2">
      <c r="A338" s="73" t="s">
        <v>113</v>
      </c>
      <c r="B338" s="62" t="s">
        <v>215</v>
      </c>
      <c r="C338" s="61" t="s">
        <v>105</v>
      </c>
      <c r="D338" s="61" t="s">
        <v>220</v>
      </c>
      <c r="E338" s="62" t="s">
        <v>114</v>
      </c>
      <c r="F338" s="151">
        <f>'Пр 6 вед'!G213</f>
        <v>31275.9</v>
      </c>
      <c r="G338" s="151">
        <f>'Пр 6 вед'!H213</f>
        <v>11877.5</v>
      </c>
      <c r="H338" s="151">
        <f>'Пр 6 вед'!I213</f>
        <v>43153.4</v>
      </c>
      <c r="J338" s="48"/>
      <c r="K338" s="48"/>
    </row>
    <row r="339" spans="1:11" s="80" customFormat="1" x14ac:dyDescent="0.2">
      <c r="A339" s="64" t="s">
        <v>146</v>
      </c>
      <c r="B339" s="62" t="s">
        <v>215</v>
      </c>
      <c r="C339" s="61" t="s">
        <v>105</v>
      </c>
      <c r="D339" s="61" t="s">
        <v>220</v>
      </c>
      <c r="E339" s="62" t="s">
        <v>208</v>
      </c>
      <c r="F339" s="151">
        <f>F340</f>
        <v>66</v>
      </c>
      <c r="G339" s="151">
        <f t="shared" ref="G339:H339" si="139">G340</f>
        <v>-3</v>
      </c>
      <c r="H339" s="151">
        <f t="shared" si="139"/>
        <v>63</v>
      </c>
      <c r="J339" s="48"/>
      <c r="K339" s="48"/>
    </row>
    <row r="340" spans="1:11" s="80" customFormat="1" x14ac:dyDescent="0.2">
      <c r="A340" s="64" t="s">
        <v>147</v>
      </c>
      <c r="B340" s="62" t="s">
        <v>215</v>
      </c>
      <c r="C340" s="61" t="s">
        <v>105</v>
      </c>
      <c r="D340" s="61" t="s">
        <v>220</v>
      </c>
      <c r="E340" s="62" t="s">
        <v>148</v>
      </c>
      <c r="F340" s="151">
        <f>F341+F342</f>
        <v>66</v>
      </c>
      <c r="G340" s="151">
        <f t="shared" ref="G340:H340" si="140">G341+G342</f>
        <v>-3</v>
      </c>
      <c r="H340" s="151">
        <f t="shared" si="140"/>
        <v>63</v>
      </c>
      <c r="J340" s="48"/>
      <c r="K340" s="48"/>
    </row>
    <row r="341" spans="1:11" s="80" customFormat="1" x14ac:dyDescent="0.2">
      <c r="A341" s="68" t="s">
        <v>149</v>
      </c>
      <c r="B341" s="62" t="s">
        <v>215</v>
      </c>
      <c r="C341" s="61" t="s">
        <v>105</v>
      </c>
      <c r="D341" s="61" t="s">
        <v>220</v>
      </c>
      <c r="E341" s="62" t="s">
        <v>150</v>
      </c>
      <c r="F341" s="151">
        <f>'Пр 6 вед'!G216</f>
        <v>12</v>
      </c>
      <c r="G341" s="151">
        <f>'Пр 6 вед'!H216</f>
        <v>0</v>
      </c>
      <c r="H341" s="151">
        <f>'Пр 6 вед'!I216</f>
        <v>12</v>
      </c>
      <c r="J341" s="48"/>
      <c r="K341" s="48"/>
    </row>
    <row r="342" spans="1:11" s="80" customFormat="1" x14ac:dyDescent="0.2">
      <c r="A342" s="64" t="s">
        <v>462</v>
      </c>
      <c r="B342" s="62" t="s">
        <v>215</v>
      </c>
      <c r="C342" s="61" t="s">
        <v>105</v>
      </c>
      <c r="D342" s="61" t="s">
        <v>220</v>
      </c>
      <c r="E342" s="62">
        <v>853</v>
      </c>
      <c r="F342" s="151">
        <f>'Пр 6 вед'!G217</f>
        <v>54</v>
      </c>
      <c r="G342" s="151">
        <f>'Пр 6 вед'!H217</f>
        <v>-3</v>
      </c>
      <c r="H342" s="151">
        <f>'Пр 6 вед'!I217</f>
        <v>51</v>
      </c>
      <c r="J342" s="48"/>
      <c r="K342" s="48"/>
    </row>
    <row r="343" spans="1:11" s="80" customFormat="1" ht="38.25" customHeight="1" x14ac:dyDescent="0.2">
      <c r="A343" s="210" t="s">
        <v>541</v>
      </c>
      <c r="B343" s="62" t="s">
        <v>215</v>
      </c>
      <c r="C343" s="61" t="s">
        <v>105</v>
      </c>
      <c r="D343" s="61" t="s">
        <v>221</v>
      </c>
      <c r="E343" s="74" t="s">
        <v>158</v>
      </c>
      <c r="F343" s="149">
        <f>F344+F348+F351</f>
        <v>49602</v>
      </c>
      <c r="G343" s="149">
        <f t="shared" ref="G343:H343" si="141">G344+G348+G351</f>
        <v>0</v>
      </c>
      <c r="H343" s="149">
        <f t="shared" si="141"/>
        <v>49602</v>
      </c>
      <c r="J343" s="48"/>
      <c r="K343" s="48"/>
    </row>
    <row r="344" spans="1:11" s="80" customFormat="1" ht="33.75" x14ac:dyDescent="0.2">
      <c r="A344" s="73" t="s">
        <v>118</v>
      </c>
      <c r="B344" s="62" t="s">
        <v>215</v>
      </c>
      <c r="C344" s="61" t="s">
        <v>105</v>
      </c>
      <c r="D344" s="61" t="s">
        <v>221</v>
      </c>
      <c r="E344" s="62" t="s">
        <v>119</v>
      </c>
      <c r="F344" s="151">
        <f>F345</f>
        <v>6908</v>
      </c>
      <c r="G344" s="151">
        <f t="shared" ref="G344:H344" si="142">G345</f>
        <v>0</v>
      </c>
      <c r="H344" s="151">
        <f t="shared" si="142"/>
        <v>6908</v>
      </c>
      <c r="J344" s="48"/>
      <c r="K344" s="48"/>
    </row>
    <row r="345" spans="1:11" s="80" customFormat="1" x14ac:dyDescent="0.2">
      <c r="A345" s="73" t="s">
        <v>120</v>
      </c>
      <c r="B345" s="62" t="s">
        <v>215</v>
      </c>
      <c r="C345" s="61" t="s">
        <v>105</v>
      </c>
      <c r="D345" s="61" t="s">
        <v>221</v>
      </c>
      <c r="E345" s="62">
        <v>110</v>
      </c>
      <c r="F345" s="151">
        <f>F346+F347</f>
        <v>6908</v>
      </c>
      <c r="G345" s="151">
        <f t="shared" ref="G345:H345" si="143">G346+G347</f>
        <v>0</v>
      </c>
      <c r="H345" s="151">
        <f t="shared" si="143"/>
        <v>6908</v>
      </c>
      <c r="J345" s="48"/>
      <c r="K345" s="48"/>
    </row>
    <row r="346" spans="1:11" s="80" customFormat="1" x14ac:dyDescent="0.2">
      <c r="A346" s="73" t="s">
        <v>121</v>
      </c>
      <c r="B346" s="62" t="s">
        <v>215</v>
      </c>
      <c r="C346" s="61" t="s">
        <v>105</v>
      </c>
      <c r="D346" s="61" t="s">
        <v>221</v>
      </c>
      <c r="E346" s="62">
        <v>111</v>
      </c>
      <c r="F346" s="151">
        <f>'Пр 6 вед'!G221</f>
        <v>5306</v>
      </c>
      <c r="G346" s="151">
        <f>'Пр 6 вед'!H221</f>
        <v>0</v>
      </c>
      <c r="H346" s="151">
        <f>'Пр 6 вед'!I221</f>
        <v>5306</v>
      </c>
      <c r="J346" s="48"/>
      <c r="K346" s="48"/>
    </row>
    <row r="347" spans="1:11" s="80" customFormat="1" ht="22.5" x14ac:dyDescent="0.2">
      <c r="A347" s="100" t="s">
        <v>122</v>
      </c>
      <c r="B347" s="62" t="s">
        <v>215</v>
      </c>
      <c r="C347" s="61" t="s">
        <v>105</v>
      </c>
      <c r="D347" s="61" t="s">
        <v>221</v>
      </c>
      <c r="E347" s="62">
        <v>119</v>
      </c>
      <c r="F347" s="151">
        <f>'Пр 6 вед'!G222</f>
        <v>1602</v>
      </c>
      <c r="G347" s="151">
        <f>'Пр 6 вед'!H222</f>
        <v>0</v>
      </c>
      <c r="H347" s="151">
        <f>'Пр 6 вед'!I222</f>
        <v>1602</v>
      </c>
      <c r="J347" s="48"/>
      <c r="K347" s="48"/>
    </row>
    <row r="348" spans="1:11" s="80" customFormat="1" x14ac:dyDescent="0.2">
      <c r="A348" s="73" t="s">
        <v>482</v>
      </c>
      <c r="B348" s="62" t="s">
        <v>215</v>
      </c>
      <c r="C348" s="61" t="s">
        <v>105</v>
      </c>
      <c r="D348" s="61" t="s">
        <v>221</v>
      </c>
      <c r="E348" s="62" t="s">
        <v>127</v>
      </c>
      <c r="F348" s="151">
        <f>F349</f>
        <v>51</v>
      </c>
      <c r="G348" s="151">
        <f t="shared" ref="G348:H348" si="144">G349</f>
        <v>0</v>
      </c>
      <c r="H348" s="151">
        <f t="shared" si="144"/>
        <v>51</v>
      </c>
      <c r="J348" s="48"/>
      <c r="K348" s="48"/>
    </row>
    <row r="349" spans="1:11" s="80" customFormat="1" ht="22.5" x14ac:dyDescent="0.2">
      <c r="A349" s="73" t="s">
        <v>128</v>
      </c>
      <c r="B349" s="62" t="s">
        <v>215</v>
      </c>
      <c r="C349" s="61" t="s">
        <v>105</v>
      </c>
      <c r="D349" s="61" t="s">
        <v>221</v>
      </c>
      <c r="E349" s="62" t="s">
        <v>129</v>
      </c>
      <c r="F349" s="151">
        <f>+F350</f>
        <v>51</v>
      </c>
      <c r="G349" s="151">
        <f t="shared" ref="G349:H349" si="145">+G350</f>
        <v>0</v>
      </c>
      <c r="H349" s="151">
        <f t="shared" si="145"/>
        <v>51</v>
      </c>
      <c r="J349" s="48"/>
      <c r="K349" s="48"/>
    </row>
    <row r="350" spans="1:11" s="80" customFormat="1" x14ac:dyDescent="0.2">
      <c r="A350" s="101" t="s">
        <v>518</v>
      </c>
      <c r="B350" s="62" t="s">
        <v>215</v>
      </c>
      <c r="C350" s="61" t="s">
        <v>105</v>
      </c>
      <c r="D350" s="61" t="s">
        <v>221</v>
      </c>
      <c r="E350" s="62" t="s">
        <v>131</v>
      </c>
      <c r="F350" s="151">
        <f>'Пр 6 вед'!G225</f>
        <v>51</v>
      </c>
      <c r="G350" s="151">
        <f>'Пр 6 вед'!H225</f>
        <v>0</v>
      </c>
      <c r="H350" s="151">
        <f>'Пр 6 вед'!I225</f>
        <v>51</v>
      </c>
      <c r="J350" s="48"/>
      <c r="K350" s="48"/>
    </row>
    <row r="351" spans="1:11" s="80" customFormat="1" ht="22.5" x14ac:dyDescent="0.2">
      <c r="A351" s="73" t="s">
        <v>109</v>
      </c>
      <c r="B351" s="62" t="s">
        <v>215</v>
      </c>
      <c r="C351" s="61" t="s">
        <v>105</v>
      </c>
      <c r="D351" s="61" t="s">
        <v>221</v>
      </c>
      <c r="E351" s="62" t="s">
        <v>110</v>
      </c>
      <c r="F351" s="151">
        <f>F352</f>
        <v>42643</v>
      </c>
      <c r="G351" s="151">
        <f t="shared" ref="G351:H352" si="146">G352</f>
        <v>0</v>
      </c>
      <c r="H351" s="151">
        <f t="shared" si="146"/>
        <v>42643</v>
      </c>
      <c r="J351" s="48"/>
      <c r="K351" s="48"/>
    </row>
    <row r="352" spans="1:11" s="80" customFormat="1" x14ac:dyDescent="0.2">
      <c r="A352" s="73" t="s">
        <v>111</v>
      </c>
      <c r="B352" s="62" t="s">
        <v>215</v>
      </c>
      <c r="C352" s="61" t="s">
        <v>105</v>
      </c>
      <c r="D352" s="61" t="s">
        <v>221</v>
      </c>
      <c r="E352" s="62" t="s">
        <v>112</v>
      </c>
      <c r="F352" s="151">
        <f>F353</f>
        <v>42643</v>
      </c>
      <c r="G352" s="151">
        <f t="shared" si="146"/>
        <v>0</v>
      </c>
      <c r="H352" s="151">
        <f t="shared" si="146"/>
        <v>42643</v>
      </c>
      <c r="J352" s="48"/>
      <c r="K352" s="48"/>
    </row>
    <row r="353" spans="1:11" s="80" customFormat="1" ht="33.75" x14ac:dyDescent="0.2">
      <c r="A353" s="73" t="s">
        <v>113</v>
      </c>
      <c r="B353" s="62" t="s">
        <v>215</v>
      </c>
      <c r="C353" s="61" t="s">
        <v>105</v>
      </c>
      <c r="D353" s="61" t="s">
        <v>221</v>
      </c>
      <c r="E353" s="62" t="s">
        <v>114</v>
      </c>
      <c r="F353" s="151">
        <f>'Пр 6 вед'!G228</f>
        <v>42643</v>
      </c>
      <c r="G353" s="151">
        <f>'Пр 6 вед'!H228</f>
        <v>0</v>
      </c>
      <c r="H353" s="151">
        <f>'Пр 6 вед'!I228</f>
        <v>42643</v>
      </c>
      <c r="J353" s="48"/>
      <c r="K353" s="48"/>
    </row>
    <row r="354" spans="1:11" s="80" customFormat="1" ht="33.75" x14ac:dyDescent="0.2">
      <c r="A354" s="60" t="s">
        <v>222</v>
      </c>
      <c r="B354" s="62" t="s">
        <v>215</v>
      </c>
      <c r="C354" s="61" t="s">
        <v>105</v>
      </c>
      <c r="D354" s="61" t="s">
        <v>223</v>
      </c>
      <c r="E354" s="62"/>
      <c r="F354" s="151">
        <f>F355</f>
        <v>211.4</v>
      </c>
      <c r="G354" s="151">
        <f t="shared" ref="G354:H354" si="147">G355</f>
        <v>0</v>
      </c>
      <c r="H354" s="151">
        <f t="shared" si="147"/>
        <v>211.4</v>
      </c>
      <c r="J354" s="48"/>
      <c r="K354" s="48"/>
    </row>
    <row r="355" spans="1:11" s="80" customFormat="1" ht="33.75" x14ac:dyDescent="0.2">
      <c r="A355" s="75" t="s">
        <v>493</v>
      </c>
      <c r="B355" s="62" t="s">
        <v>215</v>
      </c>
      <c r="C355" s="61" t="s">
        <v>105</v>
      </c>
      <c r="D355" s="61" t="s">
        <v>224</v>
      </c>
      <c r="E355" s="62"/>
      <c r="F355" s="151">
        <f>F356+F359</f>
        <v>211.4</v>
      </c>
      <c r="G355" s="151">
        <f t="shared" ref="G355:H355" si="148">G356+G359</f>
        <v>0</v>
      </c>
      <c r="H355" s="151">
        <f t="shared" si="148"/>
        <v>211.4</v>
      </c>
      <c r="J355" s="48"/>
      <c r="K355" s="48"/>
    </row>
    <row r="356" spans="1:11" ht="33.75" x14ac:dyDescent="0.2">
      <c r="A356" s="73" t="s">
        <v>118</v>
      </c>
      <c r="B356" s="62" t="s">
        <v>215</v>
      </c>
      <c r="C356" s="61" t="s">
        <v>105</v>
      </c>
      <c r="D356" s="61" t="s">
        <v>224</v>
      </c>
      <c r="E356" s="62">
        <v>100</v>
      </c>
      <c r="F356" s="151">
        <f>F358</f>
        <v>30.4</v>
      </c>
      <c r="G356" s="151">
        <f t="shared" ref="G356:H356" si="149">G358</f>
        <v>0</v>
      </c>
      <c r="H356" s="151">
        <f t="shared" si="149"/>
        <v>30.4</v>
      </c>
    </row>
    <row r="357" spans="1:11" x14ac:dyDescent="0.2">
      <c r="A357" s="73" t="s">
        <v>120</v>
      </c>
      <c r="B357" s="62" t="s">
        <v>215</v>
      </c>
      <c r="C357" s="61" t="s">
        <v>105</v>
      </c>
      <c r="D357" s="61" t="s">
        <v>224</v>
      </c>
      <c r="E357" s="62">
        <v>110</v>
      </c>
      <c r="F357" s="151">
        <f>F358</f>
        <v>30.4</v>
      </c>
      <c r="G357" s="151">
        <f t="shared" ref="G357:H357" si="150">G358</f>
        <v>0</v>
      </c>
      <c r="H357" s="151">
        <f t="shared" si="150"/>
        <v>30.4</v>
      </c>
    </row>
    <row r="358" spans="1:11" x14ac:dyDescent="0.2">
      <c r="A358" s="101" t="s">
        <v>463</v>
      </c>
      <c r="B358" s="62" t="s">
        <v>215</v>
      </c>
      <c r="C358" s="61" t="s">
        <v>105</v>
      </c>
      <c r="D358" s="61" t="s">
        <v>224</v>
      </c>
      <c r="E358" s="62">
        <v>112</v>
      </c>
      <c r="F358" s="151">
        <f>'Пр 6 вед'!G233</f>
        <v>30.4</v>
      </c>
      <c r="G358" s="151">
        <f>'Пр 6 вед'!H233</f>
        <v>0</v>
      </c>
      <c r="H358" s="151">
        <f>'Пр 6 вед'!I233</f>
        <v>30.4</v>
      </c>
    </row>
    <row r="359" spans="1:11" ht="22.5" x14ac:dyDescent="0.2">
      <c r="A359" s="73" t="s">
        <v>109</v>
      </c>
      <c r="B359" s="62" t="s">
        <v>215</v>
      </c>
      <c r="C359" s="61" t="s">
        <v>105</v>
      </c>
      <c r="D359" s="61" t="s">
        <v>224</v>
      </c>
      <c r="E359" s="62">
        <v>600</v>
      </c>
      <c r="F359" s="151">
        <f>F360</f>
        <v>181</v>
      </c>
      <c r="G359" s="151">
        <f t="shared" ref="G359:H360" si="151">G360</f>
        <v>0</v>
      </c>
      <c r="H359" s="151">
        <f t="shared" si="151"/>
        <v>181</v>
      </c>
    </row>
    <row r="360" spans="1:11" x14ac:dyDescent="0.2">
      <c r="A360" s="73" t="s">
        <v>111</v>
      </c>
      <c r="B360" s="62" t="s">
        <v>215</v>
      </c>
      <c r="C360" s="61" t="s">
        <v>105</v>
      </c>
      <c r="D360" s="61" t="s">
        <v>224</v>
      </c>
      <c r="E360" s="62">
        <v>610</v>
      </c>
      <c r="F360" s="151">
        <f>F361</f>
        <v>181</v>
      </c>
      <c r="G360" s="151">
        <f t="shared" si="151"/>
        <v>0</v>
      </c>
      <c r="H360" s="151">
        <f t="shared" si="151"/>
        <v>181</v>
      </c>
    </row>
    <row r="361" spans="1:11" ht="33.75" x14ac:dyDescent="0.2">
      <c r="A361" s="73" t="s">
        <v>113</v>
      </c>
      <c r="B361" s="62" t="s">
        <v>215</v>
      </c>
      <c r="C361" s="61" t="s">
        <v>105</v>
      </c>
      <c r="D361" s="61" t="s">
        <v>224</v>
      </c>
      <c r="E361" s="62">
        <v>611</v>
      </c>
      <c r="F361" s="151">
        <f>'Пр 6 вед'!G236</f>
        <v>181</v>
      </c>
      <c r="G361" s="151">
        <f>'Пр 6 вед'!H236</f>
        <v>0</v>
      </c>
      <c r="H361" s="151">
        <f>'Пр 6 вед'!I236</f>
        <v>181</v>
      </c>
    </row>
    <row r="362" spans="1:11" x14ac:dyDescent="0.2">
      <c r="A362" s="57" t="s">
        <v>225</v>
      </c>
      <c r="B362" s="86" t="s">
        <v>215</v>
      </c>
      <c r="C362" s="84" t="s">
        <v>226</v>
      </c>
      <c r="D362" s="84" t="s">
        <v>157</v>
      </c>
      <c r="E362" s="86" t="s">
        <v>158</v>
      </c>
      <c r="F362" s="146">
        <f>F363+F391+F401</f>
        <v>205593.19999999998</v>
      </c>
      <c r="G362" s="146">
        <f t="shared" ref="G362:H362" si="152">G363+G391+G401</f>
        <v>-311.2</v>
      </c>
      <c r="H362" s="146">
        <f t="shared" si="152"/>
        <v>205282</v>
      </c>
    </row>
    <row r="363" spans="1:11" x14ac:dyDescent="0.2">
      <c r="A363" s="88" t="s">
        <v>227</v>
      </c>
      <c r="B363" s="86" t="s">
        <v>215</v>
      </c>
      <c r="C363" s="84" t="s">
        <v>226</v>
      </c>
      <c r="D363" s="84" t="s">
        <v>228</v>
      </c>
      <c r="E363" s="87" t="s">
        <v>158</v>
      </c>
      <c r="F363" s="147">
        <f>F378+F364</f>
        <v>202408.4</v>
      </c>
      <c r="G363" s="147">
        <f t="shared" ref="G363:H363" si="153">G378+G364</f>
        <v>-311.2</v>
      </c>
      <c r="H363" s="147">
        <f t="shared" si="153"/>
        <v>202097.2</v>
      </c>
    </row>
    <row r="364" spans="1:11" x14ac:dyDescent="0.2">
      <c r="A364" s="211" t="s">
        <v>689</v>
      </c>
      <c r="B364" s="62" t="s">
        <v>215</v>
      </c>
      <c r="C364" s="61" t="s">
        <v>226</v>
      </c>
      <c r="D364" s="61" t="s">
        <v>688</v>
      </c>
      <c r="E364" s="74"/>
      <c r="F364" s="149">
        <f>F365+F369+F374</f>
        <v>16789.399999999998</v>
      </c>
      <c r="G364" s="149">
        <f t="shared" ref="G364:H364" si="154">G365+G369+G374</f>
        <v>-311.2</v>
      </c>
      <c r="H364" s="149">
        <f t="shared" si="154"/>
        <v>16478.199999999997</v>
      </c>
    </row>
    <row r="365" spans="1:11" x14ac:dyDescent="0.2">
      <c r="A365" s="73" t="s">
        <v>482</v>
      </c>
      <c r="B365" s="62" t="s">
        <v>215</v>
      </c>
      <c r="C365" s="61" t="s">
        <v>226</v>
      </c>
      <c r="D365" s="61" t="s">
        <v>688</v>
      </c>
      <c r="E365" s="62" t="s">
        <v>127</v>
      </c>
      <c r="F365" s="151">
        <f>SUM(F366)</f>
        <v>1993.1</v>
      </c>
      <c r="G365" s="151">
        <f t="shared" ref="G365:H365" si="155">SUM(G366)</f>
        <v>54</v>
      </c>
      <c r="H365" s="151">
        <f t="shared" si="155"/>
        <v>2047.1</v>
      </c>
    </row>
    <row r="366" spans="1:11" ht="22.5" x14ac:dyDescent="0.2">
      <c r="A366" s="73" t="s">
        <v>128</v>
      </c>
      <c r="B366" s="62" t="s">
        <v>215</v>
      </c>
      <c r="C366" s="61" t="s">
        <v>226</v>
      </c>
      <c r="D366" s="61" t="s">
        <v>688</v>
      </c>
      <c r="E366" s="62" t="s">
        <v>129</v>
      </c>
      <c r="F366" s="151">
        <f>F367+F368</f>
        <v>1993.1</v>
      </c>
      <c r="G366" s="151">
        <f t="shared" ref="G366:H366" si="156">G367+G368</f>
        <v>54</v>
      </c>
      <c r="H366" s="151">
        <f t="shared" si="156"/>
        <v>2047.1</v>
      </c>
    </row>
    <row r="367" spans="1:11" ht="22.5" x14ac:dyDescent="0.2">
      <c r="A367" s="101" t="s">
        <v>145</v>
      </c>
      <c r="B367" s="62" t="s">
        <v>215</v>
      </c>
      <c r="C367" s="61" t="s">
        <v>226</v>
      </c>
      <c r="D367" s="61" t="s">
        <v>688</v>
      </c>
      <c r="E367" s="62">
        <v>242</v>
      </c>
      <c r="F367" s="151">
        <f>'Пр 6 вед'!G242</f>
        <v>0</v>
      </c>
      <c r="G367" s="151">
        <f>'Пр 6 вед'!H242</f>
        <v>0</v>
      </c>
      <c r="H367" s="151">
        <f>'Пр 6 вед'!I242</f>
        <v>0</v>
      </c>
    </row>
    <row r="368" spans="1:11" x14ac:dyDescent="0.2">
      <c r="A368" s="101" t="s">
        <v>518</v>
      </c>
      <c r="B368" s="62" t="s">
        <v>215</v>
      </c>
      <c r="C368" s="61" t="s">
        <v>226</v>
      </c>
      <c r="D368" s="61" t="s">
        <v>688</v>
      </c>
      <c r="E368" s="62" t="s">
        <v>131</v>
      </c>
      <c r="F368" s="151">
        <f>'Пр 6 вед'!G243</f>
        <v>1993.1</v>
      </c>
      <c r="G368" s="151">
        <f>'Пр 6 вед'!H243</f>
        <v>54</v>
      </c>
      <c r="H368" s="151">
        <f>'Пр 6 вед'!I243</f>
        <v>2047.1</v>
      </c>
    </row>
    <row r="369" spans="1:11" ht="22.5" x14ac:dyDescent="0.2">
      <c r="A369" s="73" t="s">
        <v>109</v>
      </c>
      <c r="B369" s="62" t="s">
        <v>215</v>
      </c>
      <c r="C369" s="61" t="s">
        <v>226</v>
      </c>
      <c r="D369" s="61" t="s">
        <v>688</v>
      </c>
      <c r="E369" s="62">
        <v>600</v>
      </c>
      <c r="F369" s="151">
        <f>F370+F372</f>
        <v>14738.3</v>
      </c>
      <c r="G369" s="151">
        <f t="shared" ref="G369:H369" si="157">G370+G372</f>
        <v>-365.2</v>
      </c>
      <c r="H369" s="151">
        <f t="shared" si="157"/>
        <v>14373.099999999999</v>
      </c>
    </row>
    <row r="370" spans="1:11" s="76" customFormat="1" ht="12.75" customHeight="1" x14ac:dyDescent="0.2">
      <c r="A370" s="73" t="s">
        <v>111</v>
      </c>
      <c r="B370" s="62" t="s">
        <v>215</v>
      </c>
      <c r="C370" s="61" t="s">
        <v>226</v>
      </c>
      <c r="D370" s="61" t="s">
        <v>688</v>
      </c>
      <c r="E370" s="62">
        <v>610</v>
      </c>
      <c r="F370" s="151">
        <f>F371</f>
        <v>13110.8</v>
      </c>
      <c r="G370" s="151">
        <f t="shared" ref="G370:H370" si="158">G371</f>
        <v>-392.7</v>
      </c>
      <c r="H370" s="151">
        <f t="shared" si="158"/>
        <v>12718.099999999999</v>
      </c>
      <c r="I370" s="117"/>
    </row>
    <row r="371" spans="1:11" s="76" customFormat="1" ht="33" customHeight="1" x14ac:dyDescent="0.2">
      <c r="A371" s="73" t="s">
        <v>113</v>
      </c>
      <c r="B371" s="62" t="s">
        <v>215</v>
      </c>
      <c r="C371" s="61" t="s">
        <v>226</v>
      </c>
      <c r="D371" s="61" t="s">
        <v>688</v>
      </c>
      <c r="E371" s="62">
        <v>611</v>
      </c>
      <c r="F371" s="151">
        <f>'Пр 6 вед'!G246</f>
        <v>13110.8</v>
      </c>
      <c r="G371" s="151">
        <f>'Пр 6 вед'!H246</f>
        <v>-392.7</v>
      </c>
      <c r="H371" s="151">
        <f>'Пр 6 вед'!I246</f>
        <v>12718.099999999999</v>
      </c>
      <c r="I371" s="117"/>
    </row>
    <row r="372" spans="1:11" s="80" customFormat="1" x14ac:dyDescent="0.2">
      <c r="A372" s="60" t="s">
        <v>386</v>
      </c>
      <c r="B372" s="62" t="s">
        <v>215</v>
      </c>
      <c r="C372" s="61" t="s">
        <v>226</v>
      </c>
      <c r="D372" s="61" t="s">
        <v>688</v>
      </c>
      <c r="E372" s="62">
        <v>620</v>
      </c>
      <c r="F372" s="151">
        <f>F373</f>
        <v>1627.5</v>
      </c>
      <c r="G372" s="151">
        <f t="shared" ref="G372:H372" si="159">G373</f>
        <v>27.5</v>
      </c>
      <c r="H372" s="151">
        <f t="shared" si="159"/>
        <v>1655</v>
      </c>
      <c r="J372" s="48"/>
      <c r="K372" s="48"/>
    </row>
    <row r="373" spans="1:11" s="80" customFormat="1" ht="33.75" x14ac:dyDescent="0.2">
      <c r="A373" s="60" t="s">
        <v>387</v>
      </c>
      <c r="B373" s="62" t="s">
        <v>215</v>
      </c>
      <c r="C373" s="61" t="s">
        <v>226</v>
      </c>
      <c r="D373" s="61" t="s">
        <v>688</v>
      </c>
      <c r="E373" s="62">
        <v>621</v>
      </c>
      <c r="F373" s="151">
        <f>'Пр 6 вед'!G248</f>
        <v>1627.5</v>
      </c>
      <c r="G373" s="151">
        <f>'Пр 6 вед'!H248</f>
        <v>27.5</v>
      </c>
      <c r="H373" s="151">
        <f>'Пр 6 вед'!I248</f>
        <v>1655</v>
      </c>
      <c r="J373" s="48"/>
      <c r="K373" s="48"/>
    </row>
    <row r="374" spans="1:11" s="80" customFormat="1" x14ac:dyDescent="0.2">
      <c r="A374" s="64" t="s">
        <v>146</v>
      </c>
      <c r="B374" s="62" t="s">
        <v>215</v>
      </c>
      <c r="C374" s="61" t="s">
        <v>226</v>
      </c>
      <c r="D374" s="61" t="s">
        <v>688</v>
      </c>
      <c r="E374" s="62" t="s">
        <v>208</v>
      </c>
      <c r="F374" s="151">
        <f>SUM(F375)</f>
        <v>58</v>
      </c>
      <c r="G374" s="151">
        <f t="shared" ref="G374:H374" si="160">SUM(G375)</f>
        <v>0</v>
      </c>
      <c r="H374" s="151">
        <f t="shared" si="160"/>
        <v>58</v>
      </c>
      <c r="J374" s="48"/>
      <c r="K374" s="48"/>
    </row>
    <row r="375" spans="1:11" s="80" customFormat="1" x14ac:dyDescent="0.2">
      <c r="A375" s="64" t="s">
        <v>147</v>
      </c>
      <c r="B375" s="62" t="s">
        <v>215</v>
      </c>
      <c r="C375" s="61" t="s">
        <v>226</v>
      </c>
      <c r="D375" s="61" t="s">
        <v>688</v>
      </c>
      <c r="E375" s="62" t="s">
        <v>148</v>
      </c>
      <c r="F375" s="151">
        <f>SUM(F376:F377)</f>
        <v>58</v>
      </c>
      <c r="G375" s="151">
        <f t="shared" ref="G375:H375" si="161">SUM(G376:G377)</f>
        <v>0</v>
      </c>
      <c r="H375" s="151">
        <f t="shared" si="161"/>
        <v>58</v>
      </c>
      <c r="J375" s="48"/>
      <c r="K375" s="48"/>
    </row>
    <row r="376" spans="1:11" s="80" customFormat="1" x14ac:dyDescent="0.2">
      <c r="A376" s="68" t="s">
        <v>149</v>
      </c>
      <c r="B376" s="62" t="s">
        <v>215</v>
      </c>
      <c r="C376" s="61" t="s">
        <v>226</v>
      </c>
      <c r="D376" s="61" t="s">
        <v>688</v>
      </c>
      <c r="E376" s="62" t="s">
        <v>150</v>
      </c>
      <c r="F376" s="151">
        <f>'Пр 6 вед'!G251</f>
        <v>23</v>
      </c>
      <c r="G376" s="151">
        <f>'Пр 6 вед'!H251</f>
        <v>0</v>
      </c>
      <c r="H376" s="151">
        <f>'Пр 6 вед'!I251</f>
        <v>23</v>
      </c>
      <c r="J376" s="48"/>
      <c r="K376" s="48"/>
    </row>
    <row r="377" spans="1:11" s="80" customFormat="1" x14ac:dyDescent="0.2">
      <c r="A377" s="64" t="s">
        <v>462</v>
      </c>
      <c r="B377" s="62" t="s">
        <v>215</v>
      </c>
      <c r="C377" s="61" t="s">
        <v>226</v>
      </c>
      <c r="D377" s="61" t="s">
        <v>688</v>
      </c>
      <c r="E377" s="62">
        <v>853</v>
      </c>
      <c r="F377" s="151">
        <f>'Пр 6 вед'!G252</f>
        <v>35</v>
      </c>
      <c r="G377" s="151">
        <f>'Пр 6 вед'!H252</f>
        <v>0</v>
      </c>
      <c r="H377" s="151">
        <f>'Пр 6 вед'!I252</f>
        <v>35</v>
      </c>
      <c r="J377" s="48"/>
      <c r="K377" s="48"/>
    </row>
    <row r="378" spans="1:11" s="80" customFormat="1" ht="46.5" customHeight="1" x14ac:dyDescent="0.2">
      <c r="A378" s="60" t="s">
        <v>71</v>
      </c>
      <c r="B378" s="62" t="s">
        <v>215</v>
      </c>
      <c r="C378" s="61" t="s">
        <v>226</v>
      </c>
      <c r="D378" s="61" t="s">
        <v>690</v>
      </c>
      <c r="E378" s="62" t="s">
        <v>158</v>
      </c>
      <c r="F378" s="151">
        <f>F379+F383+F386</f>
        <v>185619</v>
      </c>
      <c r="G378" s="151">
        <f t="shared" ref="G378:H378" si="162">G379+G383+G386</f>
        <v>0</v>
      </c>
      <c r="H378" s="151">
        <f t="shared" si="162"/>
        <v>185619</v>
      </c>
      <c r="J378" s="48"/>
      <c r="K378" s="48"/>
    </row>
    <row r="379" spans="1:11" s="80" customFormat="1" ht="33.75" x14ac:dyDescent="0.2">
      <c r="A379" s="73" t="s">
        <v>118</v>
      </c>
      <c r="B379" s="62" t="s">
        <v>215</v>
      </c>
      <c r="C379" s="61" t="s">
        <v>226</v>
      </c>
      <c r="D379" s="61" t="s">
        <v>690</v>
      </c>
      <c r="E379" s="62" t="s">
        <v>119</v>
      </c>
      <c r="F379" s="151">
        <f>F380</f>
        <v>13671</v>
      </c>
      <c r="G379" s="151">
        <f t="shared" ref="G379:H379" si="163">G380</f>
        <v>0</v>
      </c>
      <c r="H379" s="151">
        <f t="shared" si="163"/>
        <v>13671</v>
      </c>
      <c r="J379" s="48"/>
      <c r="K379" s="48"/>
    </row>
    <row r="380" spans="1:11" s="80" customFormat="1" x14ac:dyDescent="0.2">
      <c r="A380" s="73" t="s">
        <v>120</v>
      </c>
      <c r="B380" s="62" t="s">
        <v>215</v>
      </c>
      <c r="C380" s="61" t="s">
        <v>226</v>
      </c>
      <c r="D380" s="61" t="s">
        <v>690</v>
      </c>
      <c r="E380" s="62">
        <v>110</v>
      </c>
      <c r="F380" s="151">
        <f>F381+F382</f>
        <v>13671</v>
      </c>
      <c r="G380" s="151">
        <f t="shared" ref="G380:H380" si="164">G381+G382</f>
        <v>0</v>
      </c>
      <c r="H380" s="151">
        <f t="shared" si="164"/>
        <v>13671</v>
      </c>
      <c r="J380" s="48"/>
      <c r="K380" s="48"/>
    </row>
    <row r="381" spans="1:11" s="80" customFormat="1" x14ac:dyDescent="0.2">
      <c r="A381" s="73" t="s">
        <v>121</v>
      </c>
      <c r="B381" s="62" t="s">
        <v>215</v>
      </c>
      <c r="C381" s="61" t="s">
        <v>226</v>
      </c>
      <c r="D381" s="61" t="s">
        <v>690</v>
      </c>
      <c r="E381" s="62">
        <v>111</v>
      </c>
      <c r="F381" s="151">
        <f>'Пр 6 вед'!G256</f>
        <v>10500</v>
      </c>
      <c r="G381" s="151">
        <f>'Пр 6 вед'!H256</f>
        <v>0</v>
      </c>
      <c r="H381" s="151">
        <f>'Пр 6 вед'!I256</f>
        <v>10500</v>
      </c>
      <c r="J381" s="48"/>
      <c r="K381" s="48"/>
    </row>
    <row r="382" spans="1:11" s="80" customFormat="1" ht="22.5" x14ac:dyDescent="0.2">
      <c r="A382" s="100" t="s">
        <v>122</v>
      </c>
      <c r="B382" s="62" t="s">
        <v>215</v>
      </c>
      <c r="C382" s="61" t="s">
        <v>226</v>
      </c>
      <c r="D382" s="61" t="s">
        <v>690</v>
      </c>
      <c r="E382" s="62">
        <v>119</v>
      </c>
      <c r="F382" s="151">
        <f>'Пр 6 вед'!G257</f>
        <v>3171</v>
      </c>
      <c r="G382" s="151">
        <f>'Пр 6 вед'!H257</f>
        <v>0</v>
      </c>
      <c r="H382" s="151">
        <f>'Пр 6 вед'!I257</f>
        <v>3171</v>
      </c>
      <c r="J382" s="48"/>
      <c r="K382" s="48"/>
    </row>
    <row r="383" spans="1:11" s="80" customFormat="1" x14ac:dyDescent="0.2">
      <c r="A383" s="73" t="s">
        <v>482</v>
      </c>
      <c r="B383" s="62" t="s">
        <v>215</v>
      </c>
      <c r="C383" s="61" t="s">
        <v>226</v>
      </c>
      <c r="D383" s="61" t="s">
        <v>690</v>
      </c>
      <c r="E383" s="62" t="s">
        <v>127</v>
      </c>
      <c r="F383" s="151">
        <f>SUM(F384)</f>
        <v>53.8</v>
      </c>
      <c r="G383" s="151">
        <f t="shared" ref="G383:H384" si="165">SUM(G384)</f>
        <v>0</v>
      </c>
      <c r="H383" s="151">
        <f t="shared" si="165"/>
        <v>53.8</v>
      </c>
      <c r="J383" s="48"/>
      <c r="K383" s="48"/>
    </row>
    <row r="384" spans="1:11" s="80" customFormat="1" ht="22.5" x14ac:dyDescent="0.2">
      <c r="A384" s="73" t="s">
        <v>128</v>
      </c>
      <c r="B384" s="62" t="s">
        <v>215</v>
      </c>
      <c r="C384" s="61" t="s">
        <v>226</v>
      </c>
      <c r="D384" s="61" t="s">
        <v>690</v>
      </c>
      <c r="E384" s="62" t="s">
        <v>129</v>
      </c>
      <c r="F384" s="151">
        <f>SUM(F385)</f>
        <v>53.8</v>
      </c>
      <c r="G384" s="151">
        <f t="shared" si="165"/>
        <v>0</v>
      </c>
      <c r="H384" s="151">
        <f t="shared" si="165"/>
        <v>53.8</v>
      </c>
      <c r="J384" s="48"/>
      <c r="K384" s="48"/>
    </row>
    <row r="385" spans="1:11" s="80" customFormat="1" x14ac:dyDescent="0.2">
      <c r="A385" s="101" t="s">
        <v>518</v>
      </c>
      <c r="B385" s="62" t="s">
        <v>215</v>
      </c>
      <c r="C385" s="61" t="s">
        <v>226</v>
      </c>
      <c r="D385" s="61" t="s">
        <v>690</v>
      </c>
      <c r="E385" s="62" t="s">
        <v>131</v>
      </c>
      <c r="F385" s="151">
        <f>'Пр 6 вед'!G260</f>
        <v>53.8</v>
      </c>
      <c r="G385" s="151">
        <f>'Пр 6 вед'!H260</f>
        <v>0</v>
      </c>
      <c r="H385" s="151">
        <f>'Пр 6 вед'!I260</f>
        <v>53.8</v>
      </c>
      <c r="J385" s="48"/>
      <c r="K385" s="48"/>
    </row>
    <row r="386" spans="1:11" s="80" customFormat="1" ht="22.5" x14ac:dyDescent="0.2">
      <c r="A386" s="73" t="s">
        <v>109</v>
      </c>
      <c r="B386" s="62" t="s">
        <v>215</v>
      </c>
      <c r="C386" s="62" t="s">
        <v>226</v>
      </c>
      <c r="D386" s="61" t="s">
        <v>690</v>
      </c>
      <c r="E386" s="62" t="s">
        <v>110</v>
      </c>
      <c r="F386" s="151">
        <f>F387+F389</f>
        <v>171894.2</v>
      </c>
      <c r="G386" s="151">
        <f t="shared" ref="G386:H386" si="166">G387+G389</f>
        <v>0</v>
      </c>
      <c r="H386" s="151">
        <f t="shared" si="166"/>
        <v>171894.2</v>
      </c>
      <c r="J386" s="48"/>
      <c r="K386" s="48"/>
    </row>
    <row r="387" spans="1:11" x14ac:dyDescent="0.2">
      <c r="A387" s="73" t="s">
        <v>111</v>
      </c>
      <c r="B387" s="62" t="s">
        <v>215</v>
      </c>
      <c r="C387" s="62" t="s">
        <v>226</v>
      </c>
      <c r="D387" s="61" t="s">
        <v>690</v>
      </c>
      <c r="E387" s="62" t="s">
        <v>112</v>
      </c>
      <c r="F387" s="151">
        <f>F388</f>
        <v>149543.20000000001</v>
      </c>
      <c r="G387" s="151">
        <f t="shared" ref="G387:H387" si="167">G388</f>
        <v>0</v>
      </c>
      <c r="H387" s="151">
        <f t="shared" si="167"/>
        <v>149543.20000000001</v>
      </c>
    </row>
    <row r="388" spans="1:11" ht="33.75" x14ac:dyDescent="0.2">
      <c r="A388" s="73" t="s">
        <v>113</v>
      </c>
      <c r="B388" s="62" t="s">
        <v>215</v>
      </c>
      <c r="C388" s="62" t="s">
        <v>226</v>
      </c>
      <c r="D388" s="61" t="s">
        <v>690</v>
      </c>
      <c r="E388" s="62" t="s">
        <v>114</v>
      </c>
      <c r="F388" s="151">
        <f>'Пр 6 вед'!G263</f>
        <v>149543.20000000001</v>
      </c>
      <c r="G388" s="151">
        <f>'Пр 6 вед'!H263</f>
        <v>0</v>
      </c>
      <c r="H388" s="151">
        <f>'Пр 6 вед'!I263</f>
        <v>149543.20000000001</v>
      </c>
    </row>
    <row r="389" spans="1:11" x14ac:dyDescent="0.2">
      <c r="A389" s="60" t="s">
        <v>386</v>
      </c>
      <c r="B389" s="62" t="s">
        <v>215</v>
      </c>
      <c r="C389" s="62" t="s">
        <v>226</v>
      </c>
      <c r="D389" s="61" t="s">
        <v>690</v>
      </c>
      <c r="E389" s="62">
        <v>620</v>
      </c>
      <c r="F389" s="151">
        <f>F390</f>
        <v>22351</v>
      </c>
      <c r="G389" s="151">
        <f t="shared" ref="G389:H389" si="168">G390</f>
        <v>0</v>
      </c>
      <c r="H389" s="151">
        <f t="shared" si="168"/>
        <v>22351</v>
      </c>
    </row>
    <row r="390" spans="1:11" ht="33.75" x14ac:dyDescent="0.2">
      <c r="A390" s="60" t="s">
        <v>387</v>
      </c>
      <c r="B390" s="62" t="s">
        <v>215</v>
      </c>
      <c r="C390" s="62" t="s">
        <v>226</v>
      </c>
      <c r="D390" s="61" t="s">
        <v>690</v>
      </c>
      <c r="E390" s="62">
        <v>621</v>
      </c>
      <c r="F390" s="151">
        <f>'Пр 6 вед'!G265</f>
        <v>22351</v>
      </c>
      <c r="G390" s="151">
        <f>'Пр 6 вед'!H265</f>
        <v>0</v>
      </c>
      <c r="H390" s="151">
        <f>'Пр 6 вед'!I265</f>
        <v>22351</v>
      </c>
      <c r="I390" s="113"/>
    </row>
    <row r="391" spans="1:11" ht="33.75" x14ac:dyDescent="0.2">
      <c r="A391" s="136" t="s">
        <v>464</v>
      </c>
      <c r="B391" s="93" t="s">
        <v>215</v>
      </c>
      <c r="C391" s="93" t="s">
        <v>226</v>
      </c>
      <c r="D391" s="91" t="s">
        <v>223</v>
      </c>
      <c r="E391" s="93"/>
      <c r="F391" s="153">
        <f>F392</f>
        <v>934.8</v>
      </c>
      <c r="G391" s="153">
        <f t="shared" ref="G391:H391" si="169">G392</f>
        <v>0</v>
      </c>
      <c r="H391" s="153">
        <f t="shared" si="169"/>
        <v>934.8</v>
      </c>
    </row>
    <row r="392" spans="1:11" ht="33.75" x14ac:dyDescent="0.2">
      <c r="A392" s="75" t="s">
        <v>80</v>
      </c>
      <c r="B392" s="62" t="s">
        <v>215</v>
      </c>
      <c r="C392" s="62" t="s">
        <v>226</v>
      </c>
      <c r="D392" s="61" t="s">
        <v>224</v>
      </c>
      <c r="E392" s="62"/>
      <c r="F392" s="151">
        <f>F393+F396</f>
        <v>934.8</v>
      </c>
      <c r="G392" s="151">
        <f t="shared" ref="G392:H392" si="170">G393+G396</f>
        <v>0</v>
      </c>
      <c r="H392" s="151">
        <f t="shared" si="170"/>
        <v>934.8</v>
      </c>
    </row>
    <row r="393" spans="1:11" ht="33.75" x14ac:dyDescent="0.2">
      <c r="A393" s="73" t="s">
        <v>118</v>
      </c>
      <c r="B393" s="62" t="s">
        <v>215</v>
      </c>
      <c r="C393" s="62" t="s">
        <v>226</v>
      </c>
      <c r="D393" s="61" t="s">
        <v>224</v>
      </c>
      <c r="E393" s="62">
        <v>100</v>
      </c>
      <c r="F393" s="151">
        <f>F394</f>
        <v>20.3</v>
      </c>
      <c r="G393" s="151">
        <f t="shared" ref="G393:H394" si="171">G394</f>
        <v>0</v>
      </c>
      <c r="H393" s="151">
        <f t="shared" si="171"/>
        <v>20.3</v>
      </c>
    </row>
    <row r="394" spans="1:11" x14ac:dyDescent="0.2">
      <c r="A394" s="73" t="s">
        <v>120</v>
      </c>
      <c r="B394" s="62" t="s">
        <v>215</v>
      </c>
      <c r="C394" s="62" t="s">
        <v>226</v>
      </c>
      <c r="D394" s="61" t="s">
        <v>224</v>
      </c>
      <c r="E394" s="62">
        <v>110</v>
      </c>
      <c r="F394" s="151">
        <f>F395</f>
        <v>20.3</v>
      </c>
      <c r="G394" s="151">
        <f t="shared" si="171"/>
        <v>0</v>
      </c>
      <c r="H394" s="151">
        <f t="shared" si="171"/>
        <v>20.3</v>
      </c>
    </row>
    <row r="395" spans="1:11" x14ac:dyDescent="0.2">
      <c r="A395" s="101" t="s">
        <v>463</v>
      </c>
      <c r="B395" s="62" t="s">
        <v>215</v>
      </c>
      <c r="C395" s="62" t="s">
        <v>226</v>
      </c>
      <c r="D395" s="61" t="s">
        <v>224</v>
      </c>
      <c r="E395" s="62">
        <v>112</v>
      </c>
      <c r="F395" s="151">
        <f>'Пр 6 вед'!G270</f>
        <v>20.3</v>
      </c>
      <c r="G395" s="151">
        <f>'Пр 6 вед'!H270</f>
        <v>0</v>
      </c>
      <c r="H395" s="151">
        <f>'Пр 6 вед'!I270</f>
        <v>20.3</v>
      </c>
    </row>
    <row r="396" spans="1:11" ht="22.5" x14ac:dyDescent="0.2">
      <c r="A396" s="73" t="s">
        <v>109</v>
      </c>
      <c r="B396" s="62" t="s">
        <v>215</v>
      </c>
      <c r="C396" s="62" t="s">
        <v>226</v>
      </c>
      <c r="D396" s="61" t="s">
        <v>224</v>
      </c>
      <c r="E396" s="62">
        <v>600</v>
      </c>
      <c r="F396" s="151">
        <f>F397+F399</f>
        <v>914.5</v>
      </c>
      <c r="G396" s="151">
        <f t="shared" ref="G396:H396" si="172">G397+G399</f>
        <v>0</v>
      </c>
      <c r="H396" s="151">
        <f t="shared" si="172"/>
        <v>914.5</v>
      </c>
    </row>
    <row r="397" spans="1:11" x14ac:dyDescent="0.2">
      <c r="A397" s="73" t="s">
        <v>111</v>
      </c>
      <c r="B397" s="62" t="s">
        <v>215</v>
      </c>
      <c r="C397" s="62" t="s">
        <v>226</v>
      </c>
      <c r="D397" s="61" t="s">
        <v>224</v>
      </c>
      <c r="E397" s="62">
        <v>610</v>
      </c>
      <c r="F397" s="151">
        <f>F398</f>
        <v>827</v>
      </c>
      <c r="G397" s="151">
        <f t="shared" ref="G397:H397" si="173">G398</f>
        <v>0</v>
      </c>
      <c r="H397" s="151">
        <f t="shared" si="173"/>
        <v>827</v>
      </c>
    </row>
    <row r="398" spans="1:11" ht="33.75" x14ac:dyDescent="0.2">
      <c r="A398" s="73" t="s">
        <v>113</v>
      </c>
      <c r="B398" s="62" t="s">
        <v>215</v>
      </c>
      <c r="C398" s="62" t="s">
        <v>226</v>
      </c>
      <c r="D398" s="61" t="s">
        <v>224</v>
      </c>
      <c r="E398" s="62">
        <v>611</v>
      </c>
      <c r="F398" s="151">
        <f>'Пр 6 вед'!G273</f>
        <v>827</v>
      </c>
      <c r="G398" s="151">
        <f>'Пр 6 вед'!H273</f>
        <v>0</v>
      </c>
      <c r="H398" s="151">
        <f>'Пр 6 вед'!I273</f>
        <v>827</v>
      </c>
    </row>
    <row r="399" spans="1:11" x14ac:dyDescent="0.2">
      <c r="A399" s="60" t="s">
        <v>386</v>
      </c>
      <c r="B399" s="62" t="s">
        <v>215</v>
      </c>
      <c r="C399" s="62" t="s">
        <v>226</v>
      </c>
      <c r="D399" s="61" t="s">
        <v>224</v>
      </c>
      <c r="E399" s="62">
        <v>620</v>
      </c>
      <c r="F399" s="151">
        <f>F400</f>
        <v>87.5</v>
      </c>
      <c r="G399" s="151">
        <f t="shared" ref="G399:H399" si="174">G400</f>
        <v>0</v>
      </c>
      <c r="H399" s="151">
        <f t="shared" si="174"/>
        <v>87.5</v>
      </c>
    </row>
    <row r="400" spans="1:11" ht="33.75" x14ac:dyDescent="0.2">
      <c r="A400" s="60" t="s">
        <v>387</v>
      </c>
      <c r="B400" s="62" t="s">
        <v>215</v>
      </c>
      <c r="C400" s="62" t="s">
        <v>226</v>
      </c>
      <c r="D400" s="61" t="s">
        <v>224</v>
      </c>
      <c r="E400" s="62">
        <v>621</v>
      </c>
      <c r="F400" s="151">
        <f>'Пр 6 вед'!G275</f>
        <v>87.5</v>
      </c>
      <c r="G400" s="151">
        <f>'Пр 6 вед'!H275</f>
        <v>0</v>
      </c>
      <c r="H400" s="151">
        <f>'Пр 6 вед'!I275</f>
        <v>87.5</v>
      </c>
    </row>
    <row r="401" spans="1:11" ht="22.5" x14ac:dyDescent="0.2">
      <c r="A401" s="60" t="s">
        <v>495</v>
      </c>
      <c r="B401" s="62" t="s">
        <v>215</v>
      </c>
      <c r="C401" s="62" t="s">
        <v>226</v>
      </c>
      <c r="D401" s="61" t="s">
        <v>546</v>
      </c>
      <c r="E401" s="62" t="s">
        <v>158</v>
      </c>
      <c r="F401" s="151">
        <f>F402</f>
        <v>2250</v>
      </c>
      <c r="G401" s="151">
        <f t="shared" ref="G401:H403" si="175">G402</f>
        <v>0</v>
      </c>
      <c r="H401" s="151">
        <f t="shared" si="175"/>
        <v>2250</v>
      </c>
    </row>
    <row r="402" spans="1:11" ht="22.5" x14ac:dyDescent="0.2">
      <c r="A402" s="73" t="s">
        <v>128</v>
      </c>
      <c r="B402" s="62" t="s">
        <v>215</v>
      </c>
      <c r="C402" s="62" t="s">
        <v>226</v>
      </c>
      <c r="D402" s="61" t="s">
        <v>546</v>
      </c>
      <c r="E402" s="62">
        <v>200</v>
      </c>
      <c r="F402" s="151">
        <f>F403</f>
        <v>2250</v>
      </c>
      <c r="G402" s="151">
        <f t="shared" si="175"/>
        <v>0</v>
      </c>
      <c r="H402" s="151">
        <f t="shared" si="175"/>
        <v>2250</v>
      </c>
    </row>
    <row r="403" spans="1:11" s="80" customFormat="1" ht="22.5" x14ac:dyDescent="0.2">
      <c r="A403" s="101" t="s">
        <v>145</v>
      </c>
      <c r="B403" s="62" t="s">
        <v>215</v>
      </c>
      <c r="C403" s="62" t="s">
        <v>226</v>
      </c>
      <c r="D403" s="61" t="s">
        <v>546</v>
      </c>
      <c r="E403" s="62">
        <v>240</v>
      </c>
      <c r="F403" s="151">
        <f>F404</f>
        <v>2250</v>
      </c>
      <c r="G403" s="151">
        <f t="shared" si="175"/>
        <v>0</v>
      </c>
      <c r="H403" s="151">
        <f t="shared" si="175"/>
        <v>2250</v>
      </c>
      <c r="J403" s="48"/>
      <c r="K403" s="48"/>
    </row>
    <row r="404" spans="1:11" s="80" customFormat="1" x14ac:dyDescent="0.2">
      <c r="A404" s="101" t="s">
        <v>518</v>
      </c>
      <c r="B404" s="62" t="s">
        <v>215</v>
      </c>
      <c r="C404" s="62" t="s">
        <v>226</v>
      </c>
      <c r="D404" s="61" t="s">
        <v>546</v>
      </c>
      <c r="E404" s="62">
        <v>244</v>
      </c>
      <c r="F404" s="151">
        <f>'Пр 6 вед'!G279</f>
        <v>2250</v>
      </c>
      <c r="G404" s="151">
        <f>'Пр 6 вед'!H279</f>
        <v>0</v>
      </c>
      <c r="H404" s="151">
        <f>'Пр 6 вед'!I279</f>
        <v>2250</v>
      </c>
      <c r="J404" s="48"/>
      <c r="K404" s="48"/>
    </row>
    <row r="405" spans="1:11" ht="14.25" customHeight="1" x14ac:dyDescent="0.2">
      <c r="A405" s="102" t="s">
        <v>389</v>
      </c>
      <c r="B405" s="87" t="s">
        <v>215</v>
      </c>
      <c r="C405" s="89" t="s">
        <v>162</v>
      </c>
      <c r="D405" s="89"/>
      <c r="E405" s="87"/>
      <c r="F405" s="147">
        <f>F407+F412+F421</f>
        <v>51537.1</v>
      </c>
      <c r="G405" s="147">
        <f t="shared" ref="G405:H405" si="176">G407+G412+G421</f>
        <v>4607.7999999999993</v>
      </c>
      <c r="H405" s="147">
        <f t="shared" si="176"/>
        <v>56144.899999999994</v>
      </c>
    </row>
    <row r="406" spans="1:11" ht="27" customHeight="1" x14ac:dyDescent="0.2">
      <c r="A406" s="214" t="s">
        <v>540</v>
      </c>
      <c r="B406" s="87" t="s">
        <v>215</v>
      </c>
      <c r="C406" s="89" t="s">
        <v>162</v>
      </c>
      <c r="D406" s="89" t="s">
        <v>217</v>
      </c>
      <c r="E406" s="87" t="s">
        <v>30</v>
      </c>
      <c r="F406" s="147">
        <f>F407+F412</f>
        <v>51010.799999999996</v>
      </c>
      <c r="G406" s="147">
        <f t="shared" ref="G406:H406" si="177">G407+G412</f>
        <v>4607.7999999999993</v>
      </c>
      <c r="H406" s="147">
        <f t="shared" si="177"/>
        <v>55618.599999999991</v>
      </c>
    </row>
    <row r="407" spans="1:11" ht="14.25" customHeight="1" x14ac:dyDescent="0.2">
      <c r="A407" s="90" t="s">
        <v>390</v>
      </c>
      <c r="B407" s="92" t="s">
        <v>215</v>
      </c>
      <c r="C407" s="94" t="s">
        <v>162</v>
      </c>
      <c r="D407" s="94" t="s">
        <v>391</v>
      </c>
      <c r="E407" s="92" t="s">
        <v>158</v>
      </c>
      <c r="F407" s="148">
        <f>F408</f>
        <v>50789.2</v>
      </c>
      <c r="G407" s="148">
        <f t="shared" ref="G407:H410" si="178">G408</f>
        <v>4607.7999999999993</v>
      </c>
      <c r="H407" s="148">
        <f t="shared" si="178"/>
        <v>55396.999999999993</v>
      </c>
    </row>
    <row r="408" spans="1:11" ht="23.25" customHeight="1" x14ac:dyDescent="0.2">
      <c r="A408" s="210" t="s">
        <v>542</v>
      </c>
      <c r="B408" s="74" t="s">
        <v>215</v>
      </c>
      <c r="C408" s="77" t="s">
        <v>162</v>
      </c>
      <c r="D408" s="77" t="s">
        <v>392</v>
      </c>
      <c r="E408" s="74" t="s">
        <v>158</v>
      </c>
      <c r="F408" s="149">
        <f>F409</f>
        <v>50789.2</v>
      </c>
      <c r="G408" s="149">
        <f t="shared" si="178"/>
        <v>4607.7999999999993</v>
      </c>
      <c r="H408" s="149">
        <f t="shared" si="178"/>
        <v>55396.999999999993</v>
      </c>
    </row>
    <row r="409" spans="1:11" ht="24.75" customHeight="1" x14ac:dyDescent="0.2">
      <c r="A409" s="73" t="s">
        <v>109</v>
      </c>
      <c r="B409" s="74" t="s">
        <v>215</v>
      </c>
      <c r="C409" s="77" t="s">
        <v>162</v>
      </c>
      <c r="D409" s="77" t="s">
        <v>392</v>
      </c>
      <c r="E409" s="74">
        <v>600</v>
      </c>
      <c r="F409" s="149">
        <f>F410</f>
        <v>50789.2</v>
      </c>
      <c r="G409" s="149">
        <f t="shared" si="178"/>
        <v>4607.7999999999993</v>
      </c>
      <c r="H409" s="149">
        <f t="shared" si="178"/>
        <v>55396.999999999993</v>
      </c>
    </row>
    <row r="410" spans="1:11" ht="14.25" customHeight="1" x14ac:dyDescent="0.2">
      <c r="A410" s="73" t="s">
        <v>111</v>
      </c>
      <c r="B410" s="74" t="s">
        <v>215</v>
      </c>
      <c r="C410" s="77" t="s">
        <v>162</v>
      </c>
      <c r="D410" s="77" t="s">
        <v>392</v>
      </c>
      <c r="E410" s="74">
        <v>610</v>
      </c>
      <c r="F410" s="149">
        <f>F411</f>
        <v>50789.2</v>
      </c>
      <c r="G410" s="149">
        <f t="shared" si="178"/>
        <v>4607.7999999999993</v>
      </c>
      <c r="H410" s="149">
        <f t="shared" si="178"/>
        <v>55396.999999999993</v>
      </c>
    </row>
    <row r="411" spans="1:11" ht="33" customHeight="1" x14ac:dyDescent="0.2">
      <c r="A411" s="73" t="s">
        <v>113</v>
      </c>
      <c r="B411" s="74" t="s">
        <v>215</v>
      </c>
      <c r="C411" s="77" t="s">
        <v>162</v>
      </c>
      <c r="D411" s="77" t="s">
        <v>392</v>
      </c>
      <c r="E411" s="74">
        <v>611</v>
      </c>
      <c r="F411" s="149">
        <f>'Пр 6 вед'!G284+'Пр 6 вед'!G23</f>
        <v>50789.2</v>
      </c>
      <c r="G411" s="149">
        <f>'Пр 6 вед'!H284+'Пр 6 вед'!H23</f>
        <v>4607.7999999999993</v>
      </c>
      <c r="H411" s="149">
        <f>'Пр 6 вед'!I284+'Пр 6 вед'!I23</f>
        <v>55396.999999999993</v>
      </c>
    </row>
    <row r="412" spans="1:11" ht="39.75" customHeight="1" x14ac:dyDescent="0.2">
      <c r="A412" s="73" t="s">
        <v>222</v>
      </c>
      <c r="B412" s="74" t="s">
        <v>215</v>
      </c>
      <c r="C412" s="77" t="s">
        <v>162</v>
      </c>
      <c r="D412" s="77" t="s">
        <v>223</v>
      </c>
      <c r="E412" s="74"/>
      <c r="F412" s="149">
        <f>F413</f>
        <v>221.60000000000002</v>
      </c>
      <c r="G412" s="149">
        <f t="shared" ref="G412:H413" si="179">G413</f>
        <v>0</v>
      </c>
      <c r="H412" s="149">
        <f t="shared" si="179"/>
        <v>221.60000000000002</v>
      </c>
    </row>
    <row r="413" spans="1:11" ht="32.25" customHeight="1" x14ac:dyDescent="0.2">
      <c r="A413" s="176" t="s">
        <v>493</v>
      </c>
      <c r="B413" s="74" t="s">
        <v>215</v>
      </c>
      <c r="C413" s="77" t="s">
        <v>162</v>
      </c>
      <c r="D413" s="77" t="s">
        <v>224</v>
      </c>
      <c r="E413" s="74"/>
      <c r="F413" s="149">
        <f>F414</f>
        <v>221.60000000000002</v>
      </c>
      <c r="G413" s="149">
        <f t="shared" si="179"/>
        <v>0</v>
      </c>
      <c r="H413" s="149">
        <f t="shared" si="179"/>
        <v>221.60000000000002</v>
      </c>
    </row>
    <row r="414" spans="1:11" ht="21" customHeight="1" x14ac:dyDescent="0.2">
      <c r="A414" s="73" t="s">
        <v>109</v>
      </c>
      <c r="B414" s="74" t="s">
        <v>215</v>
      </c>
      <c r="C414" s="77" t="s">
        <v>162</v>
      </c>
      <c r="D414" s="77" t="s">
        <v>224</v>
      </c>
      <c r="E414" s="74">
        <v>600</v>
      </c>
      <c r="F414" s="149">
        <f>F416</f>
        <v>221.60000000000002</v>
      </c>
      <c r="G414" s="149">
        <f t="shared" ref="G414:H414" si="180">G416</f>
        <v>0</v>
      </c>
      <c r="H414" s="149">
        <f t="shared" si="180"/>
        <v>221.60000000000002</v>
      </c>
    </row>
    <row r="415" spans="1:11" ht="17.25" customHeight="1" x14ac:dyDescent="0.2">
      <c r="A415" s="73" t="s">
        <v>111</v>
      </c>
      <c r="B415" s="74" t="s">
        <v>215</v>
      </c>
      <c r="C415" s="77" t="s">
        <v>162</v>
      </c>
      <c r="D415" s="77" t="s">
        <v>224</v>
      </c>
      <c r="E415" s="74">
        <v>610</v>
      </c>
      <c r="F415" s="149">
        <f>F416</f>
        <v>221.60000000000002</v>
      </c>
      <c r="G415" s="149">
        <f t="shared" ref="G415:H415" si="181">G416</f>
        <v>0</v>
      </c>
      <c r="H415" s="149">
        <f t="shared" si="181"/>
        <v>221.60000000000002</v>
      </c>
    </row>
    <row r="416" spans="1:11" ht="28.5" customHeight="1" x14ac:dyDescent="0.2">
      <c r="A416" s="73" t="s">
        <v>113</v>
      </c>
      <c r="B416" s="74" t="s">
        <v>215</v>
      </c>
      <c r="C416" s="77" t="s">
        <v>162</v>
      </c>
      <c r="D416" s="77" t="s">
        <v>224</v>
      </c>
      <c r="E416" s="74">
        <v>611</v>
      </c>
      <c r="F416" s="149">
        <f>'Пр 6 вед'!G28+'Пр 6 вед'!G294</f>
        <v>221.60000000000002</v>
      </c>
      <c r="G416" s="149">
        <f>'Пр 6 вед'!H28+'Пр 6 вед'!H294</f>
        <v>0</v>
      </c>
      <c r="H416" s="149">
        <f>'Пр 6 вед'!I28+'Пр 6 вед'!I294</f>
        <v>221.60000000000002</v>
      </c>
    </row>
    <row r="417" spans="1:9" ht="22.5" x14ac:dyDescent="0.2">
      <c r="A417" s="73" t="s">
        <v>542</v>
      </c>
      <c r="B417" s="74" t="s">
        <v>215</v>
      </c>
      <c r="C417" s="77" t="s">
        <v>162</v>
      </c>
      <c r="D417" s="77" t="s">
        <v>586</v>
      </c>
      <c r="E417" s="74" t="s">
        <v>158</v>
      </c>
      <c r="F417" s="151">
        <f>F419</f>
        <v>526.29999999999995</v>
      </c>
      <c r="G417" s="151">
        <f t="shared" ref="G417:H417" si="182">G419</f>
        <v>0</v>
      </c>
      <c r="H417" s="151">
        <f t="shared" si="182"/>
        <v>526.29999999999995</v>
      </c>
    </row>
    <row r="418" spans="1:9" ht="22.5" x14ac:dyDescent="0.2">
      <c r="A418" s="215" t="s">
        <v>638</v>
      </c>
      <c r="B418" s="74" t="s">
        <v>215</v>
      </c>
      <c r="C418" s="77" t="s">
        <v>162</v>
      </c>
      <c r="D418" s="77" t="s">
        <v>587</v>
      </c>
      <c r="E418" s="74"/>
      <c r="F418" s="151">
        <f>F419</f>
        <v>526.29999999999995</v>
      </c>
      <c r="G418" s="151">
        <f t="shared" ref="G418:H420" si="183">G419</f>
        <v>0</v>
      </c>
      <c r="H418" s="151">
        <f t="shared" si="183"/>
        <v>526.29999999999995</v>
      </c>
    </row>
    <row r="419" spans="1:9" ht="22.5" x14ac:dyDescent="0.2">
      <c r="A419" s="73" t="s">
        <v>109</v>
      </c>
      <c r="B419" s="74" t="s">
        <v>215</v>
      </c>
      <c r="C419" s="77" t="s">
        <v>162</v>
      </c>
      <c r="D419" s="77" t="s">
        <v>587</v>
      </c>
      <c r="E419" s="74">
        <v>600</v>
      </c>
      <c r="F419" s="151">
        <f>F420</f>
        <v>526.29999999999995</v>
      </c>
      <c r="G419" s="151">
        <f t="shared" si="183"/>
        <v>0</v>
      </c>
      <c r="H419" s="151">
        <f t="shared" si="183"/>
        <v>526.29999999999995</v>
      </c>
    </row>
    <row r="420" spans="1:9" x14ac:dyDescent="0.2">
      <c r="A420" s="73" t="s">
        <v>111</v>
      </c>
      <c r="B420" s="74" t="s">
        <v>215</v>
      </c>
      <c r="C420" s="77" t="s">
        <v>162</v>
      </c>
      <c r="D420" s="77" t="s">
        <v>587</v>
      </c>
      <c r="E420" s="74">
        <v>610</v>
      </c>
      <c r="F420" s="151">
        <f>F421</f>
        <v>526.29999999999995</v>
      </c>
      <c r="G420" s="151">
        <f t="shared" si="183"/>
        <v>0</v>
      </c>
      <c r="H420" s="151">
        <f t="shared" si="183"/>
        <v>526.29999999999995</v>
      </c>
    </row>
    <row r="421" spans="1:9" ht="33.75" x14ac:dyDescent="0.2">
      <c r="A421" s="73" t="s">
        <v>113</v>
      </c>
      <c r="B421" s="74" t="s">
        <v>215</v>
      </c>
      <c r="C421" s="77" t="s">
        <v>162</v>
      </c>
      <c r="D421" s="77" t="s">
        <v>587</v>
      </c>
      <c r="E421" s="74">
        <v>611</v>
      </c>
      <c r="F421" s="151">
        <f>'Пр 6 вед'!G289</f>
        <v>526.29999999999995</v>
      </c>
      <c r="G421" s="151">
        <f>'Пр 6 вед'!H289</f>
        <v>0</v>
      </c>
      <c r="H421" s="151">
        <f>'Пр 6 вед'!I289</f>
        <v>526.29999999999995</v>
      </c>
    </row>
    <row r="422" spans="1:9" x14ac:dyDescent="0.2">
      <c r="A422" s="88" t="s">
        <v>433</v>
      </c>
      <c r="B422" s="84" t="s">
        <v>215</v>
      </c>
      <c r="C422" s="84" t="s">
        <v>215</v>
      </c>
      <c r="D422" s="84"/>
      <c r="E422" s="86"/>
      <c r="F422" s="146">
        <f>F423+F431</f>
        <v>2450</v>
      </c>
      <c r="G422" s="146">
        <f t="shared" ref="G422:H422" si="184">G423+G431</f>
        <v>0</v>
      </c>
      <c r="H422" s="146">
        <f t="shared" si="184"/>
        <v>2450</v>
      </c>
    </row>
    <row r="423" spans="1:9" x14ac:dyDescent="0.2">
      <c r="A423" s="73" t="s">
        <v>435</v>
      </c>
      <c r="B423" s="62" t="s">
        <v>215</v>
      </c>
      <c r="C423" s="62" t="s">
        <v>215</v>
      </c>
      <c r="D423" s="61" t="s">
        <v>436</v>
      </c>
      <c r="E423" s="62" t="s">
        <v>158</v>
      </c>
      <c r="F423" s="151">
        <f>F424</f>
        <v>2370</v>
      </c>
      <c r="G423" s="151">
        <f t="shared" ref="G423:H423" si="185">G424</f>
        <v>0</v>
      </c>
      <c r="H423" s="151">
        <f t="shared" si="185"/>
        <v>2370</v>
      </c>
    </row>
    <row r="424" spans="1:9" x14ac:dyDescent="0.2">
      <c r="A424" s="73" t="s">
        <v>437</v>
      </c>
      <c r="B424" s="62" t="s">
        <v>215</v>
      </c>
      <c r="C424" s="61" t="s">
        <v>215</v>
      </c>
      <c r="D424" s="61" t="s">
        <v>438</v>
      </c>
      <c r="E424" s="62"/>
      <c r="F424" s="151">
        <f>F426</f>
        <v>2370</v>
      </c>
      <c r="G424" s="151">
        <f t="shared" ref="G424:H424" si="186">G426</f>
        <v>0</v>
      </c>
      <c r="H424" s="151">
        <f t="shared" si="186"/>
        <v>2370</v>
      </c>
    </row>
    <row r="425" spans="1:9" x14ac:dyDescent="0.2">
      <c r="A425" s="73" t="s">
        <v>494</v>
      </c>
      <c r="B425" s="62" t="s">
        <v>215</v>
      </c>
      <c r="C425" s="61" t="s">
        <v>215</v>
      </c>
      <c r="D425" s="61" t="s">
        <v>439</v>
      </c>
      <c r="E425" s="62"/>
      <c r="F425" s="151">
        <f>F426</f>
        <v>2370</v>
      </c>
      <c r="G425" s="151">
        <f t="shared" ref="G425:H425" si="187">G426</f>
        <v>0</v>
      </c>
      <c r="H425" s="151">
        <f t="shared" si="187"/>
        <v>2370</v>
      </c>
    </row>
    <row r="426" spans="1:9" ht="22.5" x14ac:dyDescent="0.2">
      <c r="A426" s="73" t="s">
        <v>109</v>
      </c>
      <c r="B426" s="62" t="s">
        <v>215</v>
      </c>
      <c r="C426" s="61" t="s">
        <v>215</v>
      </c>
      <c r="D426" s="61" t="s">
        <v>439</v>
      </c>
      <c r="E426" s="62">
        <v>600</v>
      </c>
      <c r="F426" s="151">
        <f>F427+F429</f>
        <v>2370</v>
      </c>
      <c r="G426" s="151">
        <f t="shared" ref="G426:H426" si="188">G427+G429</f>
        <v>0</v>
      </c>
      <c r="H426" s="151">
        <f t="shared" si="188"/>
        <v>2370</v>
      </c>
    </row>
    <row r="427" spans="1:9" x14ac:dyDescent="0.2">
      <c r="A427" s="73" t="s">
        <v>111</v>
      </c>
      <c r="B427" s="62" t="s">
        <v>215</v>
      </c>
      <c r="C427" s="61" t="s">
        <v>215</v>
      </c>
      <c r="D427" s="61" t="s">
        <v>439</v>
      </c>
      <c r="E427" s="62">
        <v>610</v>
      </c>
      <c r="F427" s="151">
        <f>F428</f>
        <v>2133</v>
      </c>
      <c r="G427" s="151">
        <f t="shared" ref="G427:H427" si="189">G428</f>
        <v>0</v>
      </c>
      <c r="H427" s="151">
        <f t="shared" si="189"/>
        <v>2133</v>
      </c>
    </row>
    <row r="428" spans="1:9" ht="33.75" x14ac:dyDescent="0.2">
      <c r="A428" s="73" t="s">
        <v>113</v>
      </c>
      <c r="B428" s="62" t="s">
        <v>215</v>
      </c>
      <c r="C428" s="61" t="s">
        <v>215</v>
      </c>
      <c r="D428" s="61" t="s">
        <v>439</v>
      </c>
      <c r="E428" s="62">
        <v>611</v>
      </c>
      <c r="F428" s="151">
        <f>'Пр 6 вед'!G300</f>
        <v>2133</v>
      </c>
      <c r="G428" s="151">
        <f>'Пр 6 вед'!H300</f>
        <v>0</v>
      </c>
      <c r="H428" s="151">
        <f>'Пр 6 вед'!I300</f>
        <v>2133</v>
      </c>
    </row>
    <row r="429" spans="1:9" x14ac:dyDescent="0.2">
      <c r="A429" s="60" t="s">
        <v>386</v>
      </c>
      <c r="B429" s="62" t="s">
        <v>215</v>
      </c>
      <c r="C429" s="61" t="s">
        <v>215</v>
      </c>
      <c r="D429" s="61" t="s">
        <v>439</v>
      </c>
      <c r="E429" s="62">
        <v>620</v>
      </c>
      <c r="F429" s="151">
        <f>F430</f>
        <v>237</v>
      </c>
      <c r="G429" s="151">
        <f t="shared" ref="G429:H429" si="190">G430</f>
        <v>0</v>
      </c>
      <c r="H429" s="151">
        <f t="shared" si="190"/>
        <v>237</v>
      </c>
      <c r="I429" s="118"/>
    </row>
    <row r="430" spans="1:9" ht="33.75" x14ac:dyDescent="0.2">
      <c r="A430" s="60" t="s">
        <v>387</v>
      </c>
      <c r="B430" s="62" t="s">
        <v>215</v>
      </c>
      <c r="C430" s="61" t="s">
        <v>215</v>
      </c>
      <c r="D430" s="61" t="s">
        <v>439</v>
      </c>
      <c r="E430" s="62">
        <v>621</v>
      </c>
      <c r="F430" s="151">
        <f>'Пр 6 вед'!G302</f>
        <v>237</v>
      </c>
      <c r="G430" s="151">
        <f>'Пр 6 вед'!H302</f>
        <v>0</v>
      </c>
      <c r="H430" s="151">
        <f>'Пр 6 вед'!I302</f>
        <v>237</v>
      </c>
      <c r="I430" s="59"/>
    </row>
    <row r="431" spans="1:9" ht="31.5" x14ac:dyDescent="0.2">
      <c r="A431" s="88" t="s">
        <v>555</v>
      </c>
      <c r="B431" s="84" t="s">
        <v>215</v>
      </c>
      <c r="C431" s="84" t="s">
        <v>215</v>
      </c>
      <c r="D431" s="84" t="s">
        <v>393</v>
      </c>
      <c r="E431" s="86"/>
      <c r="F431" s="146">
        <f>F432</f>
        <v>80</v>
      </c>
      <c r="G431" s="146">
        <f t="shared" ref="G431:H434" si="191">G432</f>
        <v>0</v>
      </c>
      <c r="H431" s="146">
        <f t="shared" si="191"/>
        <v>80</v>
      </c>
    </row>
    <row r="432" spans="1:9" ht="22.5" x14ac:dyDescent="0.2">
      <c r="A432" s="105" t="s">
        <v>394</v>
      </c>
      <c r="B432" s="91" t="s">
        <v>215</v>
      </c>
      <c r="C432" s="91" t="s">
        <v>215</v>
      </c>
      <c r="D432" s="91" t="s">
        <v>395</v>
      </c>
      <c r="E432" s="93"/>
      <c r="F432" s="153">
        <f>F433</f>
        <v>80</v>
      </c>
      <c r="G432" s="153">
        <f t="shared" si="191"/>
        <v>0</v>
      </c>
      <c r="H432" s="153">
        <f t="shared" si="191"/>
        <v>80</v>
      </c>
    </row>
    <row r="433" spans="1:11" x14ac:dyDescent="0.2">
      <c r="A433" s="73" t="s">
        <v>482</v>
      </c>
      <c r="B433" s="61" t="s">
        <v>215</v>
      </c>
      <c r="C433" s="61" t="s">
        <v>215</v>
      </c>
      <c r="D433" s="61" t="s">
        <v>395</v>
      </c>
      <c r="E433" s="62">
        <v>200</v>
      </c>
      <c r="F433" s="151">
        <f>F434</f>
        <v>80</v>
      </c>
      <c r="G433" s="151">
        <f t="shared" si="191"/>
        <v>0</v>
      </c>
      <c r="H433" s="151">
        <f t="shared" si="191"/>
        <v>80</v>
      </c>
    </row>
    <row r="434" spans="1:11" ht="22.5" x14ac:dyDescent="0.2">
      <c r="A434" s="73" t="s">
        <v>128</v>
      </c>
      <c r="B434" s="61" t="s">
        <v>215</v>
      </c>
      <c r="C434" s="61" t="s">
        <v>215</v>
      </c>
      <c r="D434" s="61" t="s">
        <v>395</v>
      </c>
      <c r="E434" s="62">
        <v>240</v>
      </c>
      <c r="F434" s="151">
        <f>F435</f>
        <v>80</v>
      </c>
      <c r="G434" s="151">
        <f t="shared" si="191"/>
        <v>0</v>
      </c>
      <c r="H434" s="151">
        <f t="shared" si="191"/>
        <v>80</v>
      </c>
    </row>
    <row r="435" spans="1:11" x14ac:dyDescent="0.2">
      <c r="A435" s="101" t="s">
        <v>518</v>
      </c>
      <c r="B435" s="61" t="s">
        <v>215</v>
      </c>
      <c r="C435" s="61" t="s">
        <v>215</v>
      </c>
      <c r="D435" s="61" t="s">
        <v>395</v>
      </c>
      <c r="E435" s="62">
        <v>244</v>
      </c>
      <c r="F435" s="151">
        <f>'Пр 6 вед'!G664</f>
        <v>80</v>
      </c>
      <c r="G435" s="151">
        <f>'Пр 6 вед'!H664</f>
        <v>0</v>
      </c>
      <c r="H435" s="151">
        <f>'Пр 6 вед'!I664</f>
        <v>80</v>
      </c>
    </row>
    <row r="436" spans="1:11" x14ac:dyDescent="0.2">
      <c r="A436" s="57" t="s">
        <v>230</v>
      </c>
      <c r="B436" s="86" t="s">
        <v>215</v>
      </c>
      <c r="C436" s="84" t="s">
        <v>231</v>
      </c>
      <c r="D436" s="84" t="s">
        <v>157</v>
      </c>
      <c r="E436" s="86" t="s">
        <v>158</v>
      </c>
      <c r="F436" s="146">
        <f>F437+F463</f>
        <v>12584.800000000001</v>
      </c>
      <c r="G436" s="146">
        <f t="shared" ref="G436:H436" si="192">G437+G463</f>
        <v>1117.3</v>
      </c>
      <c r="H436" s="146">
        <f t="shared" si="192"/>
        <v>13702.100000000002</v>
      </c>
      <c r="I436" s="59"/>
    </row>
    <row r="437" spans="1:11" ht="33.75" x14ac:dyDescent="0.2">
      <c r="A437" s="73" t="s">
        <v>528</v>
      </c>
      <c r="B437" s="62" t="s">
        <v>215</v>
      </c>
      <c r="C437" s="61" t="s">
        <v>231</v>
      </c>
      <c r="D437" s="61" t="s">
        <v>232</v>
      </c>
      <c r="E437" s="62"/>
      <c r="F437" s="151">
        <f>F438+F457+F443</f>
        <v>12147.6</v>
      </c>
      <c r="G437" s="151">
        <f t="shared" ref="G437:H437" si="193">G438+G457+G443</f>
        <v>1117.3</v>
      </c>
      <c r="H437" s="151">
        <f t="shared" si="193"/>
        <v>13264.900000000001</v>
      </c>
      <c r="I437" s="59"/>
    </row>
    <row r="438" spans="1:11" ht="22.5" x14ac:dyDescent="0.2">
      <c r="A438" s="60" t="s">
        <v>233</v>
      </c>
      <c r="B438" s="62" t="s">
        <v>215</v>
      </c>
      <c r="C438" s="61" t="s">
        <v>231</v>
      </c>
      <c r="D438" s="61" t="s">
        <v>234</v>
      </c>
      <c r="E438" s="62"/>
      <c r="F438" s="151">
        <f>F439</f>
        <v>1084.8999999999999</v>
      </c>
      <c r="G438" s="151">
        <f t="shared" ref="G438:H439" si="194">G439</f>
        <v>122.5</v>
      </c>
      <c r="H438" s="151">
        <f t="shared" si="194"/>
        <v>1207.4000000000001</v>
      </c>
      <c r="I438" s="59"/>
    </row>
    <row r="439" spans="1:11" ht="33.75" x14ac:dyDescent="0.2">
      <c r="A439" s="73" t="s">
        <v>118</v>
      </c>
      <c r="B439" s="62" t="s">
        <v>215</v>
      </c>
      <c r="C439" s="61" t="s">
        <v>231</v>
      </c>
      <c r="D439" s="61" t="s">
        <v>234</v>
      </c>
      <c r="E439" s="62">
        <v>100</v>
      </c>
      <c r="F439" s="151">
        <f>F440</f>
        <v>1084.8999999999999</v>
      </c>
      <c r="G439" s="151">
        <f t="shared" si="194"/>
        <v>122.5</v>
      </c>
      <c r="H439" s="151">
        <f t="shared" si="194"/>
        <v>1207.4000000000001</v>
      </c>
      <c r="I439" s="59"/>
    </row>
    <row r="440" spans="1:11" x14ac:dyDescent="0.2">
      <c r="A440" s="73" t="s">
        <v>142</v>
      </c>
      <c r="B440" s="62" t="s">
        <v>215</v>
      </c>
      <c r="C440" s="61" t="s">
        <v>231</v>
      </c>
      <c r="D440" s="61" t="s">
        <v>234</v>
      </c>
      <c r="E440" s="62">
        <v>120</v>
      </c>
      <c r="F440" s="151">
        <f>F441+F442</f>
        <v>1084.8999999999999</v>
      </c>
      <c r="G440" s="151">
        <f t="shared" ref="G440:H440" si="195">G441+G442</f>
        <v>122.5</v>
      </c>
      <c r="H440" s="151">
        <f t="shared" si="195"/>
        <v>1207.4000000000001</v>
      </c>
      <c r="I440" s="59"/>
    </row>
    <row r="441" spans="1:11" x14ac:dyDescent="0.2">
      <c r="A441" s="100" t="s">
        <v>143</v>
      </c>
      <c r="B441" s="62" t="s">
        <v>215</v>
      </c>
      <c r="C441" s="61" t="s">
        <v>231</v>
      </c>
      <c r="D441" s="61" t="s">
        <v>234</v>
      </c>
      <c r="E441" s="62">
        <v>121</v>
      </c>
      <c r="F441" s="151">
        <f>'Пр 6 вед'!G309</f>
        <v>833.3</v>
      </c>
      <c r="G441" s="151">
        <f>'Пр 6 вед'!H309</f>
        <v>94.1</v>
      </c>
      <c r="H441" s="151">
        <f>'Пр 6 вед'!I309</f>
        <v>927.4</v>
      </c>
      <c r="I441" s="59"/>
    </row>
    <row r="442" spans="1:11" ht="33.75" x14ac:dyDescent="0.2">
      <c r="A442" s="100" t="s">
        <v>144</v>
      </c>
      <c r="B442" s="62" t="s">
        <v>215</v>
      </c>
      <c r="C442" s="61" t="s">
        <v>231</v>
      </c>
      <c r="D442" s="61" t="s">
        <v>234</v>
      </c>
      <c r="E442" s="62">
        <v>129</v>
      </c>
      <c r="F442" s="151">
        <f>'Пр 6 вед'!G310</f>
        <v>251.6</v>
      </c>
      <c r="G442" s="151">
        <f>'Пр 6 вед'!H310</f>
        <v>28.4</v>
      </c>
      <c r="H442" s="151">
        <f>'Пр 6 вед'!I310</f>
        <v>280</v>
      </c>
    </row>
    <row r="443" spans="1:11" s="80" customFormat="1" x14ac:dyDescent="0.2">
      <c r="A443" s="60" t="s">
        <v>235</v>
      </c>
      <c r="B443" s="62" t="s">
        <v>215</v>
      </c>
      <c r="C443" s="61" t="s">
        <v>231</v>
      </c>
      <c r="D443" s="61" t="s">
        <v>236</v>
      </c>
      <c r="E443" s="62" t="s">
        <v>158</v>
      </c>
      <c r="F443" s="151">
        <f>F444+F448+F452</f>
        <v>10362.700000000001</v>
      </c>
      <c r="G443" s="151">
        <f t="shared" ref="G443:H443" si="196">G444+G448+G452</f>
        <v>1056.8</v>
      </c>
      <c r="H443" s="151">
        <f t="shared" si="196"/>
        <v>11419.500000000002</v>
      </c>
      <c r="J443" s="48"/>
      <c r="K443" s="48"/>
    </row>
    <row r="444" spans="1:11" s="80" customFormat="1" ht="33.75" x14ac:dyDescent="0.2">
      <c r="A444" s="73" t="s">
        <v>118</v>
      </c>
      <c r="B444" s="62" t="s">
        <v>215</v>
      </c>
      <c r="C444" s="61" t="s">
        <v>231</v>
      </c>
      <c r="D444" s="61" t="s">
        <v>237</v>
      </c>
      <c r="E444" s="62" t="s">
        <v>119</v>
      </c>
      <c r="F444" s="151">
        <f>F445</f>
        <v>9762.1</v>
      </c>
      <c r="G444" s="151">
        <f t="shared" ref="G444:H444" si="197">G445</f>
        <v>909.8</v>
      </c>
      <c r="H444" s="151">
        <f t="shared" si="197"/>
        <v>10671.900000000001</v>
      </c>
      <c r="J444" s="48"/>
      <c r="K444" s="48"/>
    </row>
    <row r="445" spans="1:11" s="80" customFormat="1" x14ac:dyDescent="0.2">
      <c r="A445" s="73" t="s">
        <v>120</v>
      </c>
      <c r="B445" s="62" t="s">
        <v>215</v>
      </c>
      <c r="C445" s="61" t="s">
        <v>231</v>
      </c>
      <c r="D445" s="61" t="s">
        <v>237</v>
      </c>
      <c r="E445" s="62">
        <v>110</v>
      </c>
      <c r="F445" s="151">
        <f>F446+F447</f>
        <v>9762.1</v>
      </c>
      <c r="G445" s="151">
        <f t="shared" ref="G445:H445" si="198">G446+G447</f>
        <v>909.8</v>
      </c>
      <c r="H445" s="151">
        <f t="shared" si="198"/>
        <v>10671.900000000001</v>
      </c>
      <c r="J445" s="48"/>
      <c r="K445" s="48"/>
    </row>
    <row r="446" spans="1:11" s="80" customFormat="1" x14ac:dyDescent="0.2">
      <c r="A446" s="73" t="s">
        <v>121</v>
      </c>
      <c r="B446" s="62" t="s">
        <v>215</v>
      </c>
      <c r="C446" s="61" t="s">
        <v>231</v>
      </c>
      <c r="D446" s="61" t="s">
        <v>237</v>
      </c>
      <c r="E446" s="62">
        <v>111</v>
      </c>
      <c r="F446" s="151">
        <f>'Пр 6 вед'!G314</f>
        <v>7497.8</v>
      </c>
      <c r="G446" s="151">
        <f>'Пр 6 вед'!H314</f>
        <v>698.8</v>
      </c>
      <c r="H446" s="151">
        <f>'Пр 6 вед'!I314</f>
        <v>8196.6</v>
      </c>
      <c r="J446" s="48"/>
      <c r="K446" s="48"/>
    </row>
    <row r="447" spans="1:11" s="80" customFormat="1" ht="22.5" x14ac:dyDescent="0.2">
      <c r="A447" s="100" t="s">
        <v>122</v>
      </c>
      <c r="B447" s="62" t="s">
        <v>215</v>
      </c>
      <c r="C447" s="61" t="s">
        <v>231</v>
      </c>
      <c r="D447" s="61" t="s">
        <v>237</v>
      </c>
      <c r="E447" s="62">
        <v>119</v>
      </c>
      <c r="F447" s="151">
        <f>'Пр 6 вед'!G315</f>
        <v>2264.3000000000002</v>
      </c>
      <c r="G447" s="151">
        <f>'Пр 6 вед'!H315</f>
        <v>211</v>
      </c>
      <c r="H447" s="151">
        <f>'Пр 6 вед'!I315</f>
        <v>2475.3000000000002</v>
      </c>
      <c r="J447" s="48"/>
      <c r="K447" s="48"/>
    </row>
    <row r="448" spans="1:11" s="80" customFormat="1" x14ac:dyDescent="0.2">
      <c r="A448" s="73" t="s">
        <v>482</v>
      </c>
      <c r="B448" s="62" t="s">
        <v>215</v>
      </c>
      <c r="C448" s="61" t="s">
        <v>231</v>
      </c>
      <c r="D448" s="61" t="s">
        <v>238</v>
      </c>
      <c r="E448" s="62" t="s">
        <v>127</v>
      </c>
      <c r="F448" s="151">
        <f>F449</f>
        <v>567.6</v>
      </c>
      <c r="G448" s="151">
        <f t="shared" ref="G448:H448" si="199">G449</f>
        <v>127</v>
      </c>
      <c r="H448" s="151">
        <f t="shared" si="199"/>
        <v>694.6</v>
      </c>
      <c r="J448" s="48"/>
      <c r="K448" s="48"/>
    </row>
    <row r="449" spans="1:11" s="80" customFormat="1" ht="22.5" x14ac:dyDescent="0.2">
      <c r="A449" s="73" t="s">
        <v>128</v>
      </c>
      <c r="B449" s="62" t="s">
        <v>215</v>
      </c>
      <c r="C449" s="61" t="s">
        <v>231</v>
      </c>
      <c r="D449" s="61" t="s">
        <v>238</v>
      </c>
      <c r="E449" s="62" t="s">
        <v>129</v>
      </c>
      <c r="F449" s="151">
        <f>F451+F450</f>
        <v>567.6</v>
      </c>
      <c r="G449" s="151">
        <f t="shared" ref="G449:H449" si="200">G451+G450</f>
        <v>127</v>
      </c>
      <c r="H449" s="151">
        <f t="shared" si="200"/>
        <v>694.6</v>
      </c>
      <c r="J449" s="48"/>
      <c r="K449" s="48"/>
    </row>
    <row r="450" spans="1:11" s="80" customFormat="1" ht="22.5" x14ac:dyDescent="0.2">
      <c r="A450" s="101" t="s">
        <v>145</v>
      </c>
      <c r="B450" s="62" t="s">
        <v>215</v>
      </c>
      <c r="C450" s="61" t="s">
        <v>231</v>
      </c>
      <c r="D450" s="61" t="s">
        <v>238</v>
      </c>
      <c r="E450" s="62">
        <v>242</v>
      </c>
      <c r="F450" s="151">
        <f>'Пр 6 вед'!G318</f>
        <v>50</v>
      </c>
      <c r="G450" s="151">
        <f>'Пр 6 вед'!H318</f>
        <v>120</v>
      </c>
      <c r="H450" s="151">
        <f>'Пр 6 вед'!I318</f>
        <v>170</v>
      </c>
      <c r="J450" s="48"/>
      <c r="K450" s="48"/>
    </row>
    <row r="451" spans="1:11" s="80" customFormat="1" x14ac:dyDescent="0.2">
      <c r="A451" s="101" t="s">
        <v>518</v>
      </c>
      <c r="B451" s="62" t="s">
        <v>215</v>
      </c>
      <c r="C451" s="61" t="s">
        <v>231</v>
      </c>
      <c r="D451" s="61" t="s">
        <v>238</v>
      </c>
      <c r="E451" s="62" t="s">
        <v>131</v>
      </c>
      <c r="F451" s="151">
        <f>'Пр 6 вед'!G319</f>
        <v>517.6</v>
      </c>
      <c r="G451" s="151">
        <f>'Пр 6 вед'!H319</f>
        <v>7</v>
      </c>
      <c r="H451" s="151">
        <f>'Пр 6 вед'!I319</f>
        <v>524.6</v>
      </c>
      <c r="J451" s="48"/>
      <c r="K451" s="48"/>
    </row>
    <row r="452" spans="1:11" s="80" customFormat="1" x14ac:dyDescent="0.2">
      <c r="A452" s="64" t="s">
        <v>146</v>
      </c>
      <c r="B452" s="62" t="s">
        <v>215</v>
      </c>
      <c r="C452" s="61" t="s">
        <v>231</v>
      </c>
      <c r="D452" s="61" t="s">
        <v>238</v>
      </c>
      <c r="E452" s="62" t="s">
        <v>208</v>
      </c>
      <c r="F452" s="151">
        <f>F453</f>
        <v>33</v>
      </c>
      <c r="G452" s="151">
        <f t="shared" ref="G452:H452" si="201">G453</f>
        <v>20</v>
      </c>
      <c r="H452" s="151">
        <f t="shared" si="201"/>
        <v>53</v>
      </c>
      <c r="J452" s="48"/>
      <c r="K452" s="48"/>
    </row>
    <row r="453" spans="1:11" s="80" customFormat="1" x14ac:dyDescent="0.2">
      <c r="A453" s="64" t="s">
        <v>147</v>
      </c>
      <c r="B453" s="62" t="s">
        <v>215</v>
      </c>
      <c r="C453" s="61" t="s">
        <v>231</v>
      </c>
      <c r="D453" s="61" t="s">
        <v>238</v>
      </c>
      <c r="E453" s="62" t="s">
        <v>148</v>
      </c>
      <c r="F453" s="151">
        <f>F454+F455+F456</f>
        <v>33</v>
      </c>
      <c r="G453" s="151">
        <f t="shared" ref="G453:H453" si="202">G454+G455+G456</f>
        <v>20</v>
      </c>
      <c r="H453" s="151">
        <f t="shared" si="202"/>
        <v>53</v>
      </c>
      <c r="J453" s="48"/>
      <c r="K453" s="48"/>
    </row>
    <row r="454" spans="1:11" s="80" customFormat="1" x14ac:dyDescent="0.2">
      <c r="A454" s="68" t="s">
        <v>149</v>
      </c>
      <c r="B454" s="62" t="s">
        <v>215</v>
      </c>
      <c r="C454" s="61" t="s">
        <v>231</v>
      </c>
      <c r="D454" s="61" t="s">
        <v>238</v>
      </c>
      <c r="E454" s="62" t="s">
        <v>150</v>
      </c>
      <c r="F454" s="151">
        <f>'Пр 6 вед'!G322</f>
        <v>6</v>
      </c>
      <c r="G454" s="151">
        <f>'Пр 6 вед'!H322</f>
        <v>0</v>
      </c>
      <c r="H454" s="151">
        <f>'Пр 6 вед'!I322</f>
        <v>6</v>
      </c>
      <c r="J454" s="48"/>
      <c r="K454" s="48"/>
    </row>
    <row r="455" spans="1:11" s="80" customFormat="1" x14ac:dyDescent="0.2">
      <c r="A455" s="64" t="s">
        <v>209</v>
      </c>
      <c r="B455" s="62" t="s">
        <v>215</v>
      </c>
      <c r="C455" s="61" t="s">
        <v>231</v>
      </c>
      <c r="D455" s="61" t="s">
        <v>238</v>
      </c>
      <c r="E455" s="62">
        <v>852</v>
      </c>
      <c r="F455" s="151">
        <f>'Пр 6 вед'!G323</f>
        <v>3</v>
      </c>
      <c r="G455" s="151">
        <f>'Пр 6 вед'!H323</f>
        <v>0</v>
      </c>
      <c r="H455" s="151">
        <f>'Пр 6 вед'!I323</f>
        <v>3</v>
      </c>
      <c r="J455" s="48"/>
      <c r="K455" s="48"/>
    </row>
    <row r="456" spans="1:11" s="80" customFormat="1" x14ac:dyDescent="0.2">
      <c r="A456" s="64" t="s">
        <v>462</v>
      </c>
      <c r="B456" s="62" t="s">
        <v>215</v>
      </c>
      <c r="C456" s="61" t="s">
        <v>231</v>
      </c>
      <c r="D456" s="61" t="s">
        <v>238</v>
      </c>
      <c r="E456" s="62">
        <v>853</v>
      </c>
      <c r="F456" s="151">
        <f>'Пр 6 вед'!G324</f>
        <v>24</v>
      </c>
      <c r="G456" s="151">
        <f>'Пр 6 вед'!H324</f>
        <v>20</v>
      </c>
      <c r="H456" s="151">
        <f>'Пр 6 вед'!I324</f>
        <v>44</v>
      </c>
      <c r="J456" s="48"/>
      <c r="K456" s="48"/>
    </row>
    <row r="457" spans="1:11" s="80" customFormat="1" ht="22.5" x14ac:dyDescent="0.2">
      <c r="A457" s="60" t="s">
        <v>239</v>
      </c>
      <c r="B457" s="62" t="s">
        <v>215</v>
      </c>
      <c r="C457" s="61" t="s">
        <v>231</v>
      </c>
      <c r="D457" s="61" t="s">
        <v>240</v>
      </c>
      <c r="E457" s="62"/>
      <c r="F457" s="151">
        <f>F458+F461</f>
        <v>700</v>
      </c>
      <c r="G457" s="151">
        <f t="shared" ref="G457:H457" si="203">G458+G461</f>
        <v>-62</v>
      </c>
      <c r="H457" s="151">
        <f t="shared" si="203"/>
        <v>638</v>
      </c>
      <c r="J457" s="48"/>
      <c r="K457" s="48"/>
    </row>
    <row r="458" spans="1:11" s="80" customFormat="1" x14ac:dyDescent="0.2">
      <c r="A458" s="73" t="s">
        <v>482</v>
      </c>
      <c r="B458" s="62" t="s">
        <v>215</v>
      </c>
      <c r="C458" s="61" t="s">
        <v>231</v>
      </c>
      <c r="D458" s="61" t="s">
        <v>240</v>
      </c>
      <c r="E458" s="62">
        <v>200</v>
      </c>
      <c r="F458" s="151">
        <f>F459</f>
        <v>430</v>
      </c>
      <c r="G458" s="151">
        <f t="shared" ref="G458:H459" si="204">G459</f>
        <v>-162</v>
      </c>
      <c r="H458" s="151">
        <f t="shared" si="204"/>
        <v>268</v>
      </c>
      <c r="J458" s="48"/>
      <c r="K458" s="48"/>
    </row>
    <row r="459" spans="1:11" ht="22.5" x14ac:dyDescent="0.2">
      <c r="A459" s="73" t="s">
        <v>128</v>
      </c>
      <c r="B459" s="62" t="s">
        <v>215</v>
      </c>
      <c r="C459" s="61" t="s">
        <v>231</v>
      </c>
      <c r="D459" s="61" t="s">
        <v>240</v>
      </c>
      <c r="E459" s="62">
        <v>240</v>
      </c>
      <c r="F459" s="151">
        <f>F460</f>
        <v>430</v>
      </c>
      <c r="G459" s="151">
        <f t="shared" si="204"/>
        <v>-162</v>
      </c>
      <c r="H459" s="151">
        <f t="shared" si="204"/>
        <v>268</v>
      </c>
    </row>
    <row r="460" spans="1:11" x14ac:dyDescent="0.2">
      <c r="A460" s="101" t="s">
        <v>518</v>
      </c>
      <c r="B460" s="62" t="s">
        <v>215</v>
      </c>
      <c r="C460" s="61" t="s">
        <v>231</v>
      </c>
      <c r="D460" s="61" t="s">
        <v>240</v>
      </c>
      <c r="E460" s="62">
        <v>244</v>
      </c>
      <c r="F460" s="151">
        <f>'Пр 6 вед'!G328</f>
        <v>430</v>
      </c>
      <c r="G460" s="151">
        <f>'Пр 6 вед'!H328</f>
        <v>-162</v>
      </c>
      <c r="H460" s="151">
        <f>'Пр 6 вед'!I328</f>
        <v>268</v>
      </c>
    </row>
    <row r="461" spans="1:11" x14ac:dyDescent="0.2">
      <c r="A461" s="68" t="s">
        <v>170</v>
      </c>
      <c r="B461" s="62" t="s">
        <v>215</v>
      </c>
      <c r="C461" s="61" t="s">
        <v>231</v>
      </c>
      <c r="D461" s="61" t="s">
        <v>240</v>
      </c>
      <c r="E461" s="62">
        <v>300</v>
      </c>
      <c r="F461" s="151">
        <f>F462</f>
        <v>270</v>
      </c>
      <c r="G461" s="151">
        <f t="shared" ref="G461:H461" si="205">G462</f>
        <v>100</v>
      </c>
      <c r="H461" s="151">
        <f t="shared" si="205"/>
        <v>370</v>
      </c>
    </row>
    <row r="462" spans="1:11" x14ac:dyDescent="0.2">
      <c r="A462" s="60" t="s">
        <v>241</v>
      </c>
      <c r="B462" s="62" t="s">
        <v>215</v>
      </c>
      <c r="C462" s="61" t="s">
        <v>231</v>
      </c>
      <c r="D462" s="61" t="s">
        <v>240</v>
      </c>
      <c r="E462" s="62">
        <v>350</v>
      </c>
      <c r="F462" s="151">
        <f>'Пр 6 вед'!G330</f>
        <v>270</v>
      </c>
      <c r="G462" s="151">
        <f>'Пр 6 вед'!H330</f>
        <v>100</v>
      </c>
      <c r="H462" s="151">
        <f>'Пр 6 вед'!I330</f>
        <v>370</v>
      </c>
    </row>
    <row r="463" spans="1:11" s="82" customFormat="1" ht="22.5" customHeight="1" x14ac:dyDescent="0.2">
      <c r="A463" s="175" t="s">
        <v>491</v>
      </c>
      <c r="B463" s="86" t="s">
        <v>215</v>
      </c>
      <c r="C463" s="86" t="s">
        <v>231</v>
      </c>
      <c r="D463" s="84" t="s">
        <v>388</v>
      </c>
      <c r="E463" s="87" t="s">
        <v>158</v>
      </c>
      <c r="F463" s="147">
        <f>F464+F469</f>
        <v>437.2</v>
      </c>
      <c r="G463" s="147">
        <f t="shared" ref="G463:H463" si="206">G464+G469</f>
        <v>0</v>
      </c>
      <c r="H463" s="147">
        <f t="shared" si="206"/>
        <v>437.2</v>
      </c>
      <c r="I463" s="119"/>
    </row>
    <row r="464" spans="1:11" s="67" customFormat="1" ht="33.75" x14ac:dyDescent="0.2">
      <c r="A464" s="73" t="s">
        <v>118</v>
      </c>
      <c r="B464" s="62" t="s">
        <v>215</v>
      </c>
      <c r="C464" s="62" t="s">
        <v>231</v>
      </c>
      <c r="D464" s="61" t="s">
        <v>388</v>
      </c>
      <c r="E464" s="65">
        <v>100</v>
      </c>
      <c r="F464" s="150">
        <f>F465</f>
        <v>397.5</v>
      </c>
      <c r="G464" s="150">
        <f t="shared" ref="G464:H464" si="207">G465</f>
        <v>0</v>
      </c>
      <c r="H464" s="150">
        <f t="shared" si="207"/>
        <v>397.5</v>
      </c>
      <c r="I464" s="114"/>
    </row>
    <row r="465" spans="1:11" s="67" customFormat="1" x14ac:dyDescent="0.2">
      <c r="A465" s="73" t="s">
        <v>142</v>
      </c>
      <c r="B465" s="62" t="s">
        <v>215</v>
      </c>
      <c r="C465" s="62" t="s">
        <v>231</v>
      </c>
      <c r="D465" s="61" t="s">
        <v>388</v>
      </c>
      <c r="E465" s="65">
        <v>120</v>
      </c>
      <c r="F465" s="150">
        <f>F466+F467+F468</f>
        <v>397.5</v>
      </c>
      <c r="G465" s="150">
        <f t="shared" ref="G465:H465" si="208">G466+G467+G468</f>
        <v>0</v>
      </c>
      <c r="H465" s="150">
        <f t="shared" si="208"/>
        <v>397.5</v>
      </c>
      <c r="I465" s="114"/>
    </row>
    <row r="466" spans="1:11" s="67" customFormat="1" x14ac:dyDescent="0.2">
      <c r="A466" s="100" t="s">
        <v>143</v>
      </c>
      <c r="B466" s="62" t="s">
        <v>215</v>
      </c>
      <c r="C466" s="62" t="s">
        <v>231</v>
      </c>
      <c r="D466" s="61" t="s">
        <v>388</v>
      </c>
      <c r="E466" s="65">
        <v>121</v>
      </c>
      <c r="F466" s="150">
        <f>'Пр 6 вед'!G669</f>
        <v>293.39999999999998</v>
      </c>
      <c r="G466" s="150">
        <f>'Пр 6 вед'!H669</f>
        <v>0</v>
      </c>
      <c r="H466" s="150">
        <f>'Пр 6 вед'!I669</f>
        <v>293.39999999999998</v>
      </c>
      <c r="I466" s="114"/>
    </row>
    <row r="467" spans="1:11" ht="22.5" x14ac:dyDescent="0.2">
      <c r="A467" s="63" t="s">
        <v>257</v>
      </c>
      <c r="B467" s="62" t="s">
        <v>215</v>
      </c>
      <c r="C467" s="62" t="s">
        <v>231</v>
      </c>
      <c r="D467" s="61" t="s">
        <v>388</v>
      </c>
      <c r="E467" s="62">
        <v>122</v>
      </c>
      <c r="F467" s="150">
        <f>'Пр 6 вед'!G670</f>
        <v>15.5</v>
      </c>
      <c r="G467" s="150">
        <f>'Пр 6 вед'!H670</f>
        <v>0</v>
      </c>
      <c r="H467" s="150">
        <f>'Пр 6 вед'!I670</f>
        <v>15.5</v>
      </c>
    </row>
    <row r="468" spans="1:11" ht="33.75" x14ac:dyDescent="0.2">
      <c r="A468" s="100" t="s">
        <v>144</v>
      </c>
      <c r="B468" s="62" t="s">
        <v>215</v>
      </c>
      <c r="C468" s="62" t="s">
        <v>231</v>
      </c>
      <c r="D468" s="61" t="s">
        <v>388</v>
      </c>
      <c r="E468" s="62">
        <v>129</v>
      </c>
      <c r="F468" s="150">
        <f>'Пр 6 вед'!G671</f>
        <v>88.6</v>
      </c>
      <c r="G468" s="150">
        <f>'Пр 6 вед'!H671</f>
        <v>0</v>
      </c>
      <c r="H468" s="150">
        <f>'Пр 6 вед'!I671</f>
        <v>88.6</v>
      </c>
    </row>
    <row r="469" spans="1:11" x14ac:dyDescent="0.2">
      <c r="A469" s="73" t="s">
        <v>482</v>
      </c>
      <c r="B469" s="62" t="s">
        <v>215</v>
      </c>
      <c r="C469" s="62" t="s">
        <v>231</v>
      </c>
      <c r="D469" s="61" t="s">
        <v>388</v>
      </c>
      <c r="E469" s="62" t="s">
        <v>127</v>
      </c>
      <c r="F469" s="151">
        <f>F470</f>
        <v>39.700000000000003</v>
      </c>
      <c r="G469" s="151">
        <f t="shared" ref="G469:H469" si="209">G470</f>
        <v>0</v>
      </c>
      <c r="H469" s="151">
        <f t="shared" si="209"/>
        <v>39.700000000000003</v>
      </c>
    </row>
    <row r="470" spans="1:11" ht="22.5" x14ac:dyDescent="0.2">
      <c r="A470" s="73" t="s">
        <v>128</v>
      </c>
      <c r="B470" s="62" t="s">
        <v>215</v>
      </c>
      <c r="C470" s="62" t="s">
        <v>231</v>
      </c>
      <c r="D470" s="61" t="s">
        <v>388</v>
      </c>
      <c r="E470" s="62" t="s">
        <v>129</v>
      </c>
      <c r="F470" s="151">
        <f>F472+F471</f>
        <v>39.700000000000003</v>
      </c>
      <c r="G470" s="151">
        <f t="shared" ref="G470:H470" si="210">G472+G471</f>
        <v>0</v>
      </c>
      <c r="H470" s="151">
        <f t="shared" si="210"/>
        <v>39.700000000000003</v>
      </c>
    </row>
    <row r="471" spans="1:11" ht="22.5" x14ac:dyDescent="0.2">
      <c r="A471" s="101" t="s">
        <v>145</v>
      </c>
      <c r="B471" s="62" t="s">
        <v>215</v>
      </c>
      <c r="C471" s="62" t="s">
        <v>231</v>
      </c>
      <c r="D471" s="61" t="s">
        <v>388</v>
      </c>
      <c r="E471" s="62">
        <v>242</v>
      </c>
      <c r="F471" s="150">
        <f>'Пр 6 вед'!G674</f>
        <v>0</v>
      </c>
      <c r="G471" s="150">
        <f>'Пр 6 вед'!H674</f>
        <v>0</v>
      </c>
      <c r="H471" s="150">
        <f>'Пр 6 вед'!I674</f>
        <v>0</v>
      </c>
    </row>
    <row r="472" spans="1:11" x14ac:dyDescent="0.2">
      <c r="A472" s="101" t="s">
        <v>518</v>
      </c>
      <c r="B472" s="62" t="s">
        <v>215</v>
      </c>
      <c r="C472" s="62" t="s">
        <v>231</v>
      </c>
      <c r="D472" s="61" t="s">
        <v>388</v>
      </c>
      <c r="E472" s="62" t="s">
        <v>131</v>
      </c>
      <c r="F472" s="150">
        <f>'Пр 6 вед'!G675</f>
        <v>39.700000000000003</v>
      </c>
      <c r="G472" s="150">
        <f>'Пр 6 вед'!H675</f>
        <v>0</v>
      </c>
      <c r="H472" s="150">
        <f>'Пр 6 вед'!I675</f>
        <v>39.700000000000003</v>
      </c>
    </row>
    <row r="473" spans="1:11" x14ac:dyDescent="0.2">
      <c r="A473" s="112" t="s">
        <v>102</v>
      </c>
      <c r="B473" s="89" t="s">
        <v>103</v>
      </c>
      <c r="C473" s="96"/>
      <c r="D473" s="96"/>
      <c r="E473" s="107"/>
      <c r="F473" s="147">
        <f>F474+F511</f>
        <v>41187.5</v>
      </c>
      <c r="G473" s="147">
        <f t="shared" ref="G473:H473" si="211">G474+G511</f>
        <v>3188.3676999999998</v>
      </c>
      <c r="H473" s="147">
        <f t="shared" si="211"/>
        <v>44375.867700000003</v>
      </c>
      <c r="I473" s="80">
        <f>'Пр 6 вед'!G29</f>
        <v>41187.5</v>
      </c>
      <c r="J473" s="80">
        <f>'Пр 6 вед'!H29</f>
        <v>3188.3676999999998</v>
      </c>
      <c r="K473" s="80">
        <f>'Пр 6 вед'!I29</f>
        <v>44375.867700000003</v>
      </c>
    </row>
    <row r="474" spans="1:11" x14ac:dyDescent="0.2">
      <c r="A474" s="88" t="s">
        <v>104</v>
      </c>
      <c r="B474" s="89" t="s">
        <v>103</v>
      </c>
      <c r="C474" s="89" t="s">
        <v>105</v>
      </c>
      <c r="D474" s="89"/>
      <c r="E474" s="87"/>
      <c r="F474" s="147">
        <f>F475+F490+F507</f>
        <v>27396.1</v>
      </c>
      <c r="G474" s="147">
        <f t="shared" ref="G474:H474" si="212">G475+G490+G507</f>
        <v>1554.4676999999999</v>
      </c>
      <c r="H474" s="147">
        <f t="shared" si="212"/>
        <v>28950.5677</v>
      </c>
    </row>
    <row r="475" spans="1:11" ht="12" customHeight="1" x14ac:dyDescent="0.2">
      <c r="A475" s="88" t="s">
        <v>525</v>
      </c>
      <c r="B475" s="89" t="s">
        <v>103</v>
      </c>
      <c r="C475" s="89" t="s">
        <v>105</v>
      </c>
      <c r="D475" s="89" t="s">
        <v>106</v>
      </c>
      <c r="E475" s="87"/>
      <c r="F475" s="147">
        <f>F476+F481+F495</f>
        <v>27286.1</v>
      </c>
      <c r="G475" s="147">
        <f t="shared" ref="G475:H475" si="213">G476+G481+G495</f>
        <v>1523.3</v>
      </c>
      <c r="H475" s="147">
        <f t="shared" si="213"/>
        <v>28809.399999999998</v>
      </c>
    </row>
    <row r="476" spans="1:11" ht="13.5" thickBot="1" x14ac:dyDescent="0.25">
      <c r="A476" s="90" t="s">
        <v>107</v>
      </c>
      <c r="B476" s="94" t="s">
        <v>103</v>
      </c>
      <c r="C476" s="94" t="s">
        <v>105</v>
      </c>
      <c r="D476" s="94" t="s">
        <v>108</v>
      </c>
      <c r="E476" s="92"/>
      <c r="F476" s="148">
        <f>F477</f>
        <v>9985.9</v>
      </c>
      <c r="G476" s="148">
        <f t="shared" ref="G476:H479" si="214">G477</f>
        <v>598.9</v>
      </c>
      <c r="H476" s="148">
        <f t="shared" si="214"/>
        <v>10584.8</v>
      </c>
    </row>
    <row r="477" spans="1:11" s="80" customFormat="1" ht="34.5" thickBot="1" x14ac:dyDescent="0.25">
      <c r="A477" s="216" t="s">
        <v>543</v>
      </c>
      <c r="B477" s="77" t="s">
        <v>103</v>
      </c>
      <c r="C477" s="77" t="s">
        <v>105</v>
      </c>
      <c r="D477" s="77" t="s">
        <v>684</v>
      </c>
      <c r="E477" s="74"/>
      <c r="F477" s="149">
        <f>F478</f>
        <v>9985.9</v>
      </c>
      <c r="G477" s="149">
        <f t="shared" si="214"/>
        <v>598.9</v>
      </c>
      <c r="H477" s="149">
        <f t="shared" si="214"/>
        <v>10584.8</v>
      </c>
      <c r="J477" s="48"/>
      <c r="K477" s="48"/>
    </row>
    <row r="478" spans="1:11" s="80" customFormat="1" ht="22.5" x14ac:dyDescent="0.2">
      <c r="A478" s="73" t="s">
        <v>109</v>
      </c>
      <c r="B478" s="74" t="s">
        <v>103</v>
      </c>
      <c r="C478" s="77" t="s">
        <v>105</v>
      </c>
      <c r="D478" s="77" t="s">
        <v>684</v>
      </c>
      <c r="E478" s="74" t="s">
        <v>110</v>
      </c>
      <c r="F478" s="149">
        <f>F479</f>
        <v>9985.9</v>
      </c>
      <c r="G478" s="149">
        <f t="shared" si="214"/>
        <v>598.9</v>
      </c>
      <c r="H478" s="149">
        <f t="shared" si="214"/>
        <v>10584.8</v>
      </c>
      <c r="J478" s="48"/>
      <c r="K478" s="48"/>
    </row>
    <row r="479" spans="1:11" s="80" customFormat="1" x14ac:dyDescent="0.2">
      <c r="A479" s="73" t="s">
        <v>111</v>
      </c>
      <c r="B479" s="74" t="s">
        <v>103</v>
      </c>
      <c r="C479" s="77" t="s">
        <v>105</v>
      </c>
      <c r="D479" s="77" t="s">
        <v>684</v>
      </c>
      <c r="E479" s="74" t="s">
        <v>112</v>
      </c>
      <c r="F479" s="149">
        <f>F480</f>
        <v>9985.9</v>
      </c>
      <c r="G479" s="149">
        <f t="shared" si="214"/>
        <v>598.9</v>
      </c>
      <c r="H479" s="149">
        <f t="shared" si="214"/>
        <v>10584.8</v>
      </c>
      <c r="J479" s="48"/>
      <c r="K479" s="48"/>
    </row>
    <row r="480" spans="1:11" s="80" customFormat="1" ht="33.75" x14ac:dyDescent="0.2">
      <c r="A480" s="73" t="s">
        <v>113</v>
      </c>
      <c r="B480" s="74" t="s">
        <v>103</v>
      </c>
      <c r="C480" s="77" t="s">
        <v>105</v>
      </c>
      <c r="D480" s="77" t="s">
        <v>684</v>
      </c>
      <c r="E480" s="74" t="s">
        <v>114</v>
      </c>
      <c r="F480" s="149">
        <f>'Пр 6 вед'!G36</f>
        <v>9985.9</v>
      </c>
      <c r="G480" s="149">
        <f>'Пр 6 вед'!H36</f>
        <v>598.9</v>
      </c>
      <c r="H480" s="149">
        <f>'Пр 6 вед'!I36</f>
        <v>10584.8</v>
      </c>
      <c r="J480" s="48"/>
      <c r="K480" s="48"/>
    </row>
    <row r="481" spans="1:11" s="80" customFormat="1" ht="22.5" x14ac:dyDescent="0.2">
      <c r="A481" s="73" t="s">
        <v>115</v>
      </c>
      <c r="B481" s="77" t="s">
        <v>103</v>
      </c>
      <c r="C481" s="77" t="s">
        <v>105</v>
      </c>
      <c r="D481" s="77" t="s">
        <v>116</v>
      </c>
      <c r="E481" s="74"/>
      <c r="F481" s="149">
        <f>F482</f>
        <v>16893.2</v>
      </c>
      <c r="G481" s="149">
        <f t="shared" ref="G481:H481" si="215">G482</f>
        <v>924.4</v>
      </c>
      <c r="H481" s="149">
        <f t="shared" si="215"/>
        <v>17817.599999999999</v>
      </c>
      <c r="J481" s="48"/>
      <c r="K481" s="48"/>
    </row>
    <row r="482" spans="1:11" s="80" customFormat="1" ht="39" customHeight="1" x14ac:dyDescent="0.2">
      <c r="A482" s="210" t="s">
        <v>544</v>
      </c>
      <c r="B482" s="77" t="s">
        <v>103</v>
      </c>
      <c r="C482" s="77" t="s">
        <v>105</v>
      </c>
      <c r="D482" s="77" t="s">
        <v>117</v>
      </c>
      <c r="E482" s="74"/>
      <c r="F482" s="149">
        <f>F483+F487</f>
        <v>16893.2</v>
      </c>
      <c r="G482" s="149">
        <f t="shared" ref="G482:H482" si="216">G483+G487</f>
        <v>924.4</v>
      </c>
      <c r="H482" s="149">
        <f t="shared" si="216"/>
        <v>17817.599999999999</v>
      </c>
      <c r="J482" s="48"/>
      <c r="K482" s="48"/>
    </row>
    <row r="483" spans="1:11" s="80" customFormat="1" ht="33.75" x14ac:dyDescent="0.2">
      <c r="A483" s="73" t="s">
        <v>118</v>
      </c>
      <c r="B483" s="77" t="s">
        <v>103</v>
      </c>
      <c r="C483" s="77" t="s">
        <v>105</v>
      </c>
      <c r="D483" s="77" t="s">
        <v>117</v>
      </c>
      <c r="E483" s="74" t="s">
        <v>119</v>
      </c>
      <c r="F483" s="149">
        <f>F484</f>
        <v>2859.8</v>
      </c>
      <c r="G483" s="149">
        <f t="shared" ref="G483:H483" si="217">G484</f>
        <v>0</v>
      </c>
      <c r="H483" s="149">
        <f t="shared" si="217"/>
        <v>2859.8</v>
      </c>
      <c r="J483" s="48"/>
      <c r="K483" s="48"/>
    </row>
    <row r="484" spans="1:11" s="80" customFormat="1" x14ac:dyDescent="0.2">
      <c r="A484" s="73" t="s">
        <v>120</v>
      </c>
      <c r="B484" s="77" t="s">
        <v>103</v>
      </c>
      <c r="C484" s="77" t="s">
        <v>105</v>
      </c>
      <c r="D484" s="77" t="s">
        <v>117</v>
      </c>
      <c r="E484" s="74">
        <v>110</v>
      </c>
      <c r="F484" s="149">
        <f>F485+F486</f>
        <v>2859.8</v>
      </c>
      <c r="G484" s="149">
        <f t="shared" ref="G484:H484" si="218">G485+G486</f>
        <v>0</v>
      </c>
      <c r="H484" s="149">
        <f t="shared" si="218"/>
        <v>2859.8</v>
      </c>
      <c r="J484" s="48"/>
      <c r="K484" s="48"/>
    </row>
    <row r="485" spans="1:11" s="80" customFormat="1" x14ac:dyDescent="0.2">
      <c r="A485" s="73" t="s">
        <v>121</v>
      </c>
      <c r="B485" s="77" t="s">
        <v>103</v>
      </c>
      <c r="C485" s="77" t="s">
        <v>105</v>
      </c>
      <c r="D485" s="77" t="s">
        <v>117</v>
      </c>
      <c r="E485" s="74">
        <v>111</v>
      </c>
      <c r="F485" s="149">
        <f>'Пр 6 вед'!G41</f>
        <v>2196.5</v>
      </c>
      <c r="G485" s="149">
        <f>'Пр 6 вед'!H41</f>
        <v>0</v>
      </c>
      <c r="H485" s="149">
        <f>'Пр 6 вед'!I41</f>
        <v>2196.5</v>
      </c>
      <c r="J485" s="48"/>
      <c r="K485" s="48"/>
    </row>
    <row r="486" spans="1:11" s="80" customFormat="1" ht="22.5" x14ac:dyDescent="0.2">
      <c r="A486" s="100" t="s">
        <v>122</v>
      </c>
      <c r="B486" s="77" t="s">
        <v>103</v>
      </c>
      <c r="C486" s="77" t="s">
        <v>105</v>
      </c>
      <c r="D486" s="77" t="s">
        <v>117</v>
      </c>
      <c r="E486" s="74">
        <v>119</v>
      </c>
      <c r="F486" s="149">
        <f>'Пр 6 вед'!G42</f>
        <v>663.3</v>
      </c>
      <c r="G486" s="149">
        <f>'Пр 6 вед'!H42</f>
        <v>0</v>
      </c>
      <c r="H486" s="149">
        <f>'Пр 6 вед'!I42</f>
        <v>663.3</v>
      </c>
      <c r="J486" s="48"/>
      <c r="K486" s="48"/>
    </row>
    <row r="487" spans="1:11" s="80" customFormat="1" ht="22.5" x14ac:dyDescent="0.2">
      <c r="A487" s="73" t="s">
        <v>109</v>
      </c>
      <c r="B487" s="74" t="s">
        <v>103</v>
      </c>
      <c r="C487" s="77" t="s">
        <v>105</v>
      </c>
      <c r="D487" s="77" t="s">
        <v>117</v>
      </c>
      <c r="E487" s="74" t="s">
        <v>110</v>
      </c>
      <c r="F487" s="149">
        <f>F488</f>
        <v>14033.4</v>
      </c>
      <c r="G487" s="149">
        <f t="shared" ref="G487:H488" si="219">G488</f>
        <v>924.4</v>
      </c>
      <c r="H487" s="149">
        <f t="shared" si="219"/>
        <v>14957.8</v>
      </c>
      <c r="J487" s="48"/>
      <c r="K487" s="48"/>
    </row>
    <row r="488" spans="1:11" s="80" customFormat="1" x14ac:dyDescent="0.2">
      <c r="A488" s="73" t="s">
        <v>111</v>
      </c>
      <c r="B488" s="74" t="s">
        <v>103</v>
      </c>
      <c r="C488" s="77" t="s">
        <v>105</v>
      </c>
      <c r="D488" s="77" t="s">
        <v>117</v>
      </c>
      <c r="E488" s="74" t="s">
        <v>112</v>
      </c>
      <c r="F488" s="149">
        <f>F489</f>
        <v>14033.4</v>
      </c>
      <c r="G488" s="149">
        <f t="shared" si="219"/>
        <v>924.4</v>
      </c>
      <c r="H488" s="149">
        <f t="shared" si="219"/>
        <v>14957.8</v>
      </c>
      <c r="J488" s="48"/>
      <c r="K488" s="48"/>
    </row>
    <row r="489" spans="1:11" s="80" customFormat="1" ht="34.5" thickBot="1" x14ac:dyDescent="0.25">
      <c r="A489" s="73" t="s">
        <v>113</v>
      </c>
      <c r="B489" s="74" t="s">
        <v>103</v>
      </c>
      <c r="C489" s="77" t="s">
        <v>105</v>
      </c>
      <c r="D489" s="77" t="s">
        <v>117</v>
      </c>
      <c r="E489" s="74" t="s">
        <v>114</v>
      </c>
      <c r="F489" s="149">
        <f>'Пр 6 вед'!G45</f>
        <v>14033.4</v>
      </c>
      <c r="G489" s="149">
        <f>'Пр 6 вед'!H45</f>
        <v>924.4</v>
      </c>
      <c r="H489" s="149">
        <f>'Пр 6 вед'!I45</f>
        <v>14957.8</v>
      </c>
      <c r="J489" s="48"/>
      <c r="K489" s="48"/>
    </row>
    <row r="490" spans="1:11" s="80" customFormat="1" ht="34.5" thickBot="1" x14ac:dyDescent="0.25">
      <c r="A490" s="216" t="s">
        <v>565</v>
      </c>
      <c r="B490" s="94" t="s">
        <v>103</v>
      </c>
      <c r="C490" s="94" t="s">
        <v>105</v>
      </c>
      <c r="D490" s="134" t="s">
        <v>566</v>
      </c>
      <c r="E490" s="92"/>
      <c r="F490" s="148">
        <f>F491+F503</f>
        <v>110</v>
      </c>
      <c r="G490" s="148">
        <f t="shared" ref="G490:H490" si="220">G491+G503</f>
        <v>0</v>
      </c>
      <c r="H490" s="148">
        <f t="shared" si="220"/>
        <v>110</v>
      </c>
      <c r="J490" s="48"/>
      <c r="K490" s="48"/>
    </row>
    <row r="491" spans="1:11" s="80" customFormat="1" x14ac:dyDescent="0.2">
      <c r="A491" s="101" t="s">
        <v>133</v>
      </c>
      <c r="B491" s="77" t="s">
        <v>103</v>
      </c>
      <c r="C491" s="77" t="s">
        <v>105</v>
      </c>
      <c r="D491" s="77" t="s">
        <v>567</v>
      </c>
      <c r="E491" s="74"/>
      <c r="F491" s="149">
        <f>F492</f>
        <v>6.6</v>
      </c>
      <c r="G491" s="149">
        <f t="shared" ref="G491:H493" si="221">G492</f>
        <v>0</v>
      </c>
      <c r="H491" s="149">
        <f t="shared" si="221"/>
        <v>6.6</v>
      </c>
      <c r="J491" s="48"/>
      <c r="K491" s="48"/>
    </row>
    <row r="492" spans="1:11" s="80" customFormat="1" ht="33.75" x14ac:dyDescent="0.2">
      <c r="A492" s="73" t="s">
        <v>118</v>
      </c>
      <c r="B492" s="77" t="s">
        <v>103</v>
      </c>
      <c r="C492" s="77" t="s">
        <v>105</v>
      </c>
      <c r="D492" s="77" t="s">
        <v>567</v>
      </c>
      <c r="E492" s="74">
        <v>100</v>
      </c>
      <c r="F492" s="149">
        <f>F493</f>
        <v>6.6</v>
      </c>
      <c r="G492" s="149">
        <f t="shared" si="221"/>
        <v>0</v>
      </c>
      <c r="H492" s="149">
        <f t="shared" si="221"/>
        <v>6.6</v>
      </c>
      <c r="J492" s="48"/>
      <c r="K492" s="48"/>
    </row>
    <row r="493" spans="1:11" s="80" customFormat="1" x14ac:dyDescent="0.2">
      <c r="A493" s="73" t="s">
        <v>120</v>
      </c>
      <c r="B493" s="77" t="s">
        <v>103</v>
      </c>
      <c r="C493" s="77" t="s">
        <v>105</v>
      </c>
      <c r="D493" s="77" t="s">
        <v>567</v>
      </c>
      <c r="E493" s="74">
        <v>110</v>
      </c>
      <c r="F493" s="149">
        <f>F494</f>
        <v>6.6</v>
      </c>
      <c r="G493" s="149">
        <f t="shared" si="221"/>
        <v>0</v>
      </c>
      <c r="H493" s="149">
        <f t="shared" si="221"/>
        <v>6.6</v>
      </c>
      <c r="J493" s="48"/>
      <c r="K493" s="48"/>
    </row>
    <row r="494" spans="1:11" s="80" customFormat="1" x14ac:dyDescent="0.2">
      <c r="A494" s="101" t="s">
        <v>463</v>
      </c>
      <c r="B494" s="77" t="s">
        <v>103</v>
      </c>
      <c r="C494" s="77" t="s">
        <v>105</v>
      </c>
      <c r="D494" s="77" t="s">
        <v>567</v>
      </c>
      <c r="E494" s="74">
        <v>112</v>
      </c>
      <c r="F494" s="149">
        <f>'Пр 6 вед'!G50</f>
        <v>6.6</v>
      </c>
      <c r="G494" s="149">
        <f>'Пр 6 вед'!H50</f>
        <v>0</v>
      </c>
      <c r="H494" s="149">
        <f>'Пр 6 вед'!I50</f>
        <v>6.6</v>
      </c>
      <c r="J494" s="48"/>
      <c r="K494" s="48"/>
    </row>
    <row r="495" spans="1:11" s="80" customFormat="1" ht="22.5" x14ac:dyDescent="0.2">
      <c r="A495" s="73" t="s">
        <v>123</v>
      </c>
      <c r="B495" s="77" t="s">
        <v>103</v>
      </c>
      <c r="C495" s="77" t="s">
        <v>105</v>
      </c>
      <c r="D495" s="77" t="s">
        <v>124</v>
      </c>
      <c r="E495" s="74"/>
      <c r="F495" s="149">
        <f>F496</f>
        <v>407</v>
      </c>
      <c r="G495" s="149">
        <f t="shared" ref="G495:H495" si="222">G496</f>
        <v>0</v>
      </c>
      <c r="H495" s="149">
        <f t="shared" si="222"/>
        <v>407</v>
      </c>
      <c r="J495" s="48"/>
      <c r="K495" s="48"/>
    </row>
    <row r="496" spans="1:11" s="80" customFormat="1" ht="22.5" x14ac:dyDescent="0.2">
      <c r="A496" s="73" t="s">
        <v>125</v>
      </c>
      <c r="B496" s="77" t="s">
        <v>103</v>
      </c>
      <c r="C496" s="77" t="s">
        <v>105</v>
      </c>
      <c r="D496" s="77" t="s">
        <v>126</v>
      </c>
      <c r="E496" s="74"/>
      <c r="F496" s="149">
        <f>F497+F500</f>
        <v>407</v>
      </c>
      <c r="G496" s="149">
        <f t="shared" ref="G496:H496" si="223">G497+G500</f>
        <v>0</v>
      </c>
      <c r="H496" s="149">
        <f t="shared" si="223"/>
        <v>407</v>
      </c>
      <c r="J496" s="48"/>
      <c r="K496" s="48"/>
    </row>
    <row r="497" spans="1:11" s="80" customFormat="1" ht="33.75" x14ac:dyDescent="0.2">
      <c r="A497" s="73" t="s">
        <v>118</v>
      </c>
      <c r="B497" s="77" t="s">
        <v>103</v>
      </c>
      <c r="C497" s="77" t="s">
        <v>105</v>
      </c>
      <c r="D497" s="77" t="s">
        <v>126</v>
      </c>
      <c r="E497" s="74">
        <v>100</v>
      </c>
      <c r="F497" s="149">
        <f>F498</f>
        <v>0</v>
      </c>
      <c r="G497" s="149">
        <f t="shared" ref="G497:H497" si="224">G498</f>
        <v>76</v>
      </c>
      <c r="H497" s="149">
        <f t="shared" si="224"/>
        <v>76</v>
      </c>
      <c r="J497" s="48"/>
      <c r="K497" s="48"/>
    </row>
    <row r="498" spans="1:11" s="80" customFormat="1" x14ac:dyDescent="0.2">
      <c r="A498" s="73" t="s">
        <v>120</v>
      </c>
      <c r="B498" s="77" t="s">
        <v>103</v>
      </c>
      <c r="C498" s="77" t="s">
        <v>105</v>
      </c>
      <c r="D498" s="77" t="s">
        <v>126</v>
      </c>
      <c r="E498" s="74">
        <v>110</v>
      </c>
      <c r="F498" s="149">
        <f>+F499</f>
        <v>0</v>
      </c>
      <c r="G498" s="149">
        <f t="shared" ref="G498:H498" si="225">+G499</f>
        <v>76</v>
      </c>
      <c r="H498" s="149">
        <f t="shared" si="225"/>
        <v>76</v>
      </c>
      <c r="J498" s="48"/>
      <c r="K498" s="48"/>
    </row>
    <row r="499" spans="1:11" s="80" customFormat="1" x14ac:dyDescent="0.2">
      <c r="A499" s="101" t="s">
        <v>463</v>
      </c>
      <c r="B499" s="77" t="s">
        <v>103</v>
      </c>
      <c r="C499" s="77" t="s">
        <v>105</v>
      </c>
      <c r="D499" s="77" t="s">
        <v>126</v>
      </c>
      <c r="E499" s="74">
        <v>112</v>
      </c>
      <c r="F499" s="149">
        <f>'Пр 6 вед'!G55</f>
        <v>0</v>
      </c>
      <c r="G499" s="149">
        <f>'Пр 6 вед'!H55</f>
        <v>76</v>
      </c>
      <c r="H499" s="149">
        <f>'Пр 6 вед'!I55</f>
        <v>76</v>
      </c>
      <c r="J499" s="48"/>
      <c r="K499" s="48"/>
    </row>
    <row r="500" spans="1:11" s="80" customFormat="1" x14ac:dyDescent="0.2">
      <c r="A500" s="73" t="s">
        <v>482</v>
      </c>
      <c r="B500" s="77" t="s">
        <v>103</v>
      </c>
      <c r="C500" s="77" t="s">
        <v>105</v>
      </c>
      <c r="D500" s="77" t="s">
        <v>126</v>
      </c>
      <c r="E500" s="74" t="s">
        <v>127</v>
      </c>
      <c r="F500" s="149">
        <f>F501</f>
        <v>407</v>
      </c>
      <c r="G500" s="149">
        <f t="shared" ref="G500:H501" si="226">G501</f>
        <v>-76</v>
      </c>
      <c r="H500" s="149">
        <f t="shared" si="226"/>
        <v>331</v>
      </c>
      <c r="J500" s="48"/>
      <c r="K500" s="48"/>
    </row>
    <row r="501" spans="1:11" s="80" customFormat="1" ht="22.5" x14ac:dyDescent="0.2">
      <c r="A501" s="73" t="s">
        <v>128</v>
      </c>
      <c r="B501" s="77" t="s">
        <v>103</v>
      </c>
      <c r="C501" s="77" t="s">
        <v>105</v>
      </c>
      <c r="D501" s="77" t="s">
        <v>126</v>
      </c>
      <c r="E501" s="74" t="s">
        <v>129</v>
      </c>
      <c r="F501" s="149">
        <f>F502</f>
        <v>407</v>
      </c>
      <c r="G501" s="149">
        <f t="shared" si="226"/>
        <v>-76</v>
      </c>
      <c r="H501" s="149">
        <f t="shared" si="226"/>
        <v>331</v>
      </c>
      <c r="J501" s="48"/>
      <c r="K501" s="48"/>
    </row>
    <row r="502" spans="1:11" s="80" customFormat="1" x14ac:dyDescent="0.2">
      <c r="A502" s="101" t="s">
        <v>518</v>
      </c>
      <c r="B502" s="77" t="s">
        <v>103</v>
      </c>
      <c r="C502" s="77" t="s">
        <v>105</v>
      </c>
      <c r="D502" s="77" t="s">
        <v>126</v>
      </c>
      <c r="E502" s="74" t="s">
        <v>131</v>
      </c>
      <c r="F502" s="149">
        <f>'Пр 6 вед'!G58</f>
        <v>407</v>
      </c>
      <c r="G502" s="149">
        <f>'Пр 6 вед'!H58</f>
        <v>-76</v>
      </c>
      <c r="H502" s="149">
        <f>'Пр 6 вед'!I58</f>
        <v>331</v>
      </c>
      <c r="J502" s="48"/>
      <c r="K502" s="48"/>
    </row>
    <row r="503" spans="1:11" s="80" customFormat="1" x14ac:dyDescent="0.2">
      <c r="A503" s="101" t="s">
        <v>133</v>
      </c>
      <c r="B503" s="77" t="s">
        <v>103</v>
      </c>
      <c r="C503" s="77" t="s">
        <v>105</v>
      </c>
      <c r="D503" s="77" t="s">
        <v>567</v>
      </c>
      <c r="E503" s="74"/>
      <c r="F503" s="149">
        <f>F504</f>
        <v>103.4</v>
      </c>
      <c r="G503" s="149">
        <f t="shared" ref="G503:H505" si="227">G504</f>
        <v>0</v>
      </c>
      <c r="H503" s="149">
        <f t="shared" si="227"/>
        <v>103.4</v>
      </c>
      <c r="J503" s="48"/>
      <c r="K503" s="48"/>
    </row>
    <row r="504" spans="1:11" s="80" customFormat="1" ht="22.5" x14ac:dyDescent="0.2">
      <c r="A504" s="73" t="s">
        <v>109</v>
      </c>
      <c r="B504" s="77" t="s">
        <v>103</v>
      </c>
      <c r="C504" s="77" t="s">
        <v>105</v>
      </c>
      <c r="D504" s="77" t="s">
        <v>567</v>
      </c>
      <c r="E504" s="74">
        <v>600</v>
      </c>
      <c r="F504" s="149">
        <f>F505</f>
        <v>103.4</v>
      </c>
      <c r="G504" s="149">
        <f t="shared" si="227"/>
        <v>0</v>
      </c>
      <c r="H504" s="149">
        <f t="shared" si="227"/>
        <v>103.4</v>
      </c>
      <c r="J504" s="48"/>
      <c r="K504" s="48"/>
    </row>
    <row r="505" spans="1:11" s="80" customFormat="1" x14ac:dyDescent="0.2">
      <c r="A505" s="73" t="s">
        <v>111</v>
      </c>
      <c r="B505" s="77" t="s">
        <v>103</v>
      </c>
      <c r="C505" s="77" t="s">
        <v>105</v>
      </c>
      <c r="D505" s="77" t="s">
        <v>567</v>
      </c>
      <c r="E505" s="74">
        <v>610</v>
      </c>
      <c r="F505" s="149">
        <f>F506</f>
        <v>103.4</v>
      </c>
      <c r="G505" s="149">
        <f t="shared" si="227"/>
        <v>0</v>
      </c>
      <c r="H505" s="149">
        <f t="shared" si="227"/>
        <v>103.4</v>
      </c>
      <c r="J505" s="48"/>
      <c r="K505" s="48"/>
    </row>
    <row r="506" spans="1:11" s="80" customFormat="1" ht="33.75" x14ac:dyDescent="0.2">
      <c r="A506" s="73" t="s">
        <v>113</v>
      </c>
      <c r="B506" s="77" t="s">
        <v>103</v>
      </c>
      <c r="C506" s="77" t="s">
        <v>105</v>
      </c>
      <c r="D506" s="77" t="s">
        <v>567</v>
      </c>
      <c r="E506" s="74">
        <v>611</v>
      </c>
      <c r="F506" s="149">
        <f>'Пр 6 вед'!G62</f>
        <v>103.4</v>
      </c>
      <c r="G506" s="149">
        <f>'Пр 6 вед'!H62</f>
        <v>0</v>
      </c>
      <c r="H506" s="149">
        <f>'Пр 6 вед'!I62</f>
        <v>103.4</v>
      </c>
      <c r="J506" s="48"/>
      <c r="K506" s="48"/>
    </row>
    <row r="507" spans="1:11" x14ac:dyDescent="0.2">
      <c r="A507" s="73" t="s">
        <v>712</v>
      </c>
      <c r="B507" s="77" t="s">
        <v>103</v>
      </c>
      <c r="C507" s="77" t="s">
        <v>105</v>
      </c>
      <c r="D507" s="77" t="s">
        <v>714</v>
      </c>
      <c r="E507" s="74"/>
      <c r="F507" s="149">
        <f>F508</f>
        <v>0</v>
      </c>
      <c r="G507" s="149">
        <f t="shared" ref="G507:H509" si="228">G508</f>
        <v>31.1677</v>
      </c>
      <c r="H507" s="149">
        <f t="shared" si="228"/>
        <v>31.1677</v>
      </c>
      <c r="I507" s="48"/>
    </row>
    <row r="508" spans="1:11" ht="22.5" x14ac:dyDescent="0.2">
      <c r="A508" s="73" t="s">
        <v>109</v>
      </c>
      <c r="B508" s="77" t="s">
        <v>103</v>
      </c>
      <c r="C508" s="77" t="s">
        <v>105</v>
      </c>
      <c r="D508" s="77" t="s">
        <v>714</v>
      </c>
      <c r="E508" s="74">
        <v>600</v>
      </c>
      <c r="F508" s="149">
        <f>F509</f>
        <v>0</v>
      </c>
      <c r="G508" s="149">
        <f t="shared" si="228"/>
        <v>31.1677</v>
      </c>
      <c r="H508" s="149">
        <f t="shared" si="228"/>
        <v>31.1677</v>
      </c>
      <c r="I508" s="48"/>
    </row>
    <row r="509" spans="1:11" x14ac:dyDescent="0.2">
      <c r="A509" s="73" t="s">
        <v>111</v>
      </c>
      <c r="B509" s="77" t="s">
        <v>103</v>
      </c>
      <c r="C509" s="77" t="s">
        <v>105</v>
      </c>
      <c r="D509" s="77" t="s">
        <v>714</v>
      </c>
      <c r="E509" s="74">
        <v>610</v>
      </c>
      <c r="F509" s="149">
        <f>F510</f>
        <v>0</v>
      </c>
      <c r="G509" s="149">
        <f t="shared" si="228"/>
        <v>31.1677</v>
      </c>
      <c r="H509" s="149">
        <f t="shared" si="228"/>
        <v>31.1677</v>
      </c>
      <c r="I509" s="48"/>
    </row>
    <row r="510" spans="1:11" x14ac:dyDescent="0.2">
      <c r="A510" s="73" t="s">
        <v>713</v>
      </c>
      <c r="B510" s="77" t="s">
        <v>103</v>
      </c>
      <c r="C510" s="77" t="s">
        <v>105</v>
      </c>
      <c r="D510" s="77" t="s">
        <v>714</v>
      </c>
      <c r="E510" s="74">
        <v>612</v>
      </c>
      <c r="F510" s="149">
        <f>'Пр 6 вед'!G66</f>
        <v>0</v>
      </c>
      <c r="G510" s="149">
        <f>'Пр 6 вед'!H66</f>
        <v>31.1677</v>
      </c>
      <c r="H510" s="149">
        <f>'Пр 6 вед'!I66</f>
        <v>31.1677</v>
      </c>
      <c r="I510" s="48"/>
    </row>
    <row r="511" spans="1:11" s="80" customFormat="1" x14ac:dyDescent="0.2">
      <c r="A511" s="88" t="s">
        <v>134</v>
      </c>
      <c r="B511" s="87" t="s">
        <v>103</v>
      </c>
      <c r="C511" s="89" t="s">
        <v>135</v>
      </c>
      <c r="D511" s="89"/>
      <c r="E511" s="87"/>
      <c r="F511" s="147">
        <f>F517+F512</f>
        <v>13791.400000000001</v>
      </c>
      <c r="G511" s="147">
        <f t="shared" ref="G511:H511" si="229">G517+G512</f>
        <v>1633.9</v>
      </c>
      <c r="H511" s="147">
        <f t="shared" si="229"/>
        <v>15425.3</v>
      </c>
      <c r="J511" s="48"/>
      <c r="K511" s="48"/>
    </row>
    <row r="512" spans="1:11" s="80" customFormat="1" x14ac:dyDescent="0.2">
      <c r="A512" s="100" t="s">
        <v>136</v>
      </c>
      <c r="B512" s="77" t="s">
        <v>103</v>
      </c>
      <c r="C512" s="77" t="s">
        <v>135</v>
      </c>
      <c r="D512" s="77" t="s">
        <v>137</v>
      </c>
      <c r="E512" s="74"/>
      <c r="F512" s="149">
        <f>F513</f>
        <v>500</v>
      </c>
      <c r="G512" s="149">
        <f t="shared" ref="G512:H515" si="230">G513</f>
        <v>0</v>
      </c>
      <c r="H512" s="149">
        <f t="shared" si="230"/>
        <v>500</v>
      </c>
      <c r="J512" s="48"/>
      <c r="K512" s="48"/>
    </row>
    <row r="513" spans="1:11" s="80" customFormat="1" ht="22.5" x14ac:dyDescent="0.2">
      <c r="A513" s="100" t="s">
        <v>538</v>
      </c>
      <c r="B513" s="77" t="s">
        <v>103</v>
      </c>
      <c r="C513" s="77" t="s">
        <v>135</v>
      </c>
      <c r="D513" s="77" t="s">
        <v>138</v>
      </c>
      <c r="E513" s="74"/>
      <c r="F513" s="149">
        <f>F514</f>
        <v>500</v>
      </c>
      <c r="G513" s="149">
        <f t="shared" si="230"/>
        <v>0</v>
      </c>
      <c r="H513" s="149">
        <f t="shared" si="230"/>
        <v>500</v>
      </c>
      <c r="J513" s="48"/>
      <c r="K513" s="48"/>
    </row>
    <row r="514" spans="1:11" s="80" customFormat="1" x14ac:dyDescent="0.2">
      <c r="A514" s="73" t="s">
        <v>482</v>
      </c>
      <c r="B514" s="77" t="s">
        <v>103</v>
      </c>
      <c r="C514" s="77" t="s">
        <v>135</v>
      </c>
      <c r="D514" s="77" t="s">
        <v>138</v>
      </c>
      <c r="E514" s="74" t="s">
        <v>127</v>
      </c>
      <c r="F514" s="149">
        <f>F515</f>
        <v>500</v>
      </c>
      <c r="G514" s="149">
        <f t="shared" si="230"/>
        <v>0</v>
      </c>
      <c r="H514" s="149">
        <f t="shared" si="230"/>
        <v>500</v>
      </c>
      <c r="J514" s="48"/>
      <c r="K514" s="48"/>
    </row>
    <row r="515" spans="1:11" s="80" customFormat="1" ht="22.5" x14ac:dyDescent="0.2">
      <c r="A515" s="73" t="s">
        <v>128</v>
      </c>
      <c r="B515" s="77" t="s">
        <v>103</v>
      </c>
      <c r="C515" s="77" t="s">
        <v>135</v>
      </c>
      <c r="D515" s="77" t="s">
        <v>138</v>
      </c>
      <c r="E515" s="74" t="s">
        <v>129</v>
      </c>
      <c r="F515" s="149">
        <f>F516</f>
        <v>500</v>
      </c>
      <c r="G515" s="149">
        <f t="shared" si="230"/>
        <v>0</v>
      </c>
      <c r="H515" s="149">
        <f t="shared" si="230"/>
        <v>500</v>
      </c>
      <c r="J515" s="48"/>
      <c r="K515" s="48"/>
    </row>
    <row r="516" spans="1:11" s="80" customFormat="1" x14ac:dyDescent="0.2">
      <c r="A516" s="101" t="s">
        <v>518</v>
      </c>
      <c r="B516" s="77" t="s">
        <v>103</v>
      </c>
      <c r="C516" s="77" t="s">
        <v>135</v>
      </c>
      <c r="D516" s="77" t="s">
        <v>138</v>
      </c>
      <c r="E516" s="74" t="s">
        <v>131</v>
      </c>
      <c r="F516" s="149">
        <f>'Пр 6 вед'!G72</f>
        <v>500</v>
      </c>
      <c r="G516" s="149">
        <f>'Пр 6 вед'!H72</f>
        <v>0</v>
      </c>
      <c r="H516" s="149">
        <f>'Пр 6 вед'!I72</f>
        <v>500</v>
      </c>
      <c r="J516" s="48"/>
      <c r="K516" s="48"/>
    </row>
    <row r="517" spans="1:11" s="80" customFormat="1" ht="22.5" x14ac:dyDescent="0.2">
      <c r="A517" s="73" t="s">
        <v>123</v>
      </c>
      <c r="B517" s="77" t="s">
        <v>103</v>
      </c>
      <c r="C517" s="77" t="s">
        <v>135</v>
      </c>
      <c r="D517" s="77" t="s">
        <v>124</v>
      </c>
      <c r="E517" s="74"/>
      <c r="F517" s="149">
        <f>F518+F523</f>
        <v>13291.400000000001</v>
      </c>
      <c r="G517" s="149">
        <f t="shared" ref="G517:H517" si="231">G518+G523</f>
        <v>1633.9</v>
      </c>
      <c r="H517" s="149">
        <f t="shared" si="231"/>
        <v>14925.3</v>
      </c>
      <c r="J517" s="48"/>
      <c r="K517" s="48"/>
    </row>
    <row r="518" spans="1:11" s="80" customFormat="1" ht="22.5" x14ac:dyDescent="0.2">
      <c r="A518" s="90" t="s">
        <v>139</v>
      </c>
      <c r="B518" s="92" t="s">
        <v>103</v>
      </c>
      <c r="C518" s="94" t="s">
        <v>135</v>
      </c>
      <c r="D518" s="94" t="s">
        <v>140</v>
      </c>
      <c r="E518" s="92"/>
      <c r="F518" s="148">
        <f>F519</f>
        <v>577</v>
      </c>
      <c r="G518" s="148">
        <f t="shared" ref="G518:H519" si="232">G519</f>
        <v>0</v>
      </c>
      <c r="H518" s="148">
        <f t="shared" si="232"/>
        <v>577</v>
      </c>
      <c r="J518" s="48"/>
      <c r="K518" s="48"/>
    </row>
    <row r="519" spans="1:11" s="80" customFormat="1" ht="33.75" x14ac:dyDescent="0.2">
      <c r="A519" s="73" t="s">
        <v>118</v>
      </c>
      <c r="B519" s="74" t="s">
        <v>103</v>
      </c>
      <c r="C519" s="77" t="s">
        <v>135</v>
      </c>
      <c r="D519" s="77" t="s">
        <v>141</v>
      </c>
      <c r="E519" s="74">
        <v>100</v>
      </c>
      <c r="F519" s="149">
        <f>F520</f>
        <v>577</v>
      </c>
      <c r="G519" s="149">
        <f t="shared" si="232"/>
        <v>0</v>
      </c>
      <c r="H519" s="149">
        <f t="shared" si="232"/>
        <v>577</v>
      </c>
      <c r="J519" s="48"/>
      <c r="K519" s="48"/>
    </row>
    <row r="520" spans="1:11" s="80" customFormat="1" x14ac:dyDescent="0.2">
      <c r="A520" s="73" t="s">
        <v>142</v>
      </c>
      <c r="B520" s="74" t="s">
        <v>103</v>
      </c>
      <c r="C520" s="77" t="s">
        <v>135</v>
      </c>
      <c r="D520" s="77" t="s">
        <v>141</v>
      </c>
      <c r="E520" s="74">
        <v>120</v>
      </c>
      <c r="F520" s="149">
        <f>F521+F522</f>
        <v>577</v>
      </c>
      <c r="G520" s="149">
        <f t="shared" ref="G520:H520" si="233">G521+G522</f>
        <v>0</v>
      </c>
      <c r="H520" s="149">
        <f t="shared" si="233"/>
        <v>577</v>
      </c>
      <c r="J520" s="48"/>
      <c r="K520" s="48"/>
    </row>
    <row r="521" spans="1:11" s="80" customFormat="1" x14ac:dyDescent="0.2">
      <c r="A521" s="100" t="s">
        <v>143</v>
      </c>
      <c r="B521" s="74" t="s">
        <v>103</v>
      </c>
      <c r="C521" s="77" t="s">
        <v>135</v>
      </c>
      <c r="D521" s="77" t="s">
        <v>141</v>
      </c>
      <c r="E521" s="74">
        <v>121</v>
      </c>
      <c r="F521" s="149">
        <f>'Пр 6 вед'!G77</f>
        <v>443.2</v>
      </c>
      <c r="G521" s="149">
        <f>'Пр 6 вед'!H77</f>
        <v>0</v>
      </c>
      <c r="H521" s="149">
        <f>'Пр 6 вед'!I77</f>
        <v>443.2</v>
      </c>
      <c r="J521" s="48"/>
      <c r="K521" s="48"/>
    </row>
    <row r="522" spans="1:11" s="80" customFormat="1" ht="33.75" x14ac:dyDescent="0.2">
      <c r="A522" s="100" t="s">
        <v>144</v>
      </c>
      <c r="B522" s="74" t="s">
        <v>103</v>
      </c>
      <c r="C522" s="77" t="s">
        <v>135</v>
      </c>
      <c r="D522" s="77" t="s">
        <v>141</v>
      </c>
      <c r="E522" s="74">
        <v>129</v>
      </c>
      <c r="F522" s="149">
        <f>'Пр 6 вед'!G78</f>
        <v>133.80000000000001</v>
      </c>
      <c r="G522" s="149">
        <f>'Пр 6 вед'!H78</f>
        <v>0</v>
      </c>
      <c r="H522" s="149">
        <f>'Пр 6 вед'!I78</f>
        <v>133.80000000000001</v>
      </c>
      <c r="J522" s="48"/>
      <c r="K522" s="48"/>
    </row>
    <row r="523" spans="1:11" s="80" customFormat="1" ht="22.5" x14ac:dyDescent="0.2">
      <c r="A523" s="90" t="s">
        <v>125</v>
      </c>
      <c r="B523" s="92" t="s">
        <v>103</v>
      </c>
      <c r="C523" s="94" t="s">
        <v>135</v>
      </c>
      <c r="D523" s="94" t="s">
        <v>151</v>
      </c>
      <c r="E523" s="92"/>
      <c r="F523" s="148">
        <f>F524+F528+F532</f>
        <v>12714.400000000001</v>
      </c>
      <c r="G523" s="148">
        <f t="shared" ref="G523:H523" si="234">G524+G528+G532</f>
        <v>1633.9</v>
      </c>
      <c r="H523" s="148">
        <f t="shared" si="234"/>
        <v>14348.3</v>
      </c>
      <c r="J523" s="48"/>
      <c r="K523" s="48"/>
    </row>
    <row r="524" spans="1:11" s="80" customFormat="1" ht="33.75" x14ac:dyDescent="0.2">
      <c r="A524" s="73" t="s">
        <v>118</v>
      </c>
      <c r="B524" s="74" t="s">
        <v>103</v>
      </c>
      <c r="C524" s="77" t="s">
        <v>135</v>
      </c>
      <c r="D524" s="77" t="s">
        <v>152</v>
      </c>
      <c r="E524" s="74">
        <v>100</v>
      </c>
      <c r="F524" s="149">
        <f>F525</f>
        <v>12475.400000000001</v>
      </c>
      <c r="G524" s="149">
        <f t="shared" ref="G524:H524" si="235">G525</f>
        <v>1633.9</v>
      </c>
      <c r="H524" s="149">
        <f t="shared" si="235"/>
        <v>14109.3</v>
      </c>
      <c r="J524" s="48"/>
      <c r="K524" s="48"/>
    </row>
    <row r="525" spans="1:11" s="80" customFormat="1" x14ac:dyDescent="0.2">
      <c r="A525" s="73" t="s">
        <v>120</v>
      </c>
      <c r="B525" s="74" t="s">
        <v>103</v>
      </c>
      <c r="C525" s="77" t="s">
        <v>135</v>
      </c>
      <c r="D525" s="77" t="s">
        <v>152</v>
      </c>
      <c r="E525" s="74">
        <v>110</v>
      </c>
      <c r="F525" s="149">
        <f>F526+F527</f>
        <v>12475.400000000001</v>
      </c>
      <c r="G525" s="149">
        <f t="shared" ref="G525:H525" si="236">G526+G527</f>
        <v>1633.9</v>
      </c>
      <c r="H525" s="149">
        <f t="shared" si="236"/>
        <v>14109.3</v>
      </c>
      <c r="J525" s="48"/>
      <c r="K525" s="48"/>
    </row>
    <row r="526" spans="1:11" s="80" customFormat="1" x14ac:dyDescent="0.2">
      <c r="A526" s="73" t="s">
        <v>121</v>
      </c>
      <c r="B526" s="74" t="s">
        <v>103</v>
      </c>
      <c r="C526" s="77" t="s">
        <v>135</v>
      </c>
      <c r="D526" s="77" t="s">
        <v>152</v>
      </c>
      <c r="E526" s="74">
        <v>111</v>
      </c>
      <c r="F526" s="149">
        <f>'Пр 6 вед'!G82</f>
        <v>9581.7000000000007</v>
      </c>
      <c r="G526" s="149">
        <f>'Пр 6 вед'!H82</f>
        <v>1254.9000000000001</v>
      </c>
      <c r="H526" s="149">
        <f>'Пр 6 вед'!I82</f>
        <v>10836.6</v>
      </c>
      <c r="J526" s="48"/>
      <c r="K526" s="48"/>
    </row>
    <row r="527" spans="1:11" s="80" customFormat="1" ht="22.5" x14ac:dyDescent="0.2">
      <c r="A527" s="100" t="s">
        <v>122</v>
      </c>
      <c r="B527" s="74" t="s">
        <v>103</v>
      </c>
      <c r="C527" s="77" t="s">
        <v>135</v>
      </c>
      <c r="D527" s="77" t="s">
        <v>152</v>
      </c>
      <c r="E527" s="74">
        <v>119</v>
      </c>
      <c r="F527" s="149">
        <f>'Пр 6 вед'!G83</f>
        <v>2893.7</v>
      </c>
      <c r="G527" s="149">
        <f>'Пр 6 вед'!H83</f>
        <v>379</v>
      </c>
      <c r="H527" s="149">
        <f>'Пр 6 вед'!I83</f>
        <v>3272.7</v>
      </c>
      <c r="J527" s="48"/>
      <c r="K527" s="48"/>
    </row>
    <row r="528" spans="1:11" s="80" customFormat="1" x14ac:dyDescent="0.2">
      <c r="A528" s="73" t="s">
        <v>482</v>
      </c>
      <c r="B528" s="74" t="s">
        <v>103</v>
      </c>
      <c r="C528" s="77" t="s">
        <v>135</v>
      </c>
      <c r="D528" s="77" t="s">
        <v>153</v>
      </c>
      <c r="E528" s="74" t="s">
        <v>127</v>
      </c>
      <c r="F528" s="149">
        <f>SUM(F529)</f>
        <v>234.9</v>
      </c>
      <c r="G528" s="149">
        <f t="shared" ref="G528:H528" si="237">SUM(G529)</f>
        <v>0</v>
      </c>
      <c r="H528" s="149">
        <f t="shared" si="237"/>
        <v>234.9</v>
      </c>
      <c r="J528" s="48"/>
      <c r="K528" s="48"/>
    </row>
    <row r="529" spans="1:10" ht="22.5" x14ac:dyDescent="0.2">
      <c r="A529" s="73" t="s">
        <v>128</v>
      </c>
      <c r="B529" s="74" t="s">
        <v>103</v>
      </c>
      <c r="C529" s="77" t="s">
        <v>135</v>
      </c>
      <c r="D529" s="77" t="s">
        <v>153</v>
      </c>
      <c r="E529" s="74" t="s">
        <v>129</v>
      </c>
      <c r="F529" s="149">
        <f>F531+F530</f>
        <v>234.9</v>
      </c>
      <c r="G529" s="149">
        <f t="shared" ref="G529:H529" si="238">G531+G530</f>
        <v>0</v>
      </c>
      <c r="H529" s="149">
        <f t="shared" si="238"/>
        <v>234.9</v>
      </c>
    </row>
    <row r="530" spans="1:10" ht="22.5" x14ac:dyDescent="0.2">
      <c r="A530" s="101" t="s">
        <v>145</v>
      </c>
      <c r="B530" s="74" t="s">
        <v>103</v>
      </c>
      <c r="C530" s="77" t="s">
        <v>135</v>
      </c>
      <c r="D530" s="77" t="s">
        <v>153</v>
      </c>
      <c r="E530" s="74">
        <v>242</v>
      </c>
      <c r="F530" s="149">
        <f>'Пр 6 вед'!G86</f>
        <v>95.9</v>
      </c>
      <c r="G530" s="149">
        <f>'Пр 6 вед'!H86</f>
        <v>0</v>
      </c>
      <c r="H530" s="149">
        <f>'Пр 6 вед'!I86</f>
        <v>95.9</v>
      </c>
    </row>
    <row r="531" spans="1:10" x14ac:dyDescent="0.2">
      <c r="A531" s="101" t="s">
        <v>518</v>
      </c>
      <c r="B531" s="74" t="s">
        <v>103</v>
      </c>
      <c r="C531" s="77" t="s">
        <v>135</v>
      </c>
      <c r="D531" s="77" t="s">
        <v>153</v>
      </c>
      <c r="E531" s="74" t="s">
        <v>131</v>
      </c>
      <c r="F531" s="149">
        <f>'Пр 6 вед'!G87</f>
        <v>139</v>
      </c>
      <c r="G531" s="149">
        <f>'Пр 6 вед'!H87</f>
        <v>0</v>
      </c>
      <c r="H531" s="149">
        <f>'Пр 6 вед'!I87</f>
        <v>139</v>
      </c>
    </row>
    <row r="532" spans="1:10" x14ac:dyDescent="0.2">
      <c r="A532" s="64" t="s">
        <v>146</v>
      </c>
      <c r="B532" s="74" t="s">
        <v>103</v>
      </c>
      <c r="C532" s="77" t="s">
        <v>135</v>
      </c>
      <c r="D532" s="77" t="s">
        <v>153</v>
      </c>
      <c r="E532" s="62" t="s">
        <v>208</v>
      </c>
      <c r="F532" s="151">
        <f>F533</f>
        <v>4.0999999999999996</v>
      </c>
      <c r="G532" s="151">
        <f t="shared" ref="G532:H532" si="239">G533</f>
        <v>0</v>
      </c>
      <c r="H532" s="151">
        <f t="shared" si="239"/>
        <v>4.0999999999999996</v>
      </c>
    </row>
    <row r="533" spans="1:10" x14ac:dyDescent="0.2">
      <c r="A533" s="64" t="s">
        <v>147</v>
      </c>
      <c r="B533" s="74" t="s">
        <v>103</v>
      </c>
      <c r="C533" s="77" t="s">
        <v>135</v>
      </c>
      <c r="D533" s="77" t="s">
        <v>153</v>
      </c>
      <c r="E533" s="62" t="s">
        <v>148</v>
      </c>
      <c r="F533" s="151">
        <f>F534+F536+F535</f>
        <v>4.0999999999999996</v>
      </c>
      <c r="G533" s="151">
        <f t="shared" ref="G533:H533" si="240">G534+G536+G535</f>
        <v>0</v>
      </c>
      <c r="H533" s="151">
        <f t="shared" si="240"/>
        <v>4.0999999999999996</v>
      </c>
    </row>
    <row r="534" spans="1:10" x14ac:dyDescent="0.2">
      <c r="A534" s="68" t="s">
        <v>149</v>
      </c>
      <c r="B534" s="74" t="s">
        <v>103</v>
      </c>
      <c r="C534" s="77" t="s">
        <v>135</v>
      </c>
      <c r="D534" s="77" t="s">
        <v>153</v>
      </c>
      <c r="E534" s="62" t="s">
        <v>150</v>
      </c>
      <c r="F534" s="149">
        <f>'Пр 6 вед'!G90</f>
        <v>0</v>
      </c>
      <c r="G534" s="149">
        <f>'Пр 6 вед'!H90</f>
        <v>0</v>
      </c>
      <c r="H534" s="149">
        <f>'Пр 6 вед'!I90</f>
        <v>0</v>
      </c>
    </row>
    <row r="535" spans="1:10" x14ac:dyDescent="0.2">
      <c r="A535" s="64" t="s">
        <v>209</v>
      </c>
      <c r="B535" s="74" t="s">
        <v>103</v>
      </c>
      <c r="C535" s="77" t="s">
        <v>135</v>
      </c>
      <c r="D535" s="77" t="s">
        <v>153</v>
      </c>
      <c r="E535" s="62">
        <v>852</v>
      </c>
      <c r="F535" s="149">
        <f>'Пр 6 вед'!G91</f>
        <v>0</v>
      </c>
      <c r="G535" s="149">
        <f>'Пр 6 вед'!H91</f>
        <v>0</v>
      </c>
      <c r="H535" s="149">
        <f>'Пр 6 вед'!I91</f>
        <v>0</v>
      </c>
    </row>
    <row r="536" spans="1:10" x14ac:dyDescent="0.2">
      <c r="A536" s="64" t="s">
        <v>462</v>
      </c>
      <c r="B536" s="74" t="s">
        <v>103</v>
      </c>
      <c r="C536" s="77" t="s">
        <v>135</v>
      </c>
      <c r="D536" s="77" t="s">
        <v>153</v>
      </c>
      <c r="E536" s="62">
        <v>853</v>
      </c>
      <c r="F536" s="149">
        <f>'Пр 6 вед'!G92</f>
        <v>4.0999999999999996</v>
      </c>
      <c r="G536" s="149">
        <f>'Пр 6 вед'!H92</f>
        <v>0</v>
      </c>
      <c r="H536" s="149">
        <f>'Пр 6 вед'!I92</f>
        <v>4.0999999999999996</v>
      </c>
    </row>
    <row r="537" spans="1:10" x14ac:dyDescent="0.2">
      <c r="A537" s="88" t="s">
        <v>396</v>
      </c>
      <c r="B537" s="87" t="s">
        <v>231</v>
      </c>
      <c r="C537" s="89" t="s">
        <v>156</v>
      </c>
      <c r="D537" s="89" t="s">
        <v>157</v>
      </c>
      <c r="E537" s="87" t="s">
        <v>158</v>
      </c>
      <c r="F537" s="147">
        <f t="shared" ref="F537:H543" si="241">F538</f>
        <v>300</v>
      </c>
      <c r="G537" s="147">
        <f t="shared" si="241"/>
        <v>0</v>
      </c>
      <c r="H537" s="147">
        <f t="shared" si="241"/>
        <v>300</v>
      </c>
      <c r="J537" s="135"/>
    </row>
    <row r="538" spans="1:10" x14ac:dyDescent="0.2">
      <c r="A538" s="88" t="s">
        <v>397</v>
      </c>
      <c r="B538" s="87" t="s">
        <v>231</v>
      </c>
      <c r="C538" s="89" t="s">
        <v>231</v>
      </c>
      <c r="D538" s="89" t="s">
        <v>157</v>
      </c>
      <c r="E538" s="87" t="s">
        <v>158</v>
      </c>
      <c r="F538" s="147">
        <f t="shared" si="241"/>
        <v>300</v>
      </c>
      <c r="G538" s="147">
        <f t="shared" si="241"/>
        <v>0</v>
      </c>
      <c r="H538" s="147">
        <f t="shared" si="241"/>
        <v>300</v>
      </c>
    </row>
    <row r="539" spans="1:10" ht="31.5" x14ac:dyDescent="0.2">
      <c r="A539" s="104" t="s">
        <v>556</v>
      </c>
      <c r="B539" s="87" t="s">
        <v>231</v>
      </c>
      <c r="C539" s="89" t="s">
        <v>231</v>
      </c>
      <c r="D539" s="89" t="s">
        <v>398</v>
      </c>
      <c r="E539" s="87"/>
      <c r="F539" s="147">
        <f>F540</f>
        <v>300</v>
      </c>
      <c r="G539" s="147">
        <f t="shared" si="241"/>
        <v>0</v>
      </c>
      <c r="H539" s="147">
        <f t="shared" si="241"/>
        <v>300</v>
      </c>
    </row>
    <row r="540" spans="1:10" ht="33.75" x14ac:dyDescent="0.2">
      <c r="A540" s="73" t="s">
        <v>399</v>
      </c>
      <c r="B540" s="74" t="s">
        <v>231</v>
      </c>
      <c r="C540" s="77" t="s">
        <v>231</v>
      </c>
      <c r="D540" s="77" t="s">
        <v>400</v>
      </c>
      <c r="E540" s="74" t="s">
        <v>158</v>
      </c>
      <c r="F540" s="149">
        <f>F541</f>
        <v>300</v>
      </c>
      <c r="G540" s="149">
        <f t="shared" si="241"/>
        <v>0</v>
      </c>
      <c r="H540" s="149">
        <f t="shared" si="241"/>
        <v>300</v>
      </c>
    </row>
    <row r="541" spans="1:10" ht="33.75" x14ac:dyDescent="0.2">
      <c r="A541" s="90" t="s">
        <v>401</v>
      </c>
      <c r="B541" s="92" t="s">
        <v>231</v>
      </c>
      <c r="C541" s="94" t="s">
        <v>231</v>
      </c>
      <c r="D541" s="94" t="s">
        <v>402</v>
      </c>
      <c r="E541" s="92"/>
      <c r="F541" s="148">
        <f>F542</f>
        <v>300</v>
      </c>
      <c r="G541" s="148">
        <f t="shared" si="241"/>
        <v>0</v>
      </c>
      <c r="H541" s="148">
        <f t="shared" si="241"/>
        <v>300</v>
      </c>
    </row>
    <row r="542" spans="1:10" x14ac:dyDescent="0.2">
      <c r="A542" s="73" t="s">
        <v>482</v>
      </c>
      <c r="B542" s="74" t="s">
        <v>231</v>
      </c>
      <c r="C542" s="77" t="s">
        <v>231</v>
      </c>
      <c r="D542" s="77" t="s">
        <v>402</v>
      </c>
      <c r="E542" s="74" t="s">
        <v>127</v>
      </c>
      <c r="F542" s="149">
        <f t="shared" si="241"/>
        <v>300</v>
      </c>
      <c r="G542" s="149">
        <f t="shared" si="241"/>
        <v>0</v>
      </c>
      <c r="H542" s="149">
        <f t="shared" si="241"/>
        <v>300</v>
      </c>
    </row>
    <row r="543" spans="1:10" ht="22.5" x14ac:dyDescent="0.2">
      <c r="A543" s="73" t="s">
        <v>128</v>
      </c>
      <c r="B543" s="74" t="s">
        <v>231</v>
      </c>
      <c r="C543" s="77" t="s">
        <v>231</v>
      </c>
      <c r="D543" s="77" t="s">
        <v>402</v>
      </c>
      <c r="E543" s="74" t="s">
        <v>129</v>
      </c>
      <c r="F543" s="149">
        <f t="shared" si="241"/>
        <v>300</v>
      </c>
      <c r="G543" s="149">
        <f t="shared" si="241"/>
        <v>0</v>
      </c>
      <c r="H543" s="149">
        <f t="shared" si="241"/>
        <v>300</v>
      </c>
    </row>
    <row r="544" spans="1:10" x14ac:dyDescent="0.2">
      <c r="A544" s="101" t="s">
        <v>518</v>
      </c>
      <c r="B544" s="74" t="s">
        <v>231</v>
      </c>
      <c r="C544" s="77" t="s">
        <v>231</v>
      </c>
      <c r="D544" s="77" t="s">
        <v>402</v>
      </c>
      <c r="E544" s="74" t="s">
        <v>131</v>
      </c>
      <c r="F544" s="160">
        <f>'Пр 6 вед'!G683</f>
        <v>300</v>
      </c>
      <c r="G544" s="160">
        <f>'Пр 6 вед'!H683</f>
        <v>0</v>
      </c>
      <c r="H544" s="160">
        <f>'Пр 6 вед'!I683</f>
        <v>300</v>
      </c>
    </row>
    <row r="545" spans="1:11" x14ac:dyDescent="0.2">
      <c r="A545" s="57" t="s">
        <v>159</v>
      </c>
      <c r="B545" s="86" t="s">
        <v>160</v>
      </c>
      <c r="C545" s="84" t="s">
        <v>156</v>
      </c>
      <c r="D545" s="84" t="s">
        <v>157</v>
      </c>
      <c r="E545" s="86" t="s">
        <v>158</v>
      </c>
      <c r="F545" s="146">
        <f>F546+F646+F664</f>
        <v>84516.499999999985</v>
      </c>
      <c r="G545" s="146">
        <f t="shared" ref="G545:H545" si="242">G546+G646+G664</f>
        <v>369.59999999999997</v>
      </c>
      <c r="H545" s="146">
        <f t="shared" si="242"/>
        <v>84886.099999999991</v>
      </c>
      <c r="I545" s="80">
        <f>'Пр 6 вед'!G104+'Пр 6 вед'!G331+'Пр 6 вед'!G387+'Пр 6 вед'!G684</f>
        <v>84516.5</v>
      </c>
      <c r="J545" s="80">
        <f>'Пр 6 вед'!H104+'Пр 6 вед'!H331+'Пр 6 вед'!H387+'Пр 6 вед'!H684</f>
        <v>369.59999999999997</v>
      </c>
      <c r="K545" s="80">
        <f>'Пр 6 вед'!I104+'Пр 6 вед'!I331+'Пр 6 вед'!I387+'Пр 6 вед'!I684</f>
        <v>84886.1</v>
      </c>
    </row>
    <row r="546" spans="1:11" x14ac:dyDescent="0.2">
      <c r="A546" s="57" t="s">
        <v>161</v>
      </c>
      <c r="B546" s="86" t="s">
        <v>160</v>
      </c>
      <c r="C546" s="84" t="s">
        <v>162</v>
      </c>
      <c r="D546" s="84"/>
      <c r="E546" s="86"/>
      <c r="F546" s="146">
        <f>F547+F552+F605+F641+F601</f>
        <v>32381.1</v>
      </c>
      <c r="G546" s="146">
        <f t="shared" ref="G546:H546" si="243">G547+G552+G605+G641+G601</f>
        <v>0</v>
      </c>
      <c r="H546" s="146">
        <f t="shared" si="243"/>
        <v>32381.1</v>
      </c>
    </row>
    <row r="547" spans="1:11" s="80" customFormat="1" ht="22.5" x14ac:dyDescent="0.2">
      <c r="A547" s="73" t="s">
        <v>277</v>
      </c>
      <c r="B547" s="77" t="s">
        <v>160</v>
      </c>
      <c r="C547" s="77" t="s">
        <v>162</v>
      </c>
      <c r="D547" s="77" t="s">
        <v>278</v>
      </c>
      <c r="E547" s="74"/>
      <c r="F547" s="157">
        <f>F548</f>
        <v>500</v>
      </c>
      <c r="G547" s="157">
        <f t="shared" ref="G547:H550" si="244">G548</f>
        <v>0</v>
      </c>
      <c r="H547" s="157">
        <f t="shared" si="244"/>
        <v>500</v>
      </c>
      <c r="J547" s="48"/>
      <c r="K547" s="48"/>
    </row>
    <row r="548" spans="1:11" s="80" customFormat="1" ht="22.5" x14ac:dyDescent="0.2">
      <c r="A548" s="73" t="s">
        <v>279</v>
      </c>
      <c r="B548" s="77" t="s">
        <v>160</v>
      </c>
      <c r="C548" s="77" t="s">
        <v>162</v>
      </c>
      <c r="D548" s="77" t="s">
        <v>280</v>
      </c>
      <c r="E548" s="74"/>
      <c r="F548" s="157">
        <f>F549</f>
        <v>500</v>
      </c>
      <c r="G548" s="157">
        <f t="shared" si="244"/>
        <v>0</v>
      </c>
      <c r="H548" s="157">
        <f t="shared" si="244"/>
        <v>500</v>
      </c>
      <c r="J548" s="48"/>
      <c r="K548" s="48"/>
    </row>
    <row r="549" spans="1:11" s="80" customFormat="1" x14ac:dyDescent="0.2">
      <c r="A549" s="68" t="s">
        <v>170</v>
      </c>
      <c r="B549" s="77" t="s">
        <v>160</v>
      </c>
      <c r="C549" s="77" t="s">
        <v>162</v>
      </c>
      <c r="D549" s="77" t="s">
        <v>280</v>
      </c>
      <c r="E549" s="74">
        <v>300</v>
      </c>
      <c r="F549" s="157">
        <f>F550</f>
        <v>500</v>
      </c>
      <c r="G549" s="157">
        <f t="shared" si="244"/>
        <v>0</v>
      </c>
      <c r="H549" s="157">
        <f t="shared" si="244"/>
        <v>500</v>
      </c>
      <c r="J549" s="48"/>
      <c r="K549" s="48"/>
    </row>
    <row r="550" spans="1:11" s="80" customFormat="1" ht="33.75" x14ac:dyDescent="0.2">
      <c r="A550" s="73" t="s">
        <v>467</v>
      </c>
      <c r="B550" s="77" t="s">
        <v>160</v>
      </c>
      <c r="C550" s="77" t="s">
        <v>162</v>
      </c>
      <c r="D550" s="77" t="s">
        <v>280</v>
      </c>
      <c r="E550" s="74">
        <v>320</v>
      </c>
      <c r="F550" s="157">
        <f>F551</f>
        <v>500</v>
      </c>
      <c r="G550" s="157">
        <f t="shared" si="244"/>
        <v>0</v>
      </c>
      <c r="H550" s="157">
        <f t="shared" si="244"/>
        <v>500</v>
      </c>
      <c r="J550" s="48"/>
      <c r="K550" s="48"/>
    </row>
    <row r="551" spans="1:11" s="80" customFormat="1" x14ac:dyDescent="0.2">
      <c r="A551" s="101" t="s">
        <v>405</v>
      </c>
      <c r="B551" s="77" t="s">
        <v>160</v>
      </c>
      <c r="C551" s="77" t="s">
        <v>162</v>
      </c>
      <c r="D551" s="77" t="s">
        <v>280</v>
      </c>
      <c r="E551" s="74">
        <v>322</v>
      </c>
      <c r="F551" s="157">
        <f>'Пр 6 вед'!G393</f>
        <v>500</v>
      </c>
      <c r="G551" s="157">
        <f>'Пр 6 вед'!H393</f>
        <v>0</v>
      </c>
      <c r="H551" s="157">
        <f>'Пр 6 вед'!I393</f>
        <v>500</v>
      </c>
      <c r="J551" s="48"/>
      <c r="K551" s="48"/>
    </row>
    <row r="552" spans="1:11" ht="21" x14ac:dyDescent="0.2">
      <c r="A552" s="57" t="s">
        <v>545</v>
      </c>
      <c r="B552" s="86">
        <v>10</v>
      </c>
      <c r="C552" s="84" t="s">
        <v>162</v>
      </c>
      <c r="D552" s="84" t="s">
        <v>163</v>
      </c>
      <c r="E552" s="86"/>
      <c r="F552" s="146">
        <f>F553+F579</f>
        <v>30415.8</v>
      </c>
      <c r="G552" s="146">
        <f t="shared" ref="G552:H552" si="245">G553+G579</f>
        <v>0</v>
      </c>
      <c r="H552" s="146">
        <f t="shared" si="245"/>
        <v>30415.8</v>
      </c>
    </row>
    <row r="553" spans="1:11" ht="22.5" x14ac:dyDescent="0.2">
      <c r="A553" s="60" t="s">
        <v>164</v>
      </c>
      <c r="B553" s="66" t="s">
        <v>160</v>
      </c>
      <c r="C553" s="66" t="s">
        <v>162</v>
      </c>
      <c r="D553" s="66" t="s">
        <v>165</v>
      </c>
      <c r="E553" s="69"/>
      <c r="F553" s="150">
        <f>F554+F561+F569+F574</f>
        <v>19877.8</v>
      </c>
      <c r="G553" s="150">
        <f t="shared" ref="G553:H553" si="246">G554+G561+G569+G574</f>
        <v>0</v>
      </c>
      <c r="H553" s="150">
        <f t="shared" si="246"/>
        <v>19877.8</v>
      </c>
    </row>
    <row r="554" spans="1:11" s="70" customFormat="1" ht="22.5" x14ac:dyDescent="0.2">
      <c r="A554" s="60" t="s">
        <v>166</v>
      </c>
      <c r="B554" s="66" t="s">
        <v>160</v>
      </c>
      <c r="C554" s="66" t="s">
        <v>162</v>
      </c>
      <c r="D554" s="66" t="s">
        <v>167</v>
      </c>
      <c r="E554" s="69"/>
      <c r="F554" s="150">
        <f>F555</f>
        <v>7768</v>
      </c>
      <c r="G554" s="150">
        <f t="shared" ref="G554:H555" si="247">G555</f>
        <v>0</v>
      </c>
      <c r="H554" s="150">
        <f t="shared" si="247"/>
        <v>7768</v>
      </c>
      <c r="I554" s="115"/>
    </row>
    <row r="555" spans="1:11" s="70" customFormat="1" ht="11.25" x14ac:dyDescent="0.2">
      <c r="A555" s="68" t="s">
        <v>168</v>
      </c>
      <c r="B555" s="66" t="s">
        <v>160</v>
      </c>
      <c r="C555" s="66" t="s">
        <v>162</v>
      </c>
      <c r="D555" s="66" t="s">
        <v>169</v>
      </c>
      <c r="E555" s="69"/>
      <c r="F555" s="150">
        <f>F556</f>
        <v>7768</v>
      </c>
      <c r="G555" s="150">
        <f t="shared" si="247"/>
        <v>0</v>
      </c>
      <c r="H555" s="150">
        <f t="shared" si="247"/>
        <v>7768</v>
      </c>
      <c r="I555" s="115"/>
    </row>
    <row r="556" spans="1:11" s="70" customFormat="1" ht="11.25" x14ac:dyDescent="0.2">
      <c r="A556" s="68" t="s">
        <v>170</v>
      </c>
      <c r="B556" s="66" t="s">
        <v>160</v>
      </c>
      <c r="C556" s="66" t="s">
        <v>162</v>
      </c>
      <c r="D556" s="66" t="s">
        <v>169</v>
      </c>
      <c r="E556" s="66" t="s">
        <v>171</v>
      </c>
      <c r="F556" s="150">
        <f>F558+F559</f>
        <v>7768</v>
      </c>
      <c r="G556" s="150">
        <f t="shared" ref="G556:H556" si="248">G558+G559</f>
        <v>0</v>
      </c>
      <c r="H556" s="150">
        <f t="shared" si="248"/>
        <v>7768</v>
      </c>
      <c r="I556" s="115"/>
    </row>
    <row r="557" spans="1:11" s="70" customFormat="1" ht="11.25" x14ac:dyDescent="0.2">
      <c r="A557" s="68" t="s">
        <v>172</v>
      </c>
      <c r="B557" s="66" t="s">
        <v>160</v>
      </c>
      <c r="C557" s="66" t="s">
        <v>162</v>
      </c>
      <c r="D557" s="66" t="s">
        <v>169</v>
      </c>
      <c r="E557" s="69">
        <v>310</v>
      </c>
      <c r="F557" s="150">
        <f>F558</f>
        <v>7768</v>
      </c>
      <c r="G557" s="150">
        <f t="shared" ref="G557:H557" si="249">G558</f>
        <v>-7768</v>
      </c>
      <c r="H557" s="150">
        <f t="shared" si="249"/>
        <v>0</v>
      </c>
      <c r="I557" s="115"/>
    </row>
    <row r="558" spans="1:11" s="70" customFormat="1" ht="32.25" customHeight="1" x14ac:dyDescent="0.2">
      <c r="A558" s="64" t="s">
        <v>467</v>
      </c>
      <c r="B558" s="66" t="s">
        <v>160</v>
      </c>
      <c r="C558" s="66" t="s">
        <v>162</v>
      </c>
      <c r="D558" s="66" t="s">
        <v>169</v>
      </c>
      <c r="E558" s="69">
        <v>313</v>
      </c>
      <c r="F558" s="150">
        <f>'Пр 6 вед'!G112</f>
        <v>7768</v>
      </c>
      <c r="G558" s="150">
        <f>'Пр 6 вед'!H112</f>
        <v>-7768</v>
      </c>
      <c r="H558" s="150">
        <f>'Пр 6 вед'!I112</f>
        <v>0</v>
      </c>
      <c r="I558" s="115"/>
    </row>
    <row r="559" spans="1:11" s="70" customFormat="1" ht="30" customHeight="1" x14ac:dyDescent="0.2">
      <c r="A559" s="73" t="s">
        <v>467</v>
      </c>
      <c r="B559" s="66" t="s">
        <v>160</v>
      </c>
      <c r="C559" s="66" t="s">
        <v>162</v>
      </c>
      <c r="D559" s="66" t="s">
        <v>169</v>
      </c>
      <c r="E559" s="69">
        <v>320</v>
      </c>
      <c r="F559" s="150">
        <f>F560</f>
        <v>0</v>
      </c>
      <c r="G559" s="150">
        <f t="shared" ref="G559:H559" si="250">G560</f>
        <v>7768</v>
      </c>
      <c r="H559" s="150">
        <f t="shared" si="250"/>
        <v>7768</v>
      </c>
    </row>
    <row r="560" spans="1:11" s="70" customFormat="1" ht="21.75" customHeight="1" x14ac:dyDescent="0.2">
      <c r="A560" s="64" t="s">
        <v>711</v>
      </c>
      <c r="B560" s="66" t="s">
        <v>160</v>
      </c>
      <c r="C560" s="66" t="s">
        <v>162</v>
      </c>
      <c r="D560" s="66" t="s">
        <v>169</v>
      </c>
      <c r="E560" s="69">
        <v>321</v>
      </c>
      <c r="F560" s="150">
        <f>'Пр 6 вед'!G114</f>
        <v>0</v>
      </c>
      <c r="G560" s="150">
        <f>'Пр 6 вед'!H114</f>
        <v>7768</v>
      </c>
      <c r="H560" s="150">
        <f>'Пр 6 вед'!I114</f>
        <v>7768</v>
      </c>
    </row>
    <row r="561" spans="1:9" s="70" customFormat="1" ht="22.5" x14ac:dyDescent="0.2">
      <c r="A561" s="60" t="s">
        <v>177</v>
      </c>
      <c r="B561" s="62">
        <v>10</v>
      </c>
      <c r="C561" s="61" t="s">
        <v>162</v>
      </c>
      <c r="D561" s="61" t="s">
        <v>178</v>
      </c>
      <c r="E561" s="62" t="s">
        <v>158</v>
      </c>
      <c r="F561" s="151">
        <f>F562</f>
        <v>11633</v>
      </c>
      <c r="G561" s="151">
        <f t="shared" ref="G561:H561" si="251">G562</f>
        <v>0</v>
      </c>
      <c r="H561" s="151">
        <f t="shared" si="251"/>
        <v>11633</v>
      </c>
      <c r="I561" s="115"/>
    </row>
    <row r="562" spans="1:9" s="70" customFormat="1" ht="22.5" x14ac:dyDescent="0.2">
      <c r="A562" s="60" t="s">
        <v>70</v>
      </c>
      <c r="B562" s="62" t="s">
        <v>160</v>
      </c>
      <c r="C562" s="61" t="s">
        <v>162</v>
      </c>
      <c r="D562" s="61" t="s">
        <v>179</v>
      </c>
      <c r="E562" s="62"/>
      <c r="F562" s="151">
        <f>F563+F566</f>
        <v>11633</v>
      </c>
      <c r="G562" s="151">
        <f t="shared" ref="G562:H562" si="252">G563+G566</f>
        <v>0</v>
      </c>
      <c r="H562" s="151">
        <f t="shared" si="252"/>
        <v>11633</v>
      </c>
      <c r="I562" s="115"/>
    </row>
    <row r="563" spans="1:9" x14ac:dyDescent="0.2">
      <c r="A563" s="73" t="s">
        <v>482</v>
      </c>
      <c r="B563" s="62" t="s">
        <v>160</v>
      </c>
      <c r="C563" s="61" t="s">
        <v>162</v>
      </c>
      <c r="D563" s="61" t="s">
        <v>179</v>
      </c>
      <c r="E563" s="62" t="s">
        <v>127</v>
      </c>
      <c r="F563" s="151">
        <f>SUM(F564)</f>
        <v>0</v>
      </c>
      <c r="G563" s="151">
        <f t="shared" ref="G563:H563" si="253">SUM(G564)</f>
        <v>0</v>
      </c>
      <c r="H563" s="151">
        <f t="shared" si="253"/>
        <v>0</v>
      </c>
    </row>
    <row r="564" spans="1:9" s="70" customFormat="1" ht="22.5" x14ac:dyDescent="0.2">
      <c r="A564" s="73" t="s">
        <v>128</v>
      </c>
      <c r="B564" s="62" t="s">
        <v>160</v>
      </c>
      <c r="C564" s="61" t="s">
        <v>162</v>
      </c>
      <c r="D564" s="61" t="s">
        <v>179</v>
      </c>
      <c r="E564" s="62" t="s">
        <v>129</v>
      </c>
      <c r="F564" s="151">
        <f>F565</f>
        <v>0</v>
      </c>
      <c r="G564" s="151">
        <f t="shared" ref="G564:H564" si="254">G565</f>
        <v>0</v>
      </c>
      <c r="H564" s="151">
        <f t="shared" si="254"/>
        <v>0</v>
      </c>
      <c r="I564" s="115"/>
    </row>
    <row r="565" spans="1:9" s="70" customFormat="1" ht="11.25" x14ac:dyDescent="0.2">
      <c r="A565" s="101" t="s">
        <v>518</v>
      </c>
      <c r="B565" s="62" t="s">
        <v>160</v>
      </c>
      <c r="C565" s="61" t="s">
        <v>162</v>
      </c>
      <c r="D565" s="61" t="s">
        <v>179</v>
      </c>
      <c r="E565" s="62" t="s">
        <v>131</v>
      </c>
      <c r="F565" s="150">
        <f>'Пр 6 вед'!G119</f>
        <v>0</v>
      </c>
      <c r="G565" s="150">
        <f>'Пр 6 вед'!H119</f>
        <v>0</v>
      </c>
      <c r="H565" s="150">
        <f>'Пр 6 вед'!I119</f>
        <v>0</v>
      </c>
      <c r="I565" s="115"/>
    </row>
    <row r="566" spans="1:9" s="70" customFormat="1" ht="11.25" x14ac:dyDescent="0.2">
      <c r="A566" s="68" t="s">
        <v>170</v>
      </c>
      <c r="B566" s="62" t="s">
        <v>160</v>
      </c>
      <c r="C566" s="61" t="s">
        <v>162</v>
      </c>
      <c r="D566" s="61" t="s">
        <v>179</v>
      </c>
      <c r="E566" s="62">
        <v>300</v>
      </c>
      <c r="F566" s="151">
        <f>F567</f>
        <v>11633</v>
      </c>
      <c r="G566" s="151">
        <f t="shared" ref="G566:H567" si="255">G567</f>
        <v>0</v>
      </c>
      <c r="H566" s="151">
        <f t="shared" si="255"/>
        <v>11633</v>
      </c>
      <c r="I566" s="115"/>
    </row>
    <row r="567" spans="1:9" x14ac:dyDescent="0.2">
      <c r="A567" s="68" t="s">
        <v>172</v>
      </c>
      <c r="B567" s="62" t="s">
        <v>160</v>
      </c>
      <c r="C567" s="61" t="s">
        <v>162</v>
      </c>
      <c r="D567" s="61" t="s">
        <v>179</v>
      </c>
      <c r="E567" s="62">
        <v>310</v>
      </c>
      <c r="F567" s="151">
        <f>F568</f>
        <v>11633</v>
      </c>
      <c r="G567" s="151">
        <f t="shared" si="255"/>
        <v>0</v>
      </c>
      <c r="H567" s="151">
        <f t="shared" si="255"/>
        <v>11633</v>
      </c>
    </row>
    <row r="568" spans="1:9" ht="22.5" x14ac:dyDescent="0.2">
      <c r="A568" s="64" t="s">
        <v>173</v>
      </c>
      <c r="B568" s="62">
        <v>10</v>
      </c>
      <c r="C568" s="61" t="s">
        <v>162</v>
      </c>
      <c r="D568" s="61" t="s">
        <v>179</v>
      </c>
      <c r="E568" s="62">
        <v>313</v>
      </c>
      <c r="F568" s="150">
        <f>'Пр 6 вед'!G122</f>
        <v>11633</v>
      </c>
      <c r="G568" s="150">
        <f>'Пр 6 вед'!H122</f>
        <v>0</v>
      </c>
      <c r="H568" s="150">
        <f>'Пр 6 вед'!I122</f>
        <v>11633</v>
      </c>
    </row>
    <row r="569" spans="1:9" ht="22.5" x14ac:dyDescent="0.2">
      <c r="A569" s="68" t="s">
        <v>180</v>
      </c>
      <c r="B569" s="66" t="s">
        <v>160</v>
      </c>
      <c r="C569" s="66" t="s">
        <v>162</v>
      </c>
      <c r="D569" s="66" t="s">
        <v>181</v>
      </c>
      <c r="E569" s="66"/>
      <c r="F569" s="150">
        <f>F571</f>
        <v>379.5</v>
      </c>
      <c r="G569" s="150">
        <f t="shared" ref="G569:H569" si="256">G571</f>
        <v>0</v>
      </c>
      <c r="H569" s="150">
        <f t="shared" si="256"/>
        <v>379.5</v>
      </c>
    </row>
    <row r="570" spans="1:9" ht="22.5" x14ac:dyDescent="0.2">
      <c r="A570" s="68" t="s">
        <v>492</v>
      </c>
      <c r="B570" s="66" t="s">
        <v>160</v>
      </c>
      <c r="C570" s="66" t="s">
        <v>162</v>
      </c>
      <c r="D570" s="66" t="s">
        <v>182</v>
      </c>
      <c r="E570" s="66"/>
      <c r="F570" s="150">
        <f>F571</f>
        <v>379.5</v>
      </c>
      <c r="G570" s="150">
        <f t="shared" ref="G570:H572" si="257">G571</f>
        <v>0</v>
      </c>
      <c r="H570" s="150">
        <f t="shared" si="257"/>
        <v>379.5</v>
      </c>
    </row>
    <row r="571" spans="1:9" x14ac:dyDescent="0.2">
      <c r="A571" s="68" t="s">
        <v>170</v>
      </c>
      <c r="B571" s="66" t="s">
        <v>160</v>
      </c>
      <c r="C571" s="66" t="s">
        <v>162</v>
      </c>
      <c r="D571" s="66" t="s">
        <v>182</v>
      </c>
      <c r="E571" s="66" t="s">
        <v>171</v>
      </c>
      <c r="F571" s="150">
        <f>F572</f>
        <v>379.5</v>
      </c>
      <c r="G571" s="150">
        <f t="shared" si="257"/>
        <v>0</v>
      </c>
      <c r="H571" s="150">
        <f t="shared" si="257"/>
        <v>379.5</v>
      </c>
    </row>
    <row r="572" spans="1:9" x14ac:dyDescent="0.2">
      <c r="A572" s="68" t="s">
        <v>172</v>
      </c>
      <c r="B572" s="66" t="s">
        <v>160</v>
      </c>
      <c r="C572" s="66" t="s">
        <v>162</v>
      </c>
      <c r="D572" s="66" t="s">
        <v>182</v>
      </c>
      <c r="E572" s="69">
        <v>310</v>
      </c>
      <c r="F572" s="150">
        <f>F573</f>
        <v>379.5</v>
      </c>
      <c r="G572" s="150">
        <f t="shared" si="257"/>
        <v>0</v>
      </c>
      <c r="H572" s="150">
        <f t="shared" si="257"/>
        <v>379.5</v>
      </c>
    </row>
    <row r="573" spans="1:9" ht="22.5" x14ac:dyDescent="0.2">
      <c r="A573" s="64" t="s">
        <v>173</v>
      </c>
      <c r="B573" s="66" t="s">
        <v>160</v>
      </c>
      <c r="C573" s="66" t="s">
        <v>162</v>
      </c>
      <c r="D573" s="66" t="s">
        <v>182</v>
      </c>
      <c r="E573" s="69">
        <v>313</v>
      </c>
      <c r="F573" s="150">
        <f>'Пр 6 вед'!G127</f>
        <v>379.5</v>
      </c>
      <c r="G573" s="150">
        <f>'Пр 6 вед'!H127</f>
        <v>0</v>
      </c>
      <c r="H573" s="150">
        <f>'Пр 6 вед'!I127</f>
        <v>379.5</v>
      </c>
    </row>
    <row r="574" spans="1:9" ht="22.5" x14ac:dyDescent="0.2">
      <c r="A574" s="64" t="s">
        <v>580</v>
      </c>
      <c r="B574" s="66" t="s">
        <v>160</v>
      </c>
      <c r="C574" s="66" t="s">
        <v>162</v>
      </c>
      <c r="D574" s="61" t="s">
        <v>571</v>
      </c>
      <c r="E574" s="69"/>
      <c r="F574" s="150">
        <f>F575</f>
        <v>97.3</v>
      </c>
      <c r="G574" s="150">
        <f t="shared" ref="G574:H575" si="258">G575</f>
        <v>0</v>
      </c>
      <c r="H574" s="150">
        <f t="shared" si="258"/>
        <v>97.3</v>
      </c>
    </row>
    <row r="575" spans="1:9" ht="22.5" x14ac:dyDescent="0.2">
      <c r="A575" s="64" t="s">
        <v>564</v>
      </c>
      <c r="B575" s="66" t="s">
        <v>160</v>
      </c>
      <c r="C575" s="66" t="s">
        <v>162</v>
      </c>
      <c r="D575" s="61" t="s">
        <v>579</v>
      </c>
      <c r="E575" s="69"/>
      <c r="F575" s="150">
        <f>F576</f>
        <v>97.3</v>
      </c>
      <c r="G575" s="150">
        <f t="shared" si="258"/>
        <v>0</v>
      </c>
      <c r="H575" s="150">
        <f t="shared" si="258"/>
        <v>97.3</v>
      </c>
    </row>
    <row r="576" spans="1:9" s="70" customFormat="1" ht="11.25" x14ac:dyDescent="0.2">
      <c r="A576" s="68" t="s">
        <v>170</v>
      </c>
      <c r="B576" s="66" t="s">
        <v>160</v>
      </c>
      <c r="C576" s="66" t="s">
        <v>162</v>
      </c>
      <c r="D576" s="61" t="s">
        <v>579</v>
      </c>
      <c r="E576" s="66" t="s">
        <v>171</v>
      </c>
      <c r="F576" s="150">
        <f>F578</f>
        <v>97.3</v>
      </c>
      <c r="G576" s="150">
        <f t="shared" ref="G576:H576" si="259">G578</f>
        <v>0</v>
      </c>
      <c r="H576" s="150">
        <f t="shared" si="259"/>
        <v>97.3</v>
      </c>
      <c r="I576" s="115"/>
    </row>
    <row r="577" spans="1:9" s="70" customFormat="1" ht="11.25" x14ac:dyDescent="0.2">
      <c r="A577" s="68" t="s">
        <v>172</v>
      </c>
      <c r="B577" s="66" t="s">
        <v>160</v>
      </c>
      <c r="C577" s="66" t="s">
        <v>162</v>
      </c>
      <c r="D577" s="61" t="s">
        <v>579</v>
      </c>
      <c r="E577" s="69">
        <v>310</v>
      </c>
      <c r="F577" s="150">
        <f>F578</f>
        <v>97.3</v>
      </c>
      <c r="G577" s="150">
        <f t="shared" ref="G577:H577" si="260">G578</f>
        <v>0</v>
      </c>
      <c r="H577" s="150">
        <f t="shared" si="260"/>
        <v>97.3</v>
      </c>
      <c r="I577" s="115"/>
    </row>
    <row r="578" spans="1:9" ht="22.5" x14ac:dyDescent="0.2">
      <c r="A578" s="64" t="s">
        <v>173</v>
      </c>
      <c r="B578" s="66" t="s">
        <v>160</v>
      </c>
      <c r="C578" s="66" t="s">
        <v>162</v>
      </c>
      <c r="D578" s="61" t="s">
        <v>579</v>
      </c>
      <c r="E578" s="69">
        <v>313</v>
      </c>
      <c r="F578" s="150">
        <f>'Пр 6 вед'!G132</f>
        <v>97.3</v>
      </c>
      <c r="G578" s="150">
        <f>'Пр 6 вед'!H132</f>
        <v>0</v>
      </c>
      <c r="H578" s="150">
        <f>'Пр 6 вед'!I132</f>
        <v>97.3</v>
      </c>
    </row>
    <row r="579" spans="1:9" ht="22.5" x14ac:dyDescent="0.2">
      <c r="A579" s="73" t="s">
        <v>183</v>
      </c>
      <c r="B579" s="62">
        <v>10</v>
      </c>
      <c r="C579" s="61" t="s">
        <v>162</v>
      </c>
      <c r="D579" s="61" t="s">
        <v>184</v>
      </c>
      <c r="E579" s="62"/>
      <c r="F579" s="151">
        <f>F580+F588+F593</f>
        <v>10538</v>
      </c>
      <c r="G579" s="151">
        <f t="shared" ref="G579:H579" si="261">G580+G588+G593</f>
        <v>0</v>
      </c>
      <c r="H579" s="151">
        <f t="shared" si="261"/>
        <v>10538</v>
      </c>
    </row>
    <row r="580" spans="1:9" s="70" customFormat="1" ht="22.5" x14ac:dyDescent="0.2">
      <c r="A580" s="68" t="s">
        <v>185</v>
      </c>
      <c r="B580" s="66" t="s">
        <v>160</v>
      </c>
      <c r="C580" s="66" t="s">
        <v>162</v>
      </c>
      <c r="D580" s="66" t="s">
        <v>186</v>
      </c>
      <c r="E580" s="66"/>
      <c r="F580" s="150">
        <f>F581</f>
        <v>5235.3999999999996</v>
      </c>
      <c r="G580" s="150">
        <f t="shared" ref="G580:H580" si="262">G581</f>
        <v>0</v>
      </c>
      <c r="H580" s="150">
        <f t="shared" si="262"/>
        <v>5235.3999999999996</v>
      </c>
      <c r="I580" s="115"/>
    </row>
    <row r="581" spans="1:9" s="70" customFormat="1" ht="22.5" x14ac:dyDescent="0.2">
      <c r="A581" s="68" t="s">
        <v>75</v>
      </c>
      <c r="B581" s="66" t="s">
        <v>160</v>
      </c>
      <c r="C581" s="66" t="s">
        <v>162</v>
      </c>
      <c r="D581" s="66" t="s">
        <v>187</v>
      </c>
      <c r="E581" s="66"/>
      <c r="F581" s="150">
        <f>F582+F585</f>
        <v>5235.3999999999996</v>
      </c>
      <c r="G581" s="150">
        <f t="shared" ref="G581:H581" si="263">G582+G585</f>
        <v>0</v>
      </c>
      <c r="H581" s="150">
        <f t="shared" si="263"/>
        <v>5235.3999999999996</v>
      </c>
      <c r="I581" s="115"/>
    </row>
    <row r="582" spans="1:9" s="70" customFormat="1" ht="11.25" x14ac:dyDescent="0.2">
      <c r="A582" s="73" t="s">
        <v>482</v>
      </c>
      <c r="B582" s="62" t="s">
        <v>160</v>
      </c>
      <c r="C582" s="61" t="s">
        <v>162</v>
      </c>
      <c r="D582" s="66" t="s">
        <v>187</v>
      </c>
      <c r="E582" s="62" t="s">
        <v>127</v>
      </c>
      <c r="F582" s="151">
        <f>SUM(F583)</f>
        <v>102</v>
      </c>
      <c r="G582" s="151">
        <f t="shared" ref="G582:H582" si="264">SUM(G583)</f>
        <v>0</v>
      </c>
      <c r="H582" s="151">
        <f t="shared" si="264"/>
        <v>102</v>
      </c>
      <c r="I582" s="115"/>
    </row>
    <row r="583" spans="1:9" s="70" customFormat="1" ht="22.5" x14ac:dyDescent="0.2">
      <c r="A583" s="73" t="s">
        <v>128</v>
      </c>
      <c r="B583" s="62" t="s">
        <v>160</v>
      </c>
      <c r="C583" s="61" t="s">
        <v>162</v>
      </c>
      <c r="D583" s="66" t="s">
        <v>187</v>
      </c>
      <c r="E583" s="62" t="s">
        <v>129</v>
      </c>
      <c r="F583" s="151">
        <f>F584</f>
        <v>102</v>
      </c>
      <c r="G583" s="151">
        <f t="shared" ref="G583:H583" si="265">G584</f>
        <v>0</v>
      </c>
      <c r="H583" s="151">
        <f t="shared" si="265"/>
        <v>102</v>
      </c>
      <c r="I583" s="115"/>
    </row>
    <row r="584" spans="1:9" s="70" customFormat="1" ht="11.25" x14ac:dyDescent="0.2">
      <c r="A584" s="101" t="s">
        <v>518</v>
      </c>
      <c r="B584" s="62" t="s">
        <v>160</v>
      </c>
      <c r="C584" s="61" t="s">
        <v>162</v>
      </c>
      <c r="D584" s="66" t="s">
        <v>187</v>
      </c>
      <c r="E584" s="62" t="s">
        <v>131</v>
      </c>
      <c r="F584" s="150">
        <f>'Пр 6 вед'!G138</f>
        <v>102</v>
      </c>
      <c r="G584" s="150">
        <f>'Пр 6 вед'!H138</f>
        <v>0</v>
      </c>
      <c r="H584" s="150">
        <f>'Пр 6 вед'!I138</f>
        <v>102</v>
      </c>
      <c r="I584" s="115"/>
    </row>
    <row r="585" spans="1:9" x14ac:dyDescent="0.2">
      <c r="A585" s="68" t="s">
        <v>170</v>
      </c>
      <c r="B585" s="66" t="s">
        <v>160</v>
      </c>
      <c r="C585" s="66" t="s">
        <v>162</v>
      </c>
      <c r="D585" s="66" t="s">
        <v>187</v>
      </c>
      <c r="E585" s="66" t="s">
        <v>171</v>
      </c>
      <c r="F585" s="150">
        <f>F586</f>
        <v>5133.3999999999996</v>
      </c>
      <c r="G585" s="150">
        <f t="shared" ref="G585:H586" si="266">G586</f>
        <v>0</v>
      </c>
      <c r="H585" s="150">
        <f t="shared" si="266"/>
        <v>5133.3999999999996</v>
      </c>
    </row>
    <row r="586" spans="1:9" s="70" customFormat="1" ht="11.25" x14ac:dyDescent="0.2">
      <c r="A586" s="68" t="s">
        <v>172</v>
      </c>
      <c r="B586" s="66" t="s">
        <v>160</v>
      </c>
      <c r="C586" s="66" t="s">
        <v>162</v>
      </c>
      <c r="D586" s="66" t="s">
        <v>187</v>
      </c>
      <c r="E586" s="69">
        <v>310</v>
      </c>
      <c r="F586" s="150">
        <f>F587</f>
        <v>5133.3999999999996</v>
      </c>
      <c r="G586" s="150">
        <f t="shared" si="266"/>
        <v>0</v>
      </c>
      <c r="H586" s="150">
        <f t="shared" si="266"/>
        <v>5133.3999999999996</v>
      </c>
      <c r="I586" s="115"/>
    </row>
    <row r="587" spans="1:9" s="70" customFormat="1" ht="22.5" x14ac:dyDescent="0.2">
      <c r="A587" s="64" t="s">
        <v>173</v>
      </c>
      <c r="B587" s="66" t="s">
        <v>160</v>
      </c>
      <c r="C587" s="66" t="s">
        <v>162</v>
      </c>
      <c r="D587" s="66" t="s">
        <v>187</v>
      </c>
      <c r="E587" s="69">
        <v>313</v>
      </c>
      <c r="F587" s="150">
        <f>'Пр 6 вед'!G141</f>
        <v>5133.3999999999996</v>
      </c>
      <c r="G587" s="150">
        <f>'Пр 6 вед'!H141</f>
        <v>0</v>
      </c>
      <c r="H587" s="150">
        <f>'Пр 6 вед'!I141</f>
        <v>5133.3999999999996</v>
      </c>
      <c r="I587" s="115"/>
    </row>
    <row r="588" spans="1:9" ht="33.75" x14ac:dyDescent="0.2">
      <c r="A588" s="68" t="s">
        <v>188</v>
      </c>
      <c r="B588" s="66" t="s">
        <v>160</v>
      </c>
      <c r="C588" s="66" t="s">
        <v>162</v>
      </c>
      <c r="D588" s="66" t="s">
        <v>189</v>
      </c>
      <c r="E588" s="66"/>
      <c r="F588" s="150">
        <f>F589</f>
        <v>35.6</v>
      </c>
      <c r="G588" s="150">
        <f t="shared" ref="G588:H591" si="267">G589</f>
        <v>0</v>
      </c>
      <c r="H588" s="150">
        <f t="shared" si="267"/>
        <v>35.6</v>
      </c>
    </row>
    <row r="589" spans="1:9" ht="33.75" x14ac:dyDescent="0.2">
      <c r="A589" s="68" t="s">
        <v>68</v>
      </c>
      <c r="B589" s="66" t="s">
        <v>160</v>
      </c>
      <c r="C589" s="66" t="s">
        <v>162</v>
      </c>
      <c r="D589" s="66" t="s">
        <v>190</v>
      </c>
      <c r="E589" s="66"/>
      <c r="F589" s="150">
        <f>F590</f>
        <v>35.6</v>
      </c>
      <c r="G589" s="150">
        <f t="shared" si="267"/>
        <v>0</v>
      </c>
      <c r="H589" s="150">
        <f t="shared" si="267"/>
        <v>35.6</v>
      </c>
    </row>
    <row r="590" spans="1:9" x14ac:dyDescent="0.2">
      <c r="A590" s="68" t="s">
        <v>170</v>
      </c>
      <c r="B590" s="66" t="s">
        <v>160</v>
      </c>
      <c r="C590" s="66" t="s">
        <v>162</v>
      </c>
      <c r="D590" s="66" t="s">
        <v>190</v>
      </c>
      <c r="E590" s="66" t="s">
        <v>171</v>
      </c>
      <c r="F590" s="150">
        <f>F591</f>
        <v>35.6</v>
      </c>
      <c r="G590" s="150">
        <f t="shared" si="267"/>
        <v>0</v>
      </c>
      <c r="H590" s="150">
        <f t="shared" si="267"/>
        <v>35.6</v>
      </c>
    </row>
    <row r="591" spans="1:9" s="70" customFormat="1" ht="11.25" x14ac:dyDescent="0.2">
      <c r="A591" s="68" t="s">
        <v>172</v>
      </c>
      <c r="B591" s="66" t="s">
        <v>160</v>
      </c>
      <c r="C591" s="66" t="s">
        <v>162</v>
      </c>
      <c r="D591" s="66" t="s">
        <v>190</v>
      </c>
      <c r="E591" s="69">
        <v>310</v>
      </c>
      <c r="F591" s="150">
        <f>F592</f>
        <v>35.6</v>
      </c>
      <c r="G591" s="150">
        <f t="shared" si="267"/>
        <v>0</v>
      </c>
      <c r="H591" s="150">
        <f t="shared" si="267"/>
        <v>35.6</v>
      </c>
      <c r="I591" s="115"/>
    </row>
    <row r="592" spans="1:9" s="70" customFormat="1" ht="22.5" x14ac:dyDescent="0.2">
      <c r="A592" s="64" t="s">
        <v>173</v>
      </c>
      <c r="B592" s="66" t="s">
        <v>160</v>
      </c>
      <c r="C592" s="66" t="s">
        <v>162</v>
      </c>
      <c r="D592" s="66" t="s">
        <v>190</v>
      </c>
      <c r="E592" s="69">
        <v>313</v>
      </c>
      <c r="F592" s="150">
        <f>'Пр 6 вед'!G146</f>
        <v>35.6</v>
      </c>
      <c r="G592" s="150">
        <f>'Пр 6 вед'!H146</f>
        <v>0</v>
      </c>
      <c r="H592" s="150">
        <f>'Пр 6 вед'!I146</f>
        <v>35.6</v>
      </c>
      <c r="I592" s="115"/>
    </row>
    <row r="593" spans="1:11" s="70" customFormat="1" ht="22.5" x14ac:dyDescent="0.2">
      <c r="A593" s="60" t="s">
        <v>191</v>
      </c>
      <c r="B593" s="66" t="s">
        <v>160</v>
      </c>
      <c r="C593" s="66" t="s">
        <v>162</v>
      </c>
      <c r="D593" s="66" t="s">
        <v>192</v>
      </c>
      <c r="E593" s="69"/>
      <c r="F593" s="150">
        <f>F594</f>
        <v>5267</v>
      </c>
      <c r="G593" s="150">
        <f t="shared" ref="G593:H593" si="268">G594</f>
        <v>0</v>
      </c>
      <c r="H593" s="150">
        <f t="shared" si="268"/>
        <v>5267</v>
      </c>
      <c r="I593" s="115"/>
    </row>
    <row r="594" spans="1:11" s="71" customFormat="1" ht="22.5" x14ac:dyDescent="0.2">
      <c r="A594" s="72" t="s">
        <v>67</v>
      </c>
      <c r="B594" s="66" t="s">
        <v>160</v>
      </c>
      <c r="C594" s="66" t="s">
        <v>162</v>
      </c>
      <c r="D594" s="61" t="s">
        <v>193</v>
      </c>
      <c r="E594" s="62"/>
      <c r="F594" s="151">
        <f>F598+F595</f>
        <v>5267</v>
      </c>
      <c r="G594" s="151">
        <f t="shared" ref="G594:H594" si="269">G598+G595</f>
        <v>0</v>
      </c>
      <c r="H594" s="151">
        <f t="shared" si="269"/>
        <v>5267</v>
      </c>
      <c r="I594" s="116"/>
    </row>
    <row r="595" spans="1:11" s="71" customFormat="1" ht="11.25" x14ac:dyDescent="0.2">
      <c r="A595" s="73" t="s">
        <v>482</v>
      </c>
      <c r="B595" s="62" t="s">
        <v>160</v>
      </c>
      <c r="C595" s="61" t="s">
        <v>162</v>
      </c>
      <c r="D595" s="61" t="s">
        <v>193</v>
      </c>
      <c r="E595" s="62" t="s">
        <v>127</v>
      </c>
      <c r="F595" s="151">
        <f>SUM(F596)</f>
        <v>69.400000000000006</v>
      </c>
      <c r="G595" s="151">
        <f t="shared" ref="G595:H595" si="270">SUM(G596)</f>
        <v>0</v>
      </c>
      <c r="H595" s="151">
        <f t="shared" si="270"/>
        <v>69.400000000000006</v>
      </c>
      <c r="I595" s="116"/>
    </row>
    <row r="596" spans="1:11" s="70" customFormat="1" ht="22.5" x14ac:dyDescent="0.2">
      <c r="A596" s="73" t="s">
        <v>128</v>
      </c>
      <c r="B596" s="62" t="s">
        <v>160</v>
      </c>
      <c r="C596" s="61" t="s">
        <v>162</v>
      </c>
      <c r="D596" s="61" t="s">
        <v>193</v>
      </c>
      <c r="E596" s="62" t="s">
        <v>129</v>
      </c>
      <c r="F596" s="151">
        <f>F597</f>
        <v>69.400000000000006</v>
      </c>
      <c r="G596" s="151">
        <f t="shared" ref="G596:H596" si="271">G597</f>
        <v>0</v>
      </c>
      <c r="H596" s="151">
        <f t="shared" si="271"/>
        <v>69.400000000000006</v>
      </c>
      <c r="I596" s="115"/>
    </row>
    <row r="597" spans="1:11" s="70" customFormat="1" ht="11.25" x14ac:dyDescent="0.2">
      <c r="A597" s="101" t="s">
        <v>518</v>
      </c>
      <c r="B597" s="62" t="s">
        <v>160</v>
      </c>
      <c r="C597" s="61" t="s">
        <v>162</v>
      </c>
      <c r="D597" s="61" t="s">
        <v>193</v>
      </c>
      <c r="E597" s="62" t="s">
        <v>131</v>
      </c>
      <c r="F597" s="150">
        <f>'Пр 6 вед'!G151</f>
        <v>69.400000000000006</v>
      </c>
      <c r="G597" s="150">
        <f>'Пр 6 вед'!H151</f>
        <v>0</v>
      </c>
      <c r="H597" s="150">
        <f>'Пр 6 вед'!I151</f>
        <v>69.400000000000006</v>
      </c>
      <c r="I597" s="115"/>
    </row>
    <row r="598" spans="1:11" s="70" customFormat="1" ht="11.25" x14ac:dyDescent="0.2">
      <c r="A598" s="68" t="s">
        <v>170</v>
      </c>
      <c r="B598" s="66" t="s">
        <v>160</v>
      </c>
      <c r="C598" s="66" t="s">
        <v>162</v>
      </c>
      <c r="D598" s="61" t="s">
        <v>193</v>
      </c>
      <c r="E598" s="66" t="s">
        <v>171</v>
      </c>
      <c r="F598" s="150">
        <f>F600</f>
        <v>5197.6000000000004</v>
      </c>
      <c r="G598" s="150">
        <f t="shared" ref="G598:H598" si="272">G600</f>
        <v>0</v>
      </c>
      <c r="H598" s="150">
        <f t="shared" si="272"/>
        <v>5197.6000000000004</v>
      </c>
      <c r="I598" s="115"/>
    </row>
    <row r="599" spans="1:11" s="70" customFormat="1" ht="11.25" x14ac:dyDescent="0.2">
      <c r="A599" s="68" t="s">
        <v>172</v>
      </c>
      <c r="B599" s="66" t="s">
        <v>160</v>
      </c>
      <c r="C599" s="66" t="s">
        <v>162</v>
      </c>
      <c r="D599" s="61" t="s">
        <v>193</v>
      </c>
      <c r="E599" s="69">
        <v>310</v>
      </c>
      <c r="F599" s="150">
        <f>F600</f>
        <v>5197.6000000000004</v>
      </c>
      <c r="G599" s="150">
        <f t="shared" ref="G599:H599" si="273">G600</f>
        <v>0</v>
      </c>
      <c r="H599" s="150">
        <f t="shared" si="273"/>
        <v>5197.6000000000004</v>
      </c>
      <c r="I599" s="115"/>
    </row>
    <row r="600" spans="1:11" ht="22.5" x14ac:dyDescent="0.2">
      <c r="A600" s="64" t="s">
        <v>173</v>
      </c>
      <c r="B600" s="66" t="s">
        <v>160</v>
      </c>
      <c r="C600" s="66" t="s">
        <v>162</v>
      </c>
      <c r="D600" s="61" t="s">
        <v>193</v>
      </c>
      <c r="E600" s="69">
        <v>313</v>
      </c>
      <c r="F600" s="150">
        <f>'Пр 6 вед'!G154</f>
        <v>5197.6000000000004</v>
      </c>
      <c r="G600" s="150">
        <f>'Пр 6 вед'!H154</f>
        <v>0</v>
      </c>
      <c r="H600" s="150">
        <f>'Пр 6 вед'!I154</f>
        <v>5197.6000000000004</v>
      </c>
    </row>
    <row r="601" spans="1:11" ht="22.5" x14ac:dyDescent="0.2">
      <c r="A601" s="64" t="s">
        <v>584</v>
      </c>
      <c r="B601" s="66" t="s">
        <v>160</v>
      </c>
      <c r="C601" s="66" t="s">
        <v>162</v>
      </c>
      <c r="D601" s="61" t="s">
        <v>585</v>
      </c>
      <c r="E601" s="69"/>
      <c r="F601" s="150">
        <f>F602</f>
        <v>365.3</v>
      </c>
      <c r="G601" s="150">
        <f t="shared" ref="G601:H601" si="274">G602</f>
        <v>0</v>
      </c>
      <c r="H601" s="150">
        <f t="shared" si="274"/>
        <v>365.3</v>
      </c>
    </row>
    <row r="602" spans="1:11" s="70" customFormat="1" ht="11.25" x14ac:dyDescent="0.2">
      <c r="A602" s="68" t="s">
        <v>170</v>
      </c>
      <c r="B602" s="66" t="s">
        <v>160</v>
      </c>
      <c r="C602" s="66" t="s">
        <v>162</v>
      </c>
      <c r="D602" s="61" t="s">
        <v>585</v>
      </c>
      <c r="E602" s="66" t="s">
        <v>171</v>
      </c>
      <c r="F602" s="150">
        <f>F604</f>
        <v>365.3</v>
      </c>
      <c r="G602" s="150">
        <f t="shared" ref="G602:H602" si="275">G604</f>
        <v>0</v>
      </c>
      <c r="H602" s="150">
        <f t="shared" si="275"/>
        <v>365.3</v>
      </c>
      <c r="I602" s="115"/>
    </row>
    <row r="603" spans="1:11" s="70" customFormat="1" ht="11.25" x14ac:dyDescent="0.2">
      <c r="A603" s="68" t="s">
        <v>172</v>
      </c>
      <c r="B603" s="66" t="s">
        <v>160</v>
      </c>
      <c r="C603" s="66" t="s">
        <v>162</v>
      </c>
      <c r="D603" s="61" t="s">
        <v>585</v>
      </c>
      <c r="E603" s="69">
        <v>310</v>
      </c>
      <c r="F603" s="150">
        <f>F604</f>
        <v>365.3</v>
      </c>
      <c r="G603" s="150">
        <f t="shared" ref="G603:H603" si="276">G604</f>
        <v>0</v>
      </c>
      <c r="H603" s="150">
        <f t="shared" si="276"/>
        <v>365.3</v>
      </c>
      <c r="I603" s="115"/>
    </row>
    <row r="604" spans="1:11" ht="22.5" x14ac:dyDescent="0.2">
      <c r="A604" s="64" t="s">
        <v>173</v>
      </c>
      <c r="B604" s="66" t="s">
        <v>160</v>
      </c>
      <c r="C604" s="66" t="s">
        <v>162</v>
      </c>
      <c r="D604" s="61" t="s">
        <v>585</v>
      </c>
      <c r="E604" s="69">
        <v>313</v>
      </c>
      <c r="F604" s="150">
        <f>'Пр 6 вед'!G158</f>
        <v>365.3</v>
      </c>
      <c r="G604" s="150">
        <f>'Пр 6 вед'!H158</f>
        <v>0</v>
      </c>
      <c r="H604" s="150">
        <f>'Пр 6 вед'!I158</f>
        <v>365.3</v>
      </c>
    </row>
    <row r="605" spans="1:11" s="80" customFormat="1" ht="21.75" customHeight="1" x14ac:dyDescent="0.2">
      <c r="A605" s="88" t="s">
        <v>557</v>
      </c>
      <c r="B605" s="87">
        <v>10</v>
      </c>
      <c r="C605" s="89" t="s">
        <v>162</v>
      </c>
      <c r="D605" s="89" t="s">
        <v>414</v>
      </c>
      <c r="E605" s="87"/>
      <c r="F605" s="147">
        <f>+F610+F613+F617+F621+F625+F629+F633+F637+F606</f>
        <v>300</v>
      </c>
      <c r="G605" s="147">
        <f t="shared" ref="G605:H605" si="277">+G610+G613+G617+G621+G625+G629+G633+G637+G606</f>
        <v>0</v>
      </c>
      <c r="H605" s="147">
        <f t="shared" si="277"/>
        <v>300</v>
      </c>
      <c r="J605" s="48"/>
      <c r="K605" s="48"/>
    </row>
    <row r="606" spans="1:11" s="80" customFormat="1" ht="22.5" x14ac:dyDescent="0.2">
      <c r="A606" s="212" t="s">
        <v>615</v>
      </c>
      <c r="B606" s="92">
        <v>10</v>
      </c>
      <c r="C606" s="94" t="s">
        <v>162</v>
      </c>
      <c r="D606" s="77" t="s">
        <v>614</v>
      </c>
      <c r="E606" s="92"/>
      <c r="F606" s="148">
        <f>F607</f>
        <v>1.5</v>
      </c>
      <c r="G606" s="148">
        <f t="shared" ref="G606:H608" si="278">G607</f>
        <v>0</v>
      </c>
      <c r="H606" s="148">
        <f t="shared" si="278"/>
        <v>1.5</v>
      </c>
      <c r="J606" s="48"/>
      <c r="K606" s="48"/>
    </row>
    <row r="607" spans="1:11" s="80" customFormat="1" x14ac:dyDescent="0.2">
      <c r="A607" s="73" t="s">
        <v>482</v>
      </c>
      <c r="B607" s="74">
        <v>10</v>
      </c>
      <c r="C607" s="77" t="s">
        <v>162</v>
      </c>
      <c r="D607" s="77" t="s">
        <v>614</v>
      </c>
      <c r="E607" s="74" t="s">
        <v>127</v>
      </c>
      <c r="F607" s="149">
        <f>F608</f>
        <v>1.5</v>
      </c>
      <c r="G607" s="149">
        <f t="shared" si="278"/>
        <v>0</v>
      </c>
      <c r="H607" s="149">
        <f t="shared" si="278"/>
        <v>1.5</v>
      </c>
      <c r="J607" s="48"/>
      <c r="K607" s="48"/>
    </row>
    <row r="608" spans="1:11" s="80" customFormat="1" ht="22.5" x14ac:dyDescent="0.2">
      <c r="A608" s="73" t="s">
        <v>128</v>
      </c>
      <c r="B608" s="74">
        <v>10</v>
      </c>
      <c r="C608" s="77" t="s">
        <v>162</v>
      </c>
      <c r="D608" s="77" t="s">
        <v>614</v>
      </c>
      <c r="E608" s="74" t="s">
        <v>129</v>
      </c>
      <c r="F608" s="149">
        <f>F609</f>
        <v>1.5</v>
      </c>
      <c r="G608" s="149">
        <f t="shared" si="278"/>
        <v>0</v>
      </c>
      <c r="H608" s="149">
        <f t="shared" si="278"/>
        <v>1.5</v>
      </c>
      <c r="J608" s="48"/>
      <c r="K608" s="48"/>
    </row>
    <row r="609" spans="1:11" s="80" customFormat="1" x14ac:dyDescent="0.2">
      <c r="A609" s="101" t="s">
        <v>518</v>
      </c>
      <c r="B609" s="74">
        <v>10</v>
      </c>
      <c r="C609" s="77" t="s">
        <v>162</v>
      </c>
      <c r="D609" s="77" t="s">
        <v>614</v>
      </c>
      <c r="E609" s="74" t="s">
        <v>131</v>
      </c>
      <c r="F609" s="160">
        <f>'Пр 6 вед'!G690</f>
        <v>1.5</v>
      </c>
      <c r="G609" s="160">
        <f>'Пр 6 вед'!H690</f>
        <v>0</v>
      </c>
      <c r="H609" s="160">
        <f>'Пр 6 вед'!I690</f>
        <v>1.5</v>
      </c>
      <c r="J609" s="48"/>
      <c r="K609" s="48"/>
    </row>
    <row r="610" spans="1:11" s="80" customFormat="1" ht="22.5" x14ac:dyDescent="0.2">
      <c r="A610" s="210" t="s">
        <v>616</v>
      </c>
      <c r="B610" s="74">
        <v>10</v>
      </c>
      <c r="C610" s="77" t="s">
        <v>162</v>
      </c>
      <c r="D610" s="77" t="s">
        <v>617</v>
      </c>
      <c r="E610" s="74"/>
      <c r="F610" s="160">
        <f>F611</f>
        <v>30</v>
      </c>
      <c r="G610" s="160">
        <f t="shared" ref="G610:H611" si="279">G611</f>
        <v>0</v>
      </c>
      <c r="H610" s="160">
        <f t="shared" si="279"/>
        <v>30</v>
      </c>
      <c r="J610" s="48"/>
      <c r="K610" s="48"/>
    </row>
    <row r="611" spans="1:11" s="80" customFormat="1" x14ac:dyDescent="0.2">
      <c r="A611" s="68" t="s">
        <v>170</v>
      </c>
      <c r="B611" s="74">
        <v>10</v>
      </c>
      <c r="C611" s="77" t="s">
        <v>162</v>
      </c>
      <c r="D611" s="77" t="s">
        <v>617</v>
      </c>
      <c r="E611" s="74">
        <v>300</v>
      </c>
      <c r="F611" s="160">
        <f>F612</f>
        <v>30</v>
      </c>
      <c r="G611" s="160">
        <f t="shared" si="279"/>
        <v>0</v>
      </c>
      <c r="H611" s="160">
        <f t="shared" si="279"/>
        <v>30</v>
      </c>
      <c r="J611" s="48"/>
      <c r="K611" s="48"/>
    </row>
    <row r="612" spans="1:11" s="80" customFormat="1" ht="18.75" customHeight="1" x14ac:dyDescent="0.2">
      <c r="A612" s="73" t="s">
        <v>572</v>
      </c>
      <c r="B612" s="74">
        <v>10</v>
      </c>
      <c r="C612" s="77" t="s">
        <v>162</v>
      </c>
      <c r="D612" s="77" t="s">
        <v>617</v>
      </c>
      <c r="E612" s="74">
        <v>360</v>
      </c>
      <c r="F612" s="160">
        <f>'Пр 6 вед'!G693</f>
        <v>30</v>
      </c>
      <c r="G612" s="160">
        <f>'Пр 6 вед'!H693</f>
        <v>0</v>
      </c>
      <c r="H612" s="160">
        <f>'Пр 6 вед'!I693</f>
        <v>30</v>
      </c>
      <c r="J612" s="48"/>
      <c r="K612" s="48"/>
    </row>
    <row r="613" spans="1:11" s="80" customFormat="1" ht="22.5" x14ac:dyDescent="0.2">
      <c r="A613" s="212" t="s">
        <v>618</v>
      </c>
      <c r="B613" s="92">
        <v>10</v>
      </c>
      <c r="C613" s="94" t="s">
        <v>162</v>
      </c>
      <c r="D613" s="77" t="s">
        <v>415</v>
      </c>
      <c r="E613" s="92"/>
      <c r="F613" s="148">
        <f>F614</f>
        <v>60</v>
      </c>
      <c r="G613" s="148">
        <f t="shared" ref="G613:H615" si="280">G614</f>
        <v>0</v>
      </c>
      <c r="H613" s="148">
        <f t="shared" si="280"/>
        <v>60</v>
      </c>
      <c r="J613" s="48"/>
      <c r="K613" s="48"/>
    </row>
    <row r="614" spans="1:11" s="80" customFormat="1" x14ac:dyDescent="0.2">
      <c r="A614" s="73" t="s">
        <v>482</v>
      </c>
      <c r="B614" s="74">
        <v>10</v>
      </c>
      <c r="C614" s="77" t="s">
        <v>162</v>
      </c>
      <c r="D614" s="77" t="s">
        <v>415</v>
      </c>
      <c r="E614" s="74" t="s">
        <v>127</v>
      </c>
      <c r="F614" s="149">
        <f>F615</f>
        <v>60</v>
      </c>
      <c r="G614" s="149">
        <f t="shared" si="280"/>
        <v>0</v>
      </c>
      <c r="H614" s="149">
        <f t="shared" si="280"/>
        <v>60</v>
      </c>
      <c r="J614" s="48"/>
      <c r="K614" s="48"/>
    </row>
    <row r="615" spans="1:11" s="80" customFormat="1" ht="22.5" x14ac:dyDescent="0.2">
      <c r="A615" s="73" t="s">
        <v>128</v>
      </c>
      <c r="B615" s="74">
        <v>10</v>
      </c>
      <c r="C615" s="77" t="s">
        <v>162</v>
      </c>
      <c r="D615" s="77" t="s">
        <v>415</v>
      </c>
      <c r="E615" s="74" t="s">
        <v>129</v>
      </c>
      <c r="F615" s="149">
        <f>F616</f>
        <v>60</v>
      </c>
      <c r="G615" s="149">
        <f t="shared" si="280"/>
        <v>0</v>
      </c>
      <c r="H615" s="149">
        <f t="shared" si="280"/>
        <v>60</v>
      </c>
      <c r="J615" s="48"/>
      <c r="K615" s="48"/>
    </row>
    <row r="616" spans="1:11" s="80" customFormat="1" x14ac:dyDescent="0.2">
      <c r="A616" s="101" t="s">
        <v>518</v>
      </c>
      <c r="B616" s="74">
        <v>10</v>
      </c>
      <c r="C616" s="77" t="s">
        <v>162</v>
      </c>
      <c r="D616" s="77" t="s">
        <v>415</v>
      </c>
      <c r="E616" s="74" t="s">
        <v>131</v>
      </c>
      <c r="F616" s="160">
        <f>'Пр 6 вед'!G697</f>
        <v>60</v>
      </c>
      <c r="G616" s="160">
        <f>'Пр 6 вед'!H697</f>
        <v>0</v>
      </c>
      <c r="H616" s="160">
        <f>'Пр 6 вед'!I697</f>
        <v>60</v>
      </c>
      <c r="J616" s="48"/>
      <c r="K616" s="48"/>
    </row>
    <row r="617" spans="1:11" s="80" customFormat="1" x14ac:dyDescent="0.2">
      <c r="A617" s="212" t="s">
        <v>620</v>
      </c>
      <c r="B617" s="92">
        <v>10</v>
      </c>
      <c r="C617" s="94" t="s">
        <v>162</v>
      </c>
      <c r="D617" s="77" t="s">
        <v>619</v>
      </c>
      <c r="E617" s="92"/>
      <c r="F617" s="148">
        <f>F618</f>
        <v>4</v>
      </c>
      <c r="G617" s="148">
        <f t="shared" ref="G617:H619" si="281">G618</f>
        <v>0</v>
      </c>
      <c r="H617" s="148">
        <f t="shared" si="281"/>
        <v>4</v>
      </c>
      <c r="J617" s="48"/>
      <c r="K617" s="48"/>
    </row>
    <row r="618" spans="1:11" s="80" customFormat="1" x14ac:dyDescent="0.2">
      <c r="A618" s="73" t="s">
        <v>482</v>
      </c>
      <c r="B618" s="74">
        <v>10</v>
      </c>
      <c r="C618" s="77" t="s">
        <v>162</v>
      </c>
      <c r="D618" s="77" t="s">
        <v>619</v>
      </c>
      <c r="E618" s="74" t="s">
        <v>127</v>
      </c>
      <c r="F618" s="149">
        <f>F619</f>
        <v>4</v>
      </c>
      <c r="G618" s="149">
        <f t="shared" si="281"/>
        <v>0</v>
      </c>
      <c r="H618" s="149">
        <f t="shared" si="281"/>
        <v>4</v>
      </c>
      <c r="J618" s="48"/>
      <c r="K618" s="48"/>
    </row>
    <row r="619" spans="1:11" s="80" customFormat="1" ht="22.5" x14ac:dyDescent="0.2">
      <c r="A619" s="73" t="s">
        <v>128</v>
      </c>
      <c r="B619" s="74">
        <v>10</v>
      </c>
      <c r="C619" s="77" t="s">
        <v>162</v>
      </c>
      <c r="D619" s="77" t="s">
        <v>619</v>
      </c>
      <c r="E619" s="74" t="s">
        <v>129</v>
      </c>
      <c r="F619" s="149">
        <f>F620</f>
        <v>4</v>
      </c>
      <c r="G619" s="149">
        <f t="shared" si="281"/>
        <v>0</v>
      </c>
      <c r="H619" s="149">
        <f t="shared" si="281"/>
        <v>4</v>
      </c>
      <c r="J619" s="48"/>
      <c r="K619" s="48"/>
    </row>
    <row r="620" spans="1:11" s="80" customFormat="1" x14ac:dyDescent="0.2">
      <c r="A620" s="101" t="s">
        <v>518</v>
      </c>
      <c r="B620" s="74">
        <v>10</v>
      </c>
      <c r="C620" s="77" t="s">
        <v>162</v>
      </c>
      <c r="D620" s="77" t="s">
        <v>619</v>
      </c>
      <c r="E620" s="74" t="s">
        <v>131</v>
      </c>
      <c r="F620" s="160">
        <f>'Пр 6 вед'!G701</f>
        <v>4</v>
      </c>
      <c r="G620" s="160">
        <f>'Пр 6 вед'!H701</f>
        <v>0</v>
      </c>
      <c r="H620" s="160">
        <f>'Пр 6 вед'!I701</f>
        <v>4</v>
      </c>
      <c r="J620" s="48"/>
      <c r="K620" s="48"/>
    </row>
    <row r="621" spans="1:11" s="80" customFormat="1" ht="22.5" x14ac:dyDescent="0.2">
      <c r="A621" s="212" t="s">
        <v>622</v>
      </c>
      <c r="B621" s="92">
        <v>10</v>
      </c>
      <c r="C621" s="94" t="s">
        <v>162</v>
      </c>
      <c r="D621" s="77" t="s">
        <v>621</v>
      </c>
      <c r="E621" s="92"/>
      <c r="F621" s="148">
        <f>F622</f>
        <v>32</v>
      </c>
      <c r="G621" s="148">
        <f t="shared" ref="G621:H623" si="282">G622</f>
        <v>0</v>
      </c>
      <c r="H621" s="148">
        <f t="shared" si="282"/>
        <v>32</v>
      </c>
      <c r="J621" s="48"/>
      <c r="K621" s="48"/>
    </row>
    <row r="622" spans="1:11" s="80" customFormat="1" x14ac:dyDescent="0.2">
      <c r="A622" s="73" t="s">
        <v>482</v>
      </c>
      <c r="B622" s="74">
        <v>10</v>
      </c>
      <c r="C622" s="77" t="s">
        <v>162</v>
      </c>
      <c r="D622" s="77" t="s">
        <v>621</v>
      </c>
      <c r="E622" s="74" t="s">
        <v>127</v>
      </c>
      <c r="F622" s="149">
        <f>F623</f>
        <v>32</v>
      </c>
      <c r="G622" s="149">
        <f t="shared" si="282"/>
        <v>0</v>
      </c>
      <c r="H622" s="149">
        <f t="shared" si="282"/>
        <v>32</v>
      </c>
      <c r="J622" s="48"/>
      <c r="K622" s="48"/>
    </row>
    <row r="623" spans="1:11" s="80" customFormat="1" ht="22.5" x14ac:dyDescent="0.2">
      <c r="A623" s="73" t="s">
        <v>128</v>
      </c>
      <c r="B623" s="74">
        <v>10</v>
      </c>
      <c r="C623" s="77" t="s">
        <v>162</v>
      </c>
      <c r="D623" s="77" t="s">
        <v>621</v>
      </c>
      <c r="E623" s="74" t="s">
        <v>129</v>
      </c>
      <c r="F623" s="149">
        <f>F624</f>
        <v>32</v>
      </c>
      <c r="G623" s="149">
        <f t="shared" si="282"/>
        <v>0</v>
      </c>
      <c r="H623" s="149">
        <f t="shared" si="282"/>
        <v>32</v>
      </c>
      <c r="J623" s="48"/>
      <c r="K623" s="48"/>
    </row>
    <row r="624" spans="1:11" s="80" customFormat="1" x14ac:dyDescent="0.2">
      <c r="A624" s="101" t="s">
        <v>518</v>
      </c>
      <c r="B624" s="74">
        <v>10</v>
      </c>
      <c r="C624" s="77" t="s">
        <v>162</v>
      </c>
      <c r="D624" s="77" t="s">
        <v>621</v>
      </c>
      <c r="E624" s="74" t="s">
        <v>131</v>
      </c>
      <c r="F624" s="160">
        <f>'Пр 6 вед'!G705</f>
        <v>32</v>
      </c>
      <c r="G624" s="160">
        <f>'Пр 6 вед'!H705</f>
        <v>0</v>
      </c>
      <c r="H624" s="160">
        <f>'Пр 6 вед'!I705</f>
        <v>32</v>
      </c>
      <c r="J624" s="48"/>
      <c r="K624" s="48"/>
    </row>
    <row r="625" spans="1:11" s="80" customFormat="1" x14ac:dyDescent="0.2">
      <c r="A625" s="212" t="s">
        <v>630</v>
      </c>
      <c r="B625" s="92">
        <v>10</v>
      </c>
      <c r="C625" s="94" t="s">
        <v>162</v>
      </c>
      <c r="D625" s="77" t="s">
        <v>623</v>
      </c>
      <c r="E625" s="92"/>
      <c r="F625" s="148">
        <f>F626</f>
        <v>44.5</v>
      </c>
      <c r="G625" s="148">
        <f t="shared" ref="G625:H627" si="283">G626</f>
        <v>0</v>
      </c>
      <c r="H625" s="148">
        <f t="shared" si="283"/>
        <v>44.5</v>
      </c>
      <c r="J625" s="48"/>
      <c r="K625" s="48"/>
    </row>
    <row r="626" spans="1:11" s="80" customFormat="1" x14ac:dyDescent="0.2">
      <c r="A626" s="73" t="s">
        <v>482</v>
      </c>
      <c r="B626" s="74">
        <v>10</v>
      </c>
      <c r="C626" s="77" t="s">
        <v>162</v>
      </c>
      <c r="D626" s="77" t="s">
        <v>623</v>
      </c>
      <c r="E626" s="74" t="s">
        <v>127</v>
      </c>
      <c r="F626" s="149">
        <f>F627</f>
        <v>44.5</v>
      </c>
      <c r="G626" s="149">
        <f t="shared" si="283"/>
        <v>0</v>
      </c>
      <c r="H626" s="149">
        <f t="shared" si="283"/>
        <v>44.5</v>
      </c>
      <c r="J626" s="48"/>
      <c r="K626" s="48"/>
    </row>
    <row r="627" spans="1:11" s="80" customFormat="1" ht="22.5" x14ac:dyDescent="0.2">
      <c r="A627" s="73" t="s">
        <v>128</v>
      </c>
      <c r="B627" s="74">
        <v>10</v>
      </c>
      <c r="C627" s="77" t="s">
        <v>162</v>
      </c>
      <c r="D627" s="77" t="s">
        <v>623</v>
      </c>
      <c r="E627" s="74" t="s">
        <v>129</v>
      </c>
      <c r="F627" s="149">
        <f>F628</f>
        <v>44.5</v>
      </c>
      <c r="G627" s="149">
        <f t="shared" si="283"/>
        <v>0</v>
      </c>
      <c r="H627" s="149">
        <f t="shared" si="283"/>
        <v>44.5</v>
      </c>
      <c r="J627" s="48"/>
      <c r="K627" s="48"/>
    </row>
    <row r="628" spans="1:11" s="80" customFormat="1" x14ac:dyDescent="0.2">
      <c r="A628" s="101" t="s">
        <v>518</v>
      </c>
      <c r="B628" s="74">
        <v>10</v>
      </c>
      <c r="C628" s="77" t="s">
        <v>162</v>
      </c>
      <c r="D628" s="77" t="s">
        <v>623</v>
      </c>
      <c r="E628" s="74" t="s">
        <v>131</v>
      </c>
      <c r="F628" s="160">
        <f>'Пр 6 вед'!G709</f>
        <v>44.5</v>
      </c>
      <c r="G628" s="160">
        <f>'Пр 6 вед'!H709</f>
        <v>0</v>
      </c>
      <c r="H628" s="160">
        <f>'Пр 6 вед'!I709</f>
        <v>44.5</v>
      </c>
      <c r="J628" s="48"/>
      <c r="K628" s="48"/>
    </row>
    <row r="629" spans="1:11" s="80" customFormat="1" ht="22.5" x14ac:dyDescent="0.2">
      <c r="A629" s="212" t="s">
        <v>625</v>
      </c>
      <c r="B629" s="92">
        <v>10</v>
      </c>
      <c r="C629" s="94" t="s">
        <v>162</v>
      </c>
      <c r="D629" s="77" t="s">
        <v>624</v>
      </c>
      <c r="E629" s="92"/>
      <c r="F629" s="148">
        <f>F630</f>
        <v>78</v>
      </c>
      <c r="G629" s="148">
        <f t="shared" ref="G629:H631" si="284">G630</f>
        <v>0</v>
      </c>
      <c r="H629" s="148">
        <f t="shared" si="284"/>
        <v>78</v>
      </c>
      <c r="J629" s="48"/>
      <c r="K629" s="48"/>
    </row>
    <row r="630" spans="1:11" s="80" customFormat="1" x14ac:dyDescent="0.2">
      <c r="A630" s="73" t="s">
        <v>482</v>
      </c>
      <c r="B630" s="74">
        <v>10</v>
      </c>
      <c r="C630" s="77" t="s">
        <v>162</v>
      </c>
      <c r="D630" s="77" t="s">
        <v>624</v>
      </c>
      <c r="E630" s="74" t="s">
        <v>127</v>
      </c>
      <c r="F630" s="149">
        <f>F631</f>
        <v>78</v>
      </c>
      <c r="G630" s="149">
        <f t="shared" si="284"/>
        <v>0</v>
      </c>
      <c r="H630" s="149">
        <f t="shared" si="284"/>
        <v>78</v>
      </c>
      <c r="J630" s="48"/>
      <c r="K630" s="48"/>
    </row>
    <row r="631" spans="1:11" s="80" customFormat="1" ht="22.5" x14ac:dyDescent="0.2">
      <c r="A631" s="73" t="s">
        <v>128</v>
      </c>
      <c r="B631" s="74">
        <v>10</v>
      </c>
      <c r="C631" s="77" t="s">
        <v>162</v>
      </c>
      <c r="D631" s="77" t="s">
        <v>624</v>
      </c>
      <c r="E631" s="74" t="s">
        <v>129</v>
      </c>
      <c r="F631" s="149">
        <f>F632</f>
        <v>78</v>
      </c>
      <c r="G631" s="149">
        <f t="shared" si="284"/>
        <v>0</v>
      </c>
      <c r="H631" s="149">
        <f t="shared" si="284"/>
        <v>78</v>
      </c>
      <c r="J631" s="48"/>
      <c r="K631" s="48"/>
    </row>
    <row r="632" spans="1:11" s="80" customFormat="1" x14ac:dyDescent="0.2">
      <c r="A632" s="101" t="s">
        <v>518</v>
      </c>
      <c r="B632" s="74">
        <v>10</v>
      </c>
      <c r="C632" s="77" t="s">
        <v>162</v>
      </c>
      <c r="D632" s="77" t="s">
        <v>624</v>
      </c>
      <c r="E632" s="74" t="s">
        <v>131</v>
      </c>
      <c r="F632" s="160">
        <f>'Пр 6 вед'!G713</f>
        <v>78</v>
      </c>
      <c r="G632" s="160">
        <f>'Пр 6 вед'!H713</f>
        <v>0</v>
      </c>
      <c r="H632" s="160">
        <f>'Пр 6 вед'!I713</f>
        <v>78</v>
      </c>
      <c r="J632" s="48"/>
      <c r="K632" s="48"/>
    </row>
    <row r="633" spans="1:11" s="80" customFormat="1" ht="22.5" x14ac:dyDescent="0.2">
      <c r="A633" s="212" t="s">
        <v>626</v>
      </c>
      <c r="B633" s="92">
        <v>10</v>
      </c>
      <c r="C633" s="94" t="s">
        <v>162</v>
      </c>
      <c r="D633" s="77" t="s">
        <v>627</v>
      </c>
      <c r="E633" s="92"/>
      <c r="F633" s="148">
        <f>F634</f>
        <v>20</v>
      </c>
      <c r="G633" s="148">
        <f t="shared" ref="G633:H635" si="285">G634</f>
        <v>0</v>
      </c>
      <c r="H633" s="148">
        <f t="shared" si="285"/>
        <v>20</v>
      </c>
      <c r="J633" s="48"/>
      <c r="K633" s="48"/>
    </row>
    <row r="634" spans="1:11" s="80" customFormat="1" x14ac:dyDescent="0.2">
      <c r="A634" s="73" t="s">
        <v>482</v>
      </c>
      <c r="B634" s="74">
        <v>10</v>
      </c>
      <c r="C634" s="77" t="s">
        <v>162</v>
      </c>
      <c r="D634" s="77" t="s">
        <v>627</v>
      </c>
      <c r="E634" s="74" t="s">
        <v>127</v>
      </c>
      <c r="F634" s="149">
        <f>F635</f>
        <v>20</v>
      </c>
      <c r="G634" s="149">
        <f t="shared" si="285"/>
        <v>0</v>
      </c>
      <c r="H634" s="149">
        <f t="shared" si="285"/>
        <v>20</v>
      </c>
      <c r="J634" s="48"/>
      <c r="K634" s="48"/>
    </row>
    <row r="635" spans="1:11" s="80" customFormat="1" ht="22.5" x14ac:dyDescent="0.2">
      <c r="A635" s="73" t="s">
        <v>128</v>
      </c>
      <c r="B635" s="74">
        <v>10</v>
      </c>
      <c r="C635" s="77" t="s">
        <v>162</v>
      </c>
      <c r="D635" s="77" t="s">
        <v>627</v>
      </c>
      <c r="E635" s="74" t="s">
        <v>129</v>
      </c>
      <c r="F635" s="149">
        <f>F636</f>
        <v>20</v>
      </c>
      <c r="G635" s="149">
        <f t="shared" si="285"/>
        <v>0</v>
      </c>
      <c r="H635" s="149">
        <f t="shared" si="285"/>
        <v>20</v>
      </c>
      <c r="J635" s="48"/>
      <c r="K635" s="48"/>
    </row>
    <row r="636" spans="1:11" s="80" customFormat="1" x14ac:dyDescent="0.2">
      <c r="A636" s="101" t="s">
        <v>518</v>
      </c>
      <c r="B636" s="74">
        <v>10</v>
      </c>
      <c r="C636" s="77" t="s">
        <v>162</v>
      </c>
      <c r="D636" s="77" t="s">
        <v>627</v>
      </c>
      <c r="E636" s="74" t="s">
        <v>131</v>
      </c>
      <c r="F636" s="160">
        <f>'Пр 6 вед'!G717</f>
        <v>20</v>
      </c>
      <c r="G636" s="160">
        <f>'Пр 6 вед'!H717</f>
        <v>0</v>
      </c>
      <c r="H636" s="160">
        <f>'Пр 6 вед'!I717</f>
        <v>20</v>
      </c>
      <c r="J636" s="48"/>
      <c r="K636" s="48"/>
    </row>
    <row r="637" spans="1:11" x14ac:dyDescent="0.2">
      <c r="A637" s="212" t="s">
        <v>629</v>
      </c>
      <c r="B637" s="92">
        <v>10</v>
      </c>
      <c r="C637" s="94" t="s">
        <v>162</v>
      </c>
      <c r="D637" s="77" t="s">
        <v>628</v>
      </c>
      <c r="E637" s="92"/>
      <c r="F637" s="148">
        <f>F638</f>
        <v>30</v>
      </c>
      <c r="G637" s="148">
        <f t="shared" ref="G637:H639" si="286">G638</f>
        <v>0</v>
      </c>
      <c r="H637" s="148">
        <f t="shared" si="286"/>
        <v>30</v>
      </c>
    </row>
    <row r="638" spans="1:11" x14ac:dyDescent="0.2">
      <c r="A638" s="73" t="s">
        <v>482</v>
      </c>
      <c r="B638" s="74">
        <v>10</v>
      </c>
      <c r="C638" s="77" t="s">
        <v>162</v>
      </c>
      <c r="D638" s="77" t="s">
        <v>628</v>
      </c>
      <c r="E638" s="74" t="s">
        <v>127</v>
      </c>
      <c r="F638" s="149">
        <f>F639</f>
        <v>30</v>
      </c>
      <c r="G638" s="149">
        <f t="shared" si="286"/>
        <v>0</v>
      </c>
      <c r="H638" s="149">
        <f t="shared" si="286"/>
        <v>30</v>
      </c>
    </row>
    <row r="639" spans="1:11" ht="22.5" x14ac:dyDescent="0.2">
      <c r="A639" s="73" t="s">
        <v>128</v>
      </c>
      <c r="B639" s="74">
        <v>10</v>
      </c>
      <c r="C639" s="77" t="s">
        <v>162</v>
      </c>
      <c r="D639" s="77" t="s">
        <v>628</v>
      </c>
      <c r="E639" s="74" t="s">
        <v>129</v>
      </c>
      <c r="F639" s="149">
        <f>F640</f>
        <v>30</v>
      </c>
      <c r="G639" s="149">
        <f t="shared" si="286"/>
        <v>0</v>
      </c>
      <c r="H639" s="149">
        <f t="shared" si="286"/>
        <v>30</v>
      </c>
    </row>
    <row r="640" spans="1:11" x14ac:dyDescent="0.2">
      <c r="A640" s="101" t="s">
        <v>518</v>
      </c>
      <c r="B640" s="74">
        <v>10</v>
      </c>
      <c r="C640" s="77" t="s">
        <v>162</v>
      </c>
      <c r="D640" s="77" t="s">
        <v>628</v>
      </c>
      <c r="E640" s="74" t="s">
        <v>131</v>
      </c>
      <c r="F640" s="160">
        <f>'Пр 6 вед'!G721</f>
        <v>30</v>
      </c>
      <c r="G640" s="160">
        <f>'Пр 6 вед'!H721</f>
        <v>0</v>
      </c>
      <c r="H640" s="160">
        <f>'Пр 6 вед'!I721</f>
        <v>30</v>
      </c>
    </row>
    <row r="641" spans="1:9" ht="21" x14ac:dyDescent="0.2">
      <c r="A641" s="102" t="s">
        <v>703</v>
      </c>
      <c r="B641" s="87">
        <v>10</v>
      </c>
      <c r="C641" s="89" t="s">
        <v>162</v>
      </c>
      <c r="D641" s="89" t="s">
        <v>404</v>
      </c>
      <c r="E641" s="87"/>
      <c r="F641" s="159">
        <f>F642</f>
        <v>800</v>
      </c>
      <c r="G641" s="159">
        <f t="shared" ref="G641:H644" si="287">G642</f>
        <v>0</v>
      </c>
      <c r="H641" s="159">
        <f t="shared" si="287"/>
        <v>800</v>
      </c>
    </row>
    <row r="642" spans="1:9" x14ac:dyDescent="0.2">
      <c r="A642" s="103" t="s">
        <v>607</v>
      </c>
      <c r="B642" s="74">
        <v>10</v>
      </c>
      <c r="C642" s="77" t="s">
        <v>162</v>
      </c>
      <c r="D642" s="77" t="s">
        <v>606</v>
      </c>
      <c r="E642" s="92"/>
      <c r="F642" s="161">
        <f>F643</f>
        <v>800</v>
      </c>
      <c r="G642" s="161">
        <f t="shared" si="287"/>
        <v>0</v>
      </c>
      <c r="H642" s="161">
        <f t="shared" si="287"/>
        <v>800</v>
      </c>
    </row>
    <row r="643" spans="1:9" x14ac:dyDescent="0.2">
      <c r="A643" s="68" t="s">
        <v>170</v>
      </c>
      <c r="B643" s="74">
        <v>10</v>
      </c>
      <c r="C643" s="77" t="s">
        <v>162</v>
      </c>
      <c r="D643" s="77" t="s">
        <v>606</v>
      </c>
      <c r="E643" s="74">
        <v>300</v>
      </c>
      <c r="F643" s="160">
        <f>F644</f>
        <v>800</v>
      </c>
      <c r="G643" s="160">
        <f t="shared" si="287"/>
        <v>0</v>
      </c>
      <c r="H643" s="160">
        <f t="shared" si="287"/>
        <v>800</v>
      </c>
    </row>
    <row r="644" spans="1:9" ht="33.75" x14ac:dyDescent="0.2">
      <c r="A644" s="73" t="s">
        <v>467</v>
      </c>
      <c r="B644" s="74">
        <v>10</v>
      </c>
      <c r="C644" s="77" t="s">
        <v>162</v>
      </c>
      <c r="D644" s="77" t="s">
        <v>606</v>
      </c>
      <c r="E644" s="74">
        <v>320</v>
      </c>
      <c r="F644" s="160">
        <f>F645</f>
        <v>800</v>
      </c>
      <c r="G644" s="160">
        <f t="shared" si="287"/>
        <v>0</v>
      </c>
      <c r="H644" s="160">
        <f t="shared" si="287"/>
        <v>800</v>
      </c>
    </row>
    <row r="645" spans="1:9" x14ac:dyDescent="0.2">
      <c r="A645" s="73" t="s">
        <v>405</v>
      </c>
      <c r="B645" s="74">
        <v>10</v>
      </c>
      <c r="C645" s="77" t="s">
        <v>162</v>
      </c>
      <c r="D645" s="77" t="s">
        <v>606</v>
      </c>
      <c r="E645" s="74">
        <v>322</v>
      </c>
      <c r="F645" s="160">
        <f>'Пр 6 вед'!G726</f>
        <v>800</v>
      </c>
      <c r="G645" s="160">
        <f>'Пр 6 вед'!H726</f>
        <v>0</v>
      </c>
      <c r="H645" s="160">
        <f>'Пр 6 вед'!I726</f>
        <v>800</v>
      </c>
    </row>
    <row r="646" spans="1:9" s="70" customFormat="1" ht="11.25" x14ac:dyDescent="0.2">
      <c r="A646" s="126" t="s">
        <v>242</v>
      </c>
      <c r="B646" s="127" t="s">
        <v>160</v>
      </c>
      <c r="C646" s="127" t="s">
        <v>135</v>
      </c>
      <c r="D646" s="84"/>
      <c r="E646" s="128"/>
      <c r="F646" s="152">
        <f>F647+F652+F657</f>
        <v>47987.7</v>
      </c>
      <c r="G646" s="152">
        <f t="shared" ref="G646:H646" si="288">G647+G652+G657</f>
        <v>0</v>
      </c>
      <c r="H646" s="152">
        <f t="shared" si="288"/>
        <v>47987.7</v>
      </c>
      <c r="I646" s="115"/>
    </row>
    <row r="647" spans="1:9" s="70" customFormat="1" ht="45" x14ac:dyDescent="0.2">
      <c r="A647" s="60" t="s">
        <v>174</v>
      </c>
      <c r="B647" s="66" t="s">
        <v>160</v>
      </c>
      <c r="C647" s="66" t="s">
        <v>135</v>
      </c>
      <c r="D647" s="66" t="s">
        <v>175</v>
      </c>
      <c r="E647" s="69"/>
      <c r="F647" s="150">
        <f>F648</f>
        <v>37048.5</v>
      </c>
      <c r="G647" s="150">
        <f t="shared" ref="G647:H648" si="289">G648</f>
        <v>0</v>
      </c>
      <c r="H647" s="150">
        <f t="shared" si="289"/>
        <v>37048.5</v>
      </c>
      <c r="I647" s="115"/>
    </row>
    <row r="648" spans="1:9" s="70" customFormat="1" ht="78.75" x14ac:dyDescent="0.2">
      <c r="A648" s="63" t="s">
        <v>489</v>
      </c>
      <c r="B648" s="66" t="s">
        <v>160</v>
      </c>
      <c r="C648" s="66" t="s">
        <v>135</v>
      </c>
      <c r="D648" s="66" t="s">
        <v>176</v>
      </c>
      <c r="E648" s="62"/>
      <c r="F648" s="151">
        <f>F649</f>
        <v>37048.5</v>
      </c>
      <c r="G648" s="151">
        <f t="shared" si="289"/>
        <v>0</v>
      </c>
      <c r="H648" s="151">
        <f t="shared" si="289"/>
        <v>37048.5</v>
      </c>
      <c r="I648" s="115"/>
    </row>
    <row r="649" spans="1:9" s="70" customFormat="1" ht="11.25" x14ac:dyDescent="0.2">
      <c r="A649" s="68" t="s">
        <v>170</v>
      </c>
      <c r="B649" s="66" t="s">
        <v>160</v>
      </c>
      <c r="C649" s="66" t="s">
        <v>135</v>
      </c>
      <c r="D649" s="66" t="s">
        <v>176</v>
      </c>
      <c r="E649" s="66" t="s">
        <v>171</v>
      </c>
      <c r="F649" s="150">
        <f>F651</f>
        <v>37048.5</v>
      </c>
      <c r="G649" s="150">
        <f t="shared" ref="G649:H649" si="290">G651</f>
        <v>0</v>
      </c>
      <c r="H649" s="150">
        <f t="shared" si="290"/>
        <v>37048.5</v>
      </c>
      <c r="I649" s="115"/>
    </row>
    <row r="650" spans="1:9" s="70" customFormat="1" ht="11.25" x14ac:dyDescent="0.2">
      <c r="A650" s="68" t="s">
        <v>172</v>
      </c>
      <c r="B650" s="66" t="s">
        <v>160</v>
      </c>
      <c r="C650" s="66" t="s">
        <v>135</v>
      </c>
      <c r="D650" s="66" t="s">
        <v>176</v>
      </c>
      <c r="E650" s="69">
        <v>310</v>
      </c>
      <c r="F650" s="150">
        <f>F651</f>
        <v>37048.5</v>
      </c>
      <c r="G650" s="150">
        <f t="shared" ref="G650:H650" si="291">G651</f>
        <v>0</v>
      </c>
      <c r="H650" s="150">
        <f t="shared" si="291"/>
        <v>37048.5</v>
      </c>
      <c r="I650" s="115"/>
    </row>
    <row r="651" spans="1:9" s="70" customFormat="1" ht="22.5" x14ac:dyDescent="0.2">
      <c r="A651" s="64" t="s">
        <v>173</v>
      </c>
      <c r="B651" s="66" t="s">
        <v>160</v>
      </c>
      <c r="C651" s="66" t="s">
        <v>135</v>
      </c>
      <c r="D651" s="66" t="s">
        <v>176</v>
      </c>
      <c r="E651" s="69">
        <v>313</v>
      </c>
      <c r="F651" s="150">
        <f>'Пр 6 вед'!G164</f>
        <v>37048.5</v>
      </c>
      <c r="G651" s="150">
        <f>'Пр 6 вед'!H164</f>
        <v>0</v>
      </c>
      <c r="H651" s="150">
        <f>'Пр 6 вед'!I164</f>
        <v>37048.5</v>
      </c>
      <c r="I651" s="115"/>
    </row>
    <row r="652" spans="1:9" s="70" customFormat="1" ht="22.5" x14ac:dyDescent="0.2">
      <c r="A652" s="212" t="s">
        <v>568</v>
      </c>
      <c r="B652" s="66" t="s">
        <v>160</v>
      </c>
      <c r="C652" s="66" t="s">
        <v>135</v>
      </c>
      <c r="D652" s="66" t="s">
        <v>569</v>
      </c>
      <c r="E652" s="69"/>
      <c r="F652" s="150">
        <f>F653</f>
        <v>7309.5</v>
      </c>
      <c r="G652" s="150">
        <f t="shared" ref="G652:H653" si="292">G653</f>
        <v>0</v>
      </c>
      <c r="H652" s="150">
        <f t="shared" si="292"/>
        <v>7309.5</v>
      </c>
      <c r="I652" s="115"/>
    </row>
    <row r="653" spans="1:9" s="70" customFormat="1" ht="32.25" customHeight="1" x14ac:dyDescent="0.2">
      <c r="A653" s="64" t="s">
        <v>563</v>
      </c>
      <c r="B653" s="66" t="s">
        <v>160</v>
      </c>
      <c r="C653" s="66" t="s">
        <v>135</v>
      </c>
      <c r="D653" s="66" t="s">
        <v>570</v>
      </c>
      <c r="E653" s="69"/>
      <c r="F653" s="150">
        <f>F654</f>
        <v>7309.5</v>
      </c>
      <c r="G653" s="150">
        <f t="shared" si="292"/>
        <v>0</v>
      </c>
      <c r="H653" s="150">
        <f t="shared" si="292"/>
        <v>7309.5</v>
      </c>
      <c r="I653" s="115"/>
    </row>
    <row r="654" spans="1:9" s="70" customFormat="1" ht="11.25" x14ac:dyDescent="0.2">
      <c r="A654" s="68" t="s">
        <v>170</v>
      </c>
      <c r="B654" s="66" t="s">
        <v>160</v>
      </c>
      <c r="C654" s="66" t="s">
        <v>135</v>
      </c>
      <c r="D654" s="66" t="s">
        <v>570</v>
      </c>
      <c r="E654" s="66" t="s">
        <v>171</v>
      </c>
      <c r="F654" s="150">
        <f>F656</f>
        <v>7309.5</v>
      </c>
      <c r="G654" s="150">
        <f t="shared" ref="G654:H654" si="293">G656</f>
        <v>0</v>
      </c>
      <c r="H654" s="150">
        <f t="shared" si="293"/>
        <v>7309.5</v>
      </c>
      <c r="I654" s="115"/>
    </row>
    <row r="655" spans="1:9" s="70" customFormat="1" ht="11.25" x14ac:dyDescent="0.2">
      <c r="A655" s="68" t="s">
        <v>172</v>
      </c>
      <c r="B655" s="66" t="s">
        <v>160</v>
      </c>
      <c r="C655" s="66" t="s">
        <v>135</v>
      </c>
      <c r="D655" s="66" t="s">
        <v>570</v>
      </c>
      <c r="E655" s="69">
        <v>310</v>
      </c>
      <c r="F655" s="150">
        <f>F656</f>
        <v>7309.5</v>
      </c>
      <c r="G655" s="150">
        <f t="shared" ref="G655:H655" si="294">G656</f>
        <v>0</v>
      </c>
      <c r="H655" s="150">
        <f t="shared" si="294"/>
        <v>7309.5</v>
      </c>
      <c r="I655" s="115"/>
    </row>
    <row r="656" spans="1:9" s="70" customFormat="1" ht="22.5" x14ac:dyDescent="0.2">
      <c r="A656" s="64" t="s">
        <v>173</v>
      </c>
      <c r="B656" s="66" t="s">
        <v>160</v>
      </c>
      <c r="C656" s="66" t="s">
        <v>135</v>
      </c>
      <c r="D656" s="66" t="s">
        <v>570</v>
      </c>
      <c r="E656" s="69">
        <v>313</v>
      </c>
      <c r="F656" s="150">
        <f>'Пр 6 вед'!G169</f>
        <v>7309.5</v>
      </c>
      <c r="G656" s="150">
        <f>'Пр 6 вед'!H169</f>
        <v>0</v>
      </c>
      <c r="H656" s="150">
        <f>'Пр 6 вед'!I169</f>
        <v>7309.5</v>
      </c>
      <c r="I656" s="115"/>
    </row>
    <row r="657" spans="1:9" ht="29.25" customHeight="1" x14ac:dyDescent="0.2">
      <c r="A657" s="60" t="s">
        <v>529</v>
      </c>
      <c r="B657" s="62">
        <v>10</v>
      </c>
      <c r="C657" s="61" t="s">
        <v>135</v>
      </c>
      <c r="D657" s="61" t="s">
        <v>217</v>
      </c>
      <c r="E657" s="62"/>
      <c r="F657" s="155">
        <f>F658</f>
        <v>3629.7</v>
      </c>
      <c r="G657" s="155">
        <f t="shared" ref="G657:H658" si="295">G658</f>
        <v>0</v>
      </c>
      <c r="H657" s="155">
        <f t="shared" si="295"/>
        <v>3629.7</v>
      </c>
    </row>
    <row r="658" spans="1:9" ht="15" customHeight="1" x14ac:dyDescent="0.2">
      <c r="A658" s="60" t="s">
        <v>218</v>
      </c>
      <c r="B658" s="62">
        <v>10</v>
      </c>
      <c r="C658" s="61" t="s">
        <v>243</v>
      </c>
      <c r="D658" s="77" t="s">
        <v>219</v>
      </c>
      <c r="E658" s="62"/>
      <c r="F658" s="155">
        <f>F659</f>
        <v>3629.7</v>
      </c>
      <c r="G658" s="155">
        <f t="shared" si="295"/>
        <v>0</v>
      </c>
      <c r="H658" s="155">
        <f t="shared" si="295"/>
        <v>3629.7</v>
      </c>
    </row>
    <row r="659" spans="1:9" ht="33.75" customHeight="1" x14ac:dyDescent="0.2">
      <c r="A659" s="60" t="s">
        <v>547</v>
      </c>
      <c r="B659" s="62" t="s">
        <v>160</v>
      </c>
      <c r="C659" s="61" t="s">
        <v>135</v>
      </c>
      <c r="D659" s="61" t="s">
        <v>244</v>
      </c>
      <c r="E659" s="62" t="s">
        <v>158</v>
      </c>
      <c r="F659" s="151">
        <f>F661</f>
        <v>3629.7</v>
      </c>
      <c r="G659" s="151">
        <f t="shared" ref="G659:H659" si="296">G661</f>
        <v>0</v>
      </c>
      <c r="H659" s="151">
        <f t="shared" si="296"/>
        <v>3629.7</v>
      </c>
    </row>
    <row r="660" spans="1:9" ht="45" x14ac:dyDescent="0.2">
      <c r="A660" s="60" t="s">
        <v>245</v>
      </c>
      <c r="B660" s="62" t="s">
        <v>160</v>
      </c>
      <c r="C660" s="61" t="s">
        <v>135</v>
      </c>
      <c r="D660" s="61" t="s">
        <v>246</v>
      </c>
      <c r="E660" s="62"/>
      <c r="F660" s="151">
        <f>F661</f>
        <v>3629.7</v>
      </c>
      <c r="G660" s="151">
        <f t="shared" ref="G660:H662" si="297">G661</f>
        <v>0</v>
      </c>
      <c r="H660" s="151">
        <f t="shared" si="297"/>
        <v>3629.7</v>
      </c>
    </row>
    <row r="661" spans="1:9" x14ac:dyDescent="0.2">
      <c r="A661" s="68" t="s">
        <v>170</v>
      </c>
      <c r="B661" s="62" t="s">
        <v>160</v>
      </c>
      <c r="C661" s="61" t="s">
        <v>135</v>
      </c>
      <c r="D661" s="61" t="s">
        <v>246</v>
      </c>
      <c r="E661" s="66" t="s">
        <v>171</v>
      </c>
      <c r="F661" s="150">
        <f>F662</f>
        <v>3629.7</v>
      </c>
      <c r="G661" s="150">
        <f t="shared" si="297"/>
        <v>0</v>
      </c>
      <c r="H661" s="150">
        <f t="shared" si="297"/>
        <v>3629.7</v>
      </c>
    </row>
    <row r="662" spans="1:9" x14ac:dyDescent="0.2">
      <c r="A662" s="68" t="s">
        <v>172</v>
      </c>
      <c r="B662" s="62" t="s">
        <v>160</v>
      </c>
      <c r="C662" s="61" t="s">
        <v>135</v>
      </c>
      <c r="D662" s="61" t="s">
        <v>246</v>
      </c>
      <c r="E662" s="69">
        <v>310</v>
      </c>
      <c r="F662" s="150">
        <f>F663</f>
        <v>3629.7</v>
      </c>
      <c r="G662" s="150">
        <f t="shared" si="297"/>
        <v>0</v>
      </c>
      <c r="H662" s="150">
        <f t="shared" si="297"/>
        <v>3629.7</v>
      </c>
    </row>
    <row r="663" spans="1:9" ht="22.5" x14ac:dyDescent="0.2">
      <c r="A663" s="64" t="s">
        <v>173</v>
      </c>
      <c r="B663" s="62" t="s">
        <v>160</v>
      </c>
      <c r="C663" s="61" t="s">
        <v>135</v>
      </c>
      <c r="D663" s="61" t="s">
        <v>246</v>
      </c>
      <c r="E663" s="69">
        <v>313</v>
      </c>
      <c r="F663" s="150">
        <f>'Пр 6 вед'!G338</f>
        <v>3629.7</v>
      </c>
      <c r="G663" s="150">
        <f>'Пр 6 вед'!H338</f>
        <v>0</v>
      </c>
      <c r="H663" s="150">
        <f>'Пр 6 вед'!I338</f>
        <v>3629.7</v>
      </c>
    </row>
    <row r="664" spans="1:9" s="70" customFormat="1" ht="11.25" x14ac:dyDescent="0.2">
      <c r="A664" s="57" t="s">
        <v>194</v>
      </c>
      <c r="B664" s="86" t="s">
        <v>160</v>
      </c>
      <c r="C664" s="84" t="s">
        <v>195</v>
      </c>
      <c r="D664" s="84" t="s">
        <v>157</v>
      </c>
      <c r="E664" s="86" t="s">
        <v>158</v>
      </c>
      <c r="F664" s="146">
        <f>F665+F672</f>
        <v>4147.7000000000007</v>
      </c>
      <c r="G664" s="146">
        <f t="shared" ref="G664:H664" si="298">G665+G672</f>
        <v>369.59999999999997</v>
      </c>
      <c r="H664" s="146">
        <f t="shared" si="298"/>
        <v>4517.3</v>
      </c>
      <c r="I664" s="115"/>
    </row>
    <row r="665" spans="1:9" s="70" customFormat="1" ht="22.5" x14ac:dyDescent="0.2">
      <c r="A665" s="60" t="s">
        <v>526</v>
      </c>
      <c r="B665" s="62">
        <v>10</v>
      </c>
      <c r="C665" s="61" t="s">
        <v>195</v>
      </c>
      <c r="D665" s="61" t="s">
        <v>163</v>
      </c>
      <c r="E665" s="62"/>
      <c r="F665" s="151">
        <f t="shared" ref="F665:H670" si="299">F666</f>
        <v>764.5</v>
      </c>
      <c r="G665" s="151">
        <f t="shared" si="299"/>
        <v>0</v>
      </c>
      <c r="H665" s="151">
        <f t="shared" si="299"/>
        <v>764.5</v>
      </c>
      <c r="I665" s="115"/>
    </row>
    <row r="666" spans="1:9" s="70" customFormat="1" ht="22.5" x14ac:dyDescent="0.2">
      <c r="A666" s="60" t="s">
        <v>164</v>
      </c>
      <c r="B666" s="62" t="s">
        <v>160</v>
      </c>
      <c r="C666" s="61" t="s">
        <v>195</v>
      </c>
      <c r="D666" s="61" t="s">
        <v>165</v>
      </c>
      <c r="E666" s="62"/>
      <c r="F666" s="151">
        <f t="shared" si="299"/>
        <v>764.5</v>
      </c>
      <c r="G666" s="151">
        <f t="shared" si="299"/>
        <v>0</v>
      </c>
      <c r="H666" s="151">
        <f t="shared" si="299"/>
        <v>764.5</v>
      </c>
      <c r="I666" s="115"/>
    </row>
    <row r="667" spans="1:9" s="70" customFormat="1" ht="33.75" x14ac:dyDescent="0.2">
      <c r="A667" s="60" t="s">
        <v>196</v>
      </c>
      <c r="B667" s="62" t="s">
        <v>160</v>
      </c>
      <c r="C667" s="61" t="s">
        <v>195</v>
      </c>
      <c r="D667" s="61" t="s">
        <v>197</v>
      </c>
      <c r="E667" s="62" t="s">
        <v>158</v>
      </c>
      <c r="F667" s="151">
        <f t="shared" si="299"/>
        <v>764.5</v>
      </c>
      <c r="G667" s="151">
        <f t="shared" si="299"/>
        <v>0</v>
      </c>
      <c r="H667" s="151">
        <f t="shared" si="299"/>
        <v>764.5</v>
      </c>
      <c r="I667" s="115"/>
    </row>
    <row r="668" spans="1:9" s="70" customFormat="1" ht="22.5" x14ac:dyDescent="0.2">
      <c r="A668" s="60" t="s">
        <v>488</v>
      </c>
      <c r="B668" s="62" t="s">
        <v>160</v>
      </c>
      <c r="C668" s="61" t="s">
        <v>195</v>
      </c>
      <c r="D668" s="61" t="s">
        <v>198</v>
      </c>
      <c r="E668" s="62" t="s">
        <v>158</v>
      </c>
      <c r="F668" s="151">
        <f t="shared" si="299"/>
        <v>764.5</v>
      </c>
      <c r="G668" s="151">
        <f t="shared" si="299"/>
        <v>0</v>
      </c>
      <c r="H668" s="151">
        <f t="shared" si="299"/>
        <v>764.5</v>
      </c>
      <c r="I668" s="115"/>
    </row>
    <row r="669" spans="1:9" s="70" customFormat="1" ht="11.25" x14ac:dyDescent="0.2">
      <c r="A669" s="73" t="s">
        <v>482</v>
      </c>
      <c r="B669" s="62" t="s">
        <v>160</v>
      </c>
      <c r="C669" s="61" t="s">
        <v>195</v>
      </c>
      <c r="D669" s="61" t="s">
        <v>198</v>
      </c>
      <c r="E669" s="62" t="s">
        <v>127</v>
      </c>
      <c r="F669" s="151">
        <f t="shared" si="299"/>
        <v>764.5</v>
      </c>
      <c r="G669" s="151">
        <f t="shared" si="299"/>
        <v>0</v>
      </c>
      <c r="H669" s="151">
        <f t="shared" si="299"/>
        <v>764.5</v>
      </c>
      <c r="I669" s="115"/>
    </row>
    <row r="670" spans="1:9" ht="22.5" x14ac:dyDescent="0.2">
      <c r="A670" s="73" t="s">
        <v>128</v>
      </c>
      <c r="B670" s="62" t="s">
        <v>160</v>
      </c>
      <c r="C670" s="61" t="s">
        <v>195</v>
      </c>
      <c r="D670" s="61" t="s">
        <v>198</v>
      </c>
      <c r="E670" s="62" t="s">
        <v>129</v>
      </c>
      <c r="F670" s="151">
        <f t="shared" si="299"/>
        <v>764.5</v>
      </c>
      <c r="G670" s="151">
        <f t="shared" si="299"/>
        <v>0</v>
      </c>
      <c r="H670" s="151">
        <f t="shared" si="299"/>
        <v>764.5</v>
      </c>
    </row>
    <row r="671" spans="1:9" x14ac:dyDescent="0.2">
      <c r="A671" s="101" t="s">
        <v>518</v>
      </c>
      <c r="B671" s="62" t="s">
        <v>160</v>
      </c>
      <c r="C671" s="61" t="s">
        <v>195</v>
      </c>
      <c r="D671" s="61" t="s">
        <v>198</v>
      </c>
      <c r="E671" s="62" t="s">
        <v>131</v>
      </c>
      <c r="F671" s="151">
        <f>'Пр 6 вед'!G177</f>
        <v>764.5</v>
      </c>
      <c r="G671" s="151">
        <f>'Пр 6 вед'!H177</f>
        <v>0</v>
      </c>
      <c r="H671" s="151">
        <f>'Пр 6 вед'!I177</f>
        <v>764.5</v>
      </c>
    </row>
    <row r="672" spans="1:9" x14ac:dyDescent="0.2">
      <c r="A672" s="60" t="s">
        <v>199</v>
      </c>
      <c r="B672" s="62" t="s">
        <v>160</v>
      </c>
      <c r="C672" s="61" t="s">
        <v>195</v>
      </c>
      <c r="D672" s="61" t="s">
        <v>200</v>
      </c>
      <c r="E672" s="62"/>
      <c r="F672" s="151">
        <f>F673+F687</f>
        <v>3383.2000000000003</v>
      </c>
      <c r="G672" s="151">
        <f t="shared" ref="G672:H672" si="300">G673+G687</f>
        <v>369.59999999999997</v>
      </c>
      <c r="H672" s="151">
        <f t="shared" si="300"/>
        <v>3752.8</v>
      </c>
    </row>
    <row r="673" spans="1:11" ht="22.5" x14ac:dyDescent="0.2">
      <c r="A673" s="60" t="s">
        <v>201</v>
      </c>
      <c r="B673" s="62" t="s">
        <v>160</v>
      </c>
      <c r="C673" s="61" t="s">
        <v>195</v>
      </c>
      <c r="D673" s="61" t="s">
        <v>202</v>
      </c>
      <c r="E673" s="62" t="s">
        <v>158</v>
      </c>
      <c r="F673" s="151">
        <f>F674+F679+F683</f>
        <v>3273.2000000000003</v>
      </c>
      <c r="G673" s="151">
        <f t="shared" ref="G673:H673" si="301">G674+G679+G683</f>
        <v>369.59999999999997</v>
      </c>
      <c r="H673" s="151">
        <f t="shared" si="301"/>
        <v>3642.8</v>
      </c>
    </row>
    <row r="674" spans="1:11" ht="22.5" x14ac:dyDescent="0.2">
      <c r="A674" s="72" t="s">
        <v>203</v>
      </c>
      <c r="B674" s="62">
        <v>10</v>
      </c>
      <c r="C674" s="61" t="s">
        <v>195</v>
      </c>
      <c r="D674" s="61" t="s">
        <v>204</v>
      </c>
      <c r="E674" s="62" t="s">
        <v>158</v>
      </c>
      <c r="F674" s="151">
        <f>F675</f>
        <v>2965.5</v>
      </c>
      <c r="G674" s="151">
        <f t="shared" ref="G674:H675" si="302">G675</f>
        <v>369.59999999999997</v>
      </c>
      <c r="H674" s="151">
        <f t="shared" si="302"/>
        <v>3335.1</v>
      </c>
    </row>
    <row r="675" spans="1:11" ht="33.75" x14ac:dyDescent="0.2">
      <c r="A675" s="73" t="s">
        <v>118</v>
      </c>
      <c r="B675" s="62">
        <v>10</v>
      </c>
      <c r="C675" s="61" t="s">
        <v>195</v>
      </c>
      <c r="D675" s="61" t="s">
        <v>204</v>
      </c>
      <c r="E675" s="62" t="s">
        <v>119</v>
      </c>
      <c r="F675" s="151">
        <f>F676</f>
        <v>2965.5</v>
      </c>
      <c r="G675" s="151">
        <f t="shared" si="302"/>
        <v>369.59999999999997</v>
      </c>
      <c r="H675" s="151">
        <f t="shared" si="302"/>
        <v>3335.1</v>
      </c>
    </row>
    <row r="676" spans="1:11" x14ac:dyDescent="0.2">
      <c r="A676" s="73" t="s">
        <v>142</v>
      </c>
      <c r="B676" s="62">
        <v>10</v>
      </c>
      <c r="C676" s="61" t="s">
        <v>195</v>
      </c>
      <c r="D676" s="61" t="s">
        <v>204</v>
      </c>
      <c r="E676" s="62" t="s">
        <v>205</v>
      </c>
      <c r="F676" s="151">
        <f>F677+F678</f>
        <v>2965.5</v>
      </c>
      <c r="G676" s="151">
        <f t="shared" ref="G676:H676" si="303">G677+G678</f>
        <v>369.59999999999997</v>
      </c>
      <c r="H676" s="151">
        <f t="shared" si="303"/>
        <v>3335.1</v>
      </c>
    </row>
    <row r="677" spans="1:11" s="80" customFormat="1" x14ac:dyDescent="0.2">
      <c r="A677" s="100" t="s">
        <v>143</v>
      </c>
      <c r="B677" s="62">
        <v>10</v>
      </c>
      <c r="C677" s="61" t="s">
        <v>195</v>
      </c>
      <c r="D677" s="61" t="s">
        <v>204</v>
      </c>
      <c r="E677" s="62" t="s">
        <v>206</v>
      </c>
      <c r="F677" s="151">
        <f>'Пр 6 вед'!G183</f>
        <v>2277.6999999999998</v>
      </c>
      <c r="G677" s="151">
        <f>'Пр 6 вед'!H183</f>
        <v>283.89999999999998</v>
      </c>
      <c r="H677" s="151">
        <f>'Пр 6 вед'!I183</f>
        <v>2561.6</v>
      </c>
      <c r="J677" s="48"/>
      <c r="K677" s="48"/>
    </row>
    <row r="678" spans="1:11" s="80" customFormat="1" ht="33.75" x14ac:dyDescent="0.2">
      <c r="A678" s="100" t="s">
        <v>144</v>
      </c>
      <c r="B678" s="62">
        <v>10</v>
      </c>
      <c r="C678" s="61" t="s">
        <v>195</v>
      </c>
      <c r="D678" s="61" t="s">
        <v>204</v>
      </c>
      <c r="E678" s="62">
        <v>129</v>
      </c>
      <c r="F678" s="151">
        <f>'Пр 6 вед'!G184</f>
        <v>687.8</v>
      </c>
      <c r="G678" s="151">
        <f>'Пр 6 вед'!H184</f>
        <v>85.7</v>
      </c>
      <c r="H678" s="151">
        <f>'Пр 6 вед'!I184</f>
        <v>773.5</v>
      </c>
      <c r="J678" s="48"/>
      <c r="K678" s="48"/>
    </row>
    <row r="679" spans="1:11" s="80" customFormat="1" x14ac:dyDescent="0.2">
      <c r="A679" s="73" t="s">
        <v>482</v>
      </c>
      <c r="B679" s="62">
        <v>10</v>
      </c>
      <c r="C679" s="61" t="s">
        <v>195</v>
      </c>
      <c r="D679" s="61" t="s">
        <v>207</v>
      </c>
      <c r="E679" s="62" t="s">
        <v>127</v>
      </c>
      <c r="F679" s="151">
        <f>F680</f>
        <v>300.39999999999998</v>
      </c>
      <c r="G679" s="151">
        <f t="shared" ref="G679:H679" si="304">G680</f>
        <v>0</v>
      </c>
      <c r="H679" s="151">
        <f t="shared" si="304"/>
        <v>300.39999999999998</v>
      </c>
      <c r="J679" s="48"/>
      <c r="K679" s="48"/>
    </row>
    <row r="680" spans="1:11" s="80" customFormat="1" ht="22.5" x14ac:dyDescent="0.2">
      <c r="A680" s="73" t="s">
        <v>128</v>
      </c>
      <c r="B680" s="62">
        <v>10</v>
      </c>
      <c r="C680" s="61" t="s">
        <v>195</v>
      </c>
      <c r="D680" s="61" t="s">
        <v>207</v>
      </c>
      <c r="E680" s="62" t="s">
        <v>129</v>
      </c>
      <c r="F680" s="151">
        <f>F682+F681</f>
        <v>300.39999999999998</v>
      </c>
      <c r="G680" s="151">
        <f t="shared" ref="G680:H680" si="305">G682+G681</f>
        <v>0</v>
      </c>
      <c r="H680" s="151">
        <f t="shared" si="305"/>
        <v>300.39999999999998</v>
      </c>
      <c r="J680" s="48"/>
      <c r="K680" s="48"/>
    </row>
    <row r="681" spans="1:11" s="80" customFormat="1" ht="22.5" x14ac:dyDescent="0.2">
      <c r="A681" s="101" t="s">
        <v>145</v>
      </c>
      <c r="B681" s="62">
        <v>10</v>
      </c>
      <c r="C681" s="61" t="s">
        <v>195</v>
      </c>
      <c r="D681" s="61" t="s">
        <v>207</v>
      </c>
      <c r="E681" s="62">
        <v>242</v>
      </c>
      <c r="F681" s="151">
        <f>'Пр 6 вед'!G187</f>
        <v>58.8</v>
      </c>
      <c r="G681" s="151">
        <f>'Пр 6 вед'!H187</f>
        <v>0</v>
      </c>
      <c r="H681" s="151">
        <f>'Пр 6 вед'!I187</f>
        <v>58.8</v>
      </c>
      <c r="J681" s="48"/>
      <c r="K681" s="48"/>
    </row>
    <row r="682" spans="1:11" s="80" customFormat="1" x14ac:dyDescent="0.2">
      <c r="A682" s="101" t="s">
        <v>518</v>
      </c>
      <c r="B682" s="62">
        <v>10</v>
      </c>
      <c r="C682" s="61" t="s">
        <v>195</v>
      </c>
      <c r="D682" s="61" t="s">
        <v>207</v>
      </c>
      <c r="E682" s="62" t="s">
        <v>131</v>
      </c>
      <c r="F682" s="151">
        <f>'Пр 6 вед'!G188</f>
        <v>241.6</v>
      </c>
      <c r="G682" s="151">
        <f>'Пр 6 вед'!H188</f>
        <v>0</v>
      </c>
      <c r="H682" s="151">
        <f>'Пр 6 вед'!I188</f>
        <v>241.6</v>
      </c>
      <c r="J682" s="48"/>
      <c r="K682" s="48"/>
    </row>
    <row r="683" spans="1:11" s="80" customFormat="1" x14ac:dyDescent="0.2">
      <c r="A683" s="64" t="s">
        <v>146</v>
      </c>
      <c r="B683" s="62">
        <v>10</v>
      </c>
      <c r="C683" s="61" t="s">
        <v>195</v>
      </c>
      <c r="D683" s="61" t="s">
        <v>207</v>
      </c>
      <c r="E683" s="62" t="s">
        <v>208</v>
      </c>
      <c r="F683" s="151">
        <f>F684</f>
        <v>7.3</v>
      </c>
      <c r="G683" s="151">
        <f t="shared" ref="G683:H683" si="306">G684</f>
        <v>0</v>
      </c>
      <c r="H683" s="151">
        <f t="shared" si="306"/>
        <v>7.3</v>
      </c>
      <c r="J683" s="48"/>
      <c r="K683" s="48"/>
    </row>
    <row r="684" spans="1:11" s="80" customFormat="1" x14ac:dyDescent="0.2">
      <c r="A684" s="64" t="s">
        <v>147</v>
      </c>
      <c r="B684" s="62">
        <v>10</v>
      </c>
      <c r="C684" s="61" t="s">
        <v>195</v>
      </c>
      <c r="D684" s="61" t="s">
        <v>207</v>
      </c>
      <c r="E684" s="62" t="s">
        <v>148</v>
      </c>
      <c r="F684" s="151">
        <f>F685+F686</f>
        <v>7.3</v>
      </c>
      <c r="G684" s="151">
        <f t="shared" ref="G684:H684" si="307">G685+G686</f>
        <v>0</v>
      </c>
      <c r="H684" s="151">
        <f t="shared" si="307"/>
        <v>7.3</v>
      </c>
      <c r="J684" s="48"/>
      <c r="K684" s="48"/>
    </row>
    <row r="685" spans="1:11" s="80" customFormat="1" x14ac:dyDescent="0.2">
      <c r="A685" s="68" t="s">
        <v>149</v>
      </c>
      <c r="B685" s="62">
        <v>10</v>
      </c>
      <c r="C685" s="61" t="s">
        <v>195</v>
      </c>
      <c r="D685" s="61" t="s">
        <v>207</v>
      </c>
      <c r="E685" s="62" t="s">
        <v>150</v>
      </c>
      <c r="F685" s="151">
        <f>'Пр 6 вед'!G191</f>
        <v>7.3</v>
      </c>
      <c r="G685" s="151">
        <f>'Пр 6 вед'!H191</f>
        <v>0</v>
      </c>
      <c r="H685" s="151">
        <f>'Пр 6 вед'!I191</f>
        <v>7.3</v>
      </c>
      <c r="J685" s="48"/>
      <c r="K685" s="48"/>
    </row>
    <row r="686" spans="1:11" s="80" customFormat="1" x14ac:dyDescent="0.2">
      <c r="A686" s="64" t="s">
        <v>462</v>
      </c>
      <c r="B686" s="62">
        <v>10</v>
      </c>
      <c r="C686" s="61" t="s">
        <v>195</v>
      </c>
      <c r="D686" s="61" t="s">
        <v>207</v>
      </c>
      <c r="E686" s="62">
        <v>853</v>
      </c>
      <c r="F686" s="151">
        <f>'Пр 6 вед'!G192</f>
        <v>0</v>
      </c>
      <c r="G686" s="151">
        <f>'Пр 6 вед'!H192</f>
        <v>0</v>
      </c>
      <c r="H686" s="151">
        <f>'Пр 6 вед'!I192</f>
        <v>0</v>
      </c>
      <c r="J686" s="48"/>
      <c r="K686" s="48"/>
    </row>
    <row r="687" spans="1:11" s="80" customFormat="1" ht="22.5" x14ac:dyDescent="0.2">
      <c r="A687" s="73" t="s">
        <v>210</v>
      </c>
      <c r="B687" s="62">
        <v>10</v>
      </c>
      <c r="C687" s="61" t="s">
        <v>195</v>
      </c>
      <c r="D687" s="61" t="s">
        <v>211</v>
      </c>
      <c r="E687" s="62"/>
      <c r="F687" s="151">
        <f>F688</f>
        <v>110</v>
      </c>
      <c r="G687" s="151">
        <f t="shared" ref="G687:H689" si="308">G688</f>
        <v>0</v>
      </c>
      <c r="H687" s="151">
        <f t="shared" si="308"/>
        <v>110</v>
      </c>
      <c r="J687" s="48"/>
      <c r="K687" s="48"/>
    </row>
    <row r="688" spans="1:11" s="80" customFormat="1" x14ac:dyDescent="0.2">
      <c r="A688" s="73" t="s">
        <v>482</v>
      </c>
      <c r="B688" s="62">
        <v>10</v>
      </c>
      <c r="C688" s="61" t="s">
        <v>195</v>
      </c>
      <c r="D688" s="61" t="s">
        <v>211</v>
      </c>
      <c r="E688" s="62" t="s">
        <v>127</v>
      </c>
      <c r="F688" s="151">
        <f>F689</f>
        <v>110</v>
      </c>
      <c r="G688" s="151">
        <f t="shared" si="308"/>
        <v>0</v>
      </c>
      <c r="H688" s="151">
        <f t="shared" si="308"/>
        <v>110</v>
      </c>
      <c r="J688" s="48"/>
      <c r="K688" s="48"/>
    </row>
    <row r="689" spans="1:11" s="80" customFormat="1" ht="22.5" x14ac:dyDescent="0.2">
      <c r="A689" s="73" t="s">
        <v>128</v>
      </c>
      <c r="B689" s="62">
        <v>10</v>
      </c>
      <c r="C689" s="61" t="s">
        <v>195</v>
      </c>
      <c r="D689" s="61" t="s">
        <v>211</v>
      </c>
      <c r="E689" s="62" t="s">
        <v>129</v>
      </c>
      <c r="F689" s="151">
        <f>F690</f>
        <v>110</v>
      </c>
      <c r="G689" s="151">
        <f t="shared" si="308"/>
        <v>0</v>
      </c>
      <c r="H689" s="151">
        <f t="shared" si="308"/>
        <v>110</v>
      </c>
      <c r="J689" s="48"/>
      <c r="K689" s="48"/>
    </row>
    <row r="690" spans="1:11" s="80" customFormat="1" x14ac:dyDescent="0.2">
      <c r="A690" s="101" t="s">
        <v>518</v>
      </c>
      <c r="B690" s="62">
        <v>10</v>
      </c>
      <c r="C690" s="61" t="s">
        <v>195</v>
      </c>
      <c r="D690" s="61" t="s">
        <v>211</v>
      </c>
      <c r="E690" s="62" t="s">
        <v>131</v>
      </c>
      <c r="F690" s="151">
        <f>'Пр 6 вед'!G196</f>
        <v>110</v>
      </c>
      <c r="G690" s="151">
        <f>'Пр 6 вед'!H196</f>
        <v>0</v>
      </c>
      <c r="H690" s="151">
        <f>'Пр 6 вед'!I196</f>
        <v>110</v>
      </c>
      <c r="J690" s="48"/>
      <c r="K690" s="48"/>
    </row>
    <row r="691" spans="1:11" x14ac:dyDescent="0.2">
      <c r="A691" s="88" t="s">
        <v>406</v>
      </c>
      <c r="B691" s="87" t="s">
        <v>407</v>
      </c>
      <c r="C691" s="89" t="s">
        <v>156</v>
      </c>
      <c r="D691" s="89" t="s">
        <v>157</v>
      </c>
      <c r="E691" s="87" t="s">
        <v>158</v>
      </c>
      <c r="F691" s="159">
        <f>F692</f>
        <v>780</v>
      </c>
      <c r="G691" s="159">
        <f t="shared" ref="G691:H691" si="309">G692</f>
        <v>0</v>
      </c>
      <c r="H691" s="159">
        <f t="shared" si="309"/>
        <v>780</v>
      </c>
      <c r="J691" s="135"/>
    </row>
    <row r="692" spans="1:11" x14ac:dyDescent="0.2">
      <c r="A692" s="88" t="s">
        <v>408</v>
      </c>
      <c r="B692" s="87" t="s">
        <v>407</v>
      </c>
      <c r="C692" s="89" t="s">
        <v>251</v>
      </c>
      <c r="D692" s="89" t="s">
        <v>157</v>
      </c>
      <c r="E692" s="87" t="s">
        <v>158</v>
      </c>
      <c r="F692" s="159">
        <f>F693+F706</f>
        <v>780</v>
      </c>
      <c r="G692" s="159">
        <f t="shared" ref="G692:H692" si="310">G693+G706</f>
        <v>0</v>
      </c>
      <c r="H692" s="159">
        <f t="shared" si="310"/>
        <v>780</v>
      </c>
    </row>
    <row r="693" spans="1:11" ht="31.5" x14ac:dyDescent="0.2">
      <c r="A693" s="88" t="s">
        <v>558</v>
      </c>
      <c r="B693" s="87" t="s">
        <v>407</v>
      </c>
      <c r="C693" s="89" t="s">
        <v>251</v>
      </c>
      <c r="D693" s="89" t="s">
        <v>409</v>
      </c>
      <c r="E693" s="87"/>
      <c r="F693" s="159">
        <f>F694+F698+F702</f>
        <v>280</v>
      </c>
      <c r="G693" s="159">
        <f t="shared" ref="G693:H693" si="311">G694+G698+G702</f>
        <v>0</v>
      </c>
      <c r="H693" s="159">
        <f t="shared" si="311"/>
        <v>280</v>
      </c>
    </row>
    <row r="694" spans="1:11" ht="22.5" x14ac:dyDescent="0.2">
      <c r="A694" s="90" t="s">
        <v>410</v>
      </c>
      <c r="B694" s="92" t="s">
        <v>407</v>
      </c>
      <c r="C694" s="94" t="s">
        <v>251</v>
      </c>
      <c r="D694" s="94" t="s">
        <v>411</v>
      </c>
      <c r="E694" s="92"/>
      <c r="F694" s="161">
        <f t="shared" ref="F694:H704" si="312">F695</f>
        <v>139.5</v>
      </c>
      <c r="G694" s="161">
        <f t="shared" si="312"/>
        <v>0</v>
      </c>
      <c r="H694" s="161">
        <f t="shared" si="312"/>
        <v>139.5</v>
      </c>
    </row>
    <row r="695" spans="1:11" x14ac:dyDescent="0.2">
      <c r="A695" s="73" t="s">
        <v>482</v>
      </c>
      <c r="B695" s="74" t="s">
        <v>407</v>
      </c>
      <c r="C695" s="77" t="s">
        <v>251</v>
      </c>
      <c r="D695" s="77" t="s">
        <v>411</v>
      </c>
      <c r="E695" s="74">
        <v>200</v>
      </c>
      <c r="F695" s="160">
        <f t="shared" si="312"/>
        <v>139.5</v>
      </c>
      <c r="G695" s="160">
        <f t="shared" si="312"/>
        <v>0</v>
      </c>
      <c r="H695" s="160">
        <f t="shared" si="312"/>
        <v>139.5</v>
      </c>
    </row>
    <row r="696" spans="1:11" ht="22.5" x14ac:dyDescent="0.2">
      <c r="A696" s="73" t="s">
        <v>128</v>
      </c>
      <c r="B696" s="74" t="s">
        <v>407</v>
      </c>
      <c r="C696" s="77" t="s">
        <v>251</v>
      </c>
      <c r="D696" s="77" t="s">
        <v>411</v>
      </c>
      <c r="E696" s="74">
        <v>240</v>
      </c>
      <c r="F696" s="160">
        <f t="shared" si="312"/>
        <v>139.5</v>
      </c>
      <c r="G696" s="160">
        <f t="shared" si="312"/>
        <v>0</v>
      </c>
      <c r="H696" s="160">
        <f t="shared" si="312"/>
        <v>139.5</v>
      </c>
    </row>
    <row r="697" spans="1:11" x14ac:dyDescent="0.2">
      <c r="A697" s="101" t="s">
        <v>518</v>
      </c>
      <c r="B697" s="74" t="s">
        <v>407</v>
      </c>
      <c r="C697" s="77" t="s">
        <v>251</v>
      </c>
      <c r="D697" s="77" t="s">
        <v>411</v>
      </c>
      <c r="E697" s="74">
        <v>244</v>
      </c>
      <c r="F697" s="160">
        <f>'Пр 6 вед'!G733</f>
        <v>139.5</v>
      </c>
      <c r="G697" s="160">
        <f>'Пр 6 вед'!H733</f>
        <v>0</v>
      </c>
      <c r="H697" s="160">
        <f>'Пр 6 вед'!I733</f>
        <v>139.5</v>
      </c>
    </row>
    <row r="698" spans="1:11" s="80" customFormat="1" ht="22.5" x14ac:dyDescent="0.2">
      <c r="A698" s="210" t="s">
        <v>603</v>
      </c>
      <c r="B698" s="74" t="s">
        <v>407</v>
      </c>
      <c r="C698" s="77" t="s">
        <v>251</v>
      </c>
      <c r="D698" s="77" t="s">
        <v>601</v>
      </c>
      <c r="E698" s="74"/>
      <c r="F698" s="160">
        <f>F699</f>
        <v>110.9</v>
      </c>
      <c r="G698" s="160">
        <f t="shared" ref="G698:H698" si="313">G699</f>
        <v>0</v>
      </c>
      <c r="H698" s="160">
        <f t="shared" si="313"/>
        <v>110.9</v>
      </c>
      <c r="J698" s="48"/>
      <c r="K698" s="48"/>
    </row>
    <row r="699" spans="1:11" s="80" customFormat="1" x14ac:dyDescent="0.2">
      <c r="A699" s="73" t="s">
        <v>482</v>
      </c>
      <c r="B699" s="74" t="s">
        <v>407</v>
      </c>
      <c r="C699" s="77" t="s">
        <v>251</v>
      </c>
      <c r="D699" s="77" t="s">
        <v>601</v>
      </c>
      <c r="E699" s="74">
        <v>200</v>
      </c>
      <c r="F699" s="160">
        <f t="shared" si="312"/>
        <v>110.9</v>
      </c>
      <c r="G699" s="160">
        <f t="shared" si="312"/>
        <v>0</v>
      </c>
      <c r="H699" s="160">
        <f t="shared" si="312"/>
        <v>110.9</v>
      </c>
      <c r="J699" s="48"/>
      <c r="K699" s="48"/>
    </row>
    <row r="700" spans="1:11" s="80" customFormat="1" ht="22.5" x14ac:dyDescent="0.2">
      <c r="A700" s="73" t="s">
        <v>128</v>
      </c>
      <c r="B700" s="74" t="s">
        <v>407</v>
      </c>
      <c r="C700" s="77" t="s">
        <v>251</v>
      </c>
      <c r="D700" s="77" t="s">
        <v>601</v>
      </c>
      <c r="E700" s="74">
        <v>240</v>
      </c>
      <c r="F700" s="160">
        <f t="shared" si="312"/>
        <v>110.9</v>
      </c>
      <c r="G700" s="160">
        <f t="shared" si="312"/>
        <v>0</v>
      </c>
      <c r="H700" s="160">
        <f t="shared" si="312"/>
        <v>110.9</v>
      </c>
      <c r="J700" s="48"/>
      <c r="K700" s="48"/>
    </row>
    <row r="701" spans="1:11" s="80" customFormat="1" x14ac:dyDescent="0.2">
      <c r="A701" s="101" t="s">
        <v>518</v>
      </c>
      <c r="B701" s="74" t="s">
        <v>407</v>
      </c>
      <c r="C701" s="77" t="s">
        <v>251</v>
      </c>
      <c r="D701" s="77" t="s">
        <v>601</v>
      </c>
      <c r="E701" s="74">
        <v>244</v>
      </c>
      <c r="F701" s="160">
        <f>'Пр 6 вед'!G737</f>
        <v>110.9</v>
      </c>
      <c r="G701" s="160">
        <f>'Пр 6 вед'!H737</f>
        <v>0</v>
      </c>
      <c r="H701" s="160">
        <f>'Пр 6 вед'!I737</f>
        <v>110.9</v>
      </c>
      <c r="J701" s="48"/>
      <c r="K701" s="48"/>
    </row>
    <row r="702" spans="1:11" s="80" customFormat="1" ht="22.5" x14ac:dyDescent="0.2">
      <c r="A702" s="212" t="s">
        <v>604</v>
      </c>
      <c r="B702" s="74" t="s">
        <v>407</v>
      </c>
      <c r="C702" s="77" t="s">
        <v>251</v>
      </c>
      <c r="D702" s="77" t="s">
        <v>602</v>
      </c>
      <c r="E702" s="74"/>
      <c r="F702" s="160">
        <f>F703</f>
        <v>29.6</v>
      </c>
      <c r="G702" s="160">
        <f t="shared" ref="G702:H702" si="314">G703</f>
        <v>0</v>
      </c>
      <c r="H702" s="160">
        <f t="shared" si="314"/>
        <v>29.6</v>
      </c>
      <c r="J702" s="48"/>
      <c r="K702" s="48"/>
    </row>
    <row r="703" spans="1:11" s="80" customFormat="1" x14ac:dyDescent="0.2">
      <c r="A703" s="73" t="s">
        <v>482</v>
      </c>
      <c r="B703" s="74" t="s">
        <v>407</v>
      </c>
      <c r="C703" s="77" t="s">
        <v>251</v>
      </c>
      <c r="D703" s="77" t="s">
        <v>602</v>
      </c>
      <c r="E703" s="74">
        <v>200</v>
      </c>
      <c r="F703" s="160">
        <f t="shared" si="312"/>
        <v>29.6</v>
      </c>
      <c r="G703" s="160">
        <f t="shared" si="312"/>
        <v>0</v>
      </c>
      <c r="H703" s="160">
        <f t="shared" si="312"/>
        <v>29.6</v>
      </c>
      <c r="J703" s="48"/>
      <c r="K703" s="48"/>
    </row>
    <row r="704" spans="1:11" s="80" customFormat="1" ht="22.5" x14ac:dyDescent="0.2">
      <c r="A704" s="73" t="s">
        <v>128</v>
      </c>
      <c r="B704" s="74" t="s">
        <v>407</v>
      </c>
      <c r="C704" s="77" t="s">
        <v>251</v>
      </c>
      <c r="D704" s="77" t="s">
        <v>602</v>
      </c>
      <c r="E704" s="74">
        <v>240</v>
      </c>
      <c r="F704" s="160">
        <f t="shared" si="312"/>
        <v>29.6</v>
      </c>
      <c r="G704" s="160">
        <f t="shared" si="312"/>
        <v>0</v>
      </c>
      <c r="H704" s="160">
        <f t="shared" si="312"/>
        <v>29.6</v>
      </c>
      <c r="J704" s="48"/>
      <c r="K704" s="48"/>
    </row>
    <row r="705" spans="1:11" s="80" customFormat="1" x14ac:dyDescent="0.2">
      <c r="A705" s="101" t="s">
        <v>518</v>
      </c>
      <c r="B705" s="74" t="s">
        <v>407</v>
      </c>
      <c r="C705" s="77" t="s">
        <v>251</v>
      </c>
      <c r="D705" s="77" t="s">
        <v>602</v>
      </c>
      <c r="E705" s="74">
        <v>244</v>
      </c>
      <c r="F705" s="160">
        <f>'Пр 6 вед'!G741</f>
        <v>29.6</v>
      </c>
      <c r="G705" s="160">
        <f>'Пр 6 вед'!H741</f>
        <v>0</v>
      </c>
      <c r="H705" s="160">
        <f>'Пр 6 вед'!I741</f>
        <v>29.6</v>
      </c>
      <c r="J705" s="48"/>
      <c r="K705" s="48"/>
    </row>
    <row r="706" spans="1:11" s="80" customFormat="1" x14ac:dyDescent="0.2">
      <c r="A706" s="211" t="s">
        <v>605</v>
      </c>
      <c r="B706" s="74" t="s">
        <v>407</v>
      </c>
      <c r="C706" s="77" t="s">
        <v>251</v>
      </c>
      <c r="D706" s="77" t="s">
        <v>691</v>
      </c>
      <c r="E706" s="74"/>
      <c r="F706" s="160">
        <f>F708</f>
        <v>500</v>
      </c>
      <c r="G706" s="160">
        <f t="shared" ref="G706:H706" si="315">G708</f>
        <v>0</v>
      </c>
      <c r="H706" s="160">
        <f t="shared" si="315"/>
        <v>500</v>
      </c>
      <c r="J706" s="48"/>
      <c r="K706" s="48"/>
    </row>
    <row r="707" spans="1:11" s="80" customFormat="1" x14ac:dyDescent="0.2">
      <c r="A707" s="211" t="s">
        <v>613</v>
      </c>
      <c r="B707" s="74" t="s">
        <v>407</v>
      </c>
      <c r="C707" s="77" t="s">
        <v>251</v>
      </c>
      <c r="D707" s="77" t="s">
        <v>692</v>
      </c>
      <c r="E707" s="74"/>
      <c r="F707" s="160"/>
      <c r="G707" s="160"/>
      <c r="H707" s="160"/>
      <c r="J707" s="48"/>
      <c r="K707" s="48"/>
    </row>
    <row r="708" spans="1:11" s="80" customFormat="1" x14ac:dyDescent="0.2">
      <c r="A708" s="73" t="s">
        <v>482</v>
      </c>
      <c r="B708" s="74" t="s">
        <v>407</v>
      </c>
      <c r="C708" s="77" t="s">
        <v>251</v>
      </c>
      <c r="D708" s="77" t="s">
        <v>692</v>
      </c>
      <c r="E708" s="74">
        <v>200</v>
      </c>
      <c r="F708" s="160">
        <f t="shared" ref="F708:H709" si="316">F709</f>
        <v>500</v>
      </c>
      <c r="G708" s="160">
        <f t="shared" si="316"/>
        <v>0</v>
      </c>
      <c r="H708" s="160">
        <f t="shared" si="316"/>
        <v>500</v>
      </c>
      <c r="J708" s="48"/>
      <c r="K708" s="48"/>
    </row>
    <row r="709" spans="1:11" s="80" customFormat="1" ht="22.5" x14ac:dyDescent="0.2">
      <c r="A709" s="73" t="s">
        <v>128</v>
      </c>
      <c r="B709" s="74" t="s">
        <v>407</v>
      </c>
      <c r="C709" s="77" t="s">
        <v>251</v>
      </c>
      <c r="D709" s="77" t="s">
        <v>692</v>
      </c>
      <c r="E709" s="74">
        <v>240</v>
      </c>
      <c r="F709" s="160">
        <f t="shared" si="316"/>
        <v>500</v>
      </c>
      <c r="G709" s="160">
        <f t="shared" si="316"/>
        <v>0</v>
      </c>
      <c r="H709" s="160">
        <f t="shared" si="316"/>
        <v>500</v>
      </c>
      <c r="J709" s="48"/>
      <c r="K709" s="48"/>
    </row>
    <row r="710" spans="1:11" s="80" customFormat="1" x14ac:dyDescent="0.2">
      <c r="A710" s="101" t="s">
        <v>518</v>
      </c>
      <c r="B710" s="74" t="s">
        <v>407</v>
      </c>
      <c r="C710" s="77" t="s">
        <v>251</v>
      </c>
      <c r="D710" s="77" t="s">
        <v>692</v>
      </c>
      <c r="E710" s="74">
        <v>244</v>
      </c>
      <c r="F710" s="160">
        <f>'Пр 6 вед'!G746</f>
        <v>500</v>
      </c>
      <c r="G710" s="160">
        <f>'Пр 6 вед'!H746</f>
        <v>0</v>
      </c>
      <c r="H710" s="160">
        <f>'Пр 6 вед'!I746</f>
        <v>500</v>
      </c>
      <c r="J710" s="48"/>
      <c r="K710" s="48"/>
    </row>
    <row r="711" spans="1:11" x14ac:dyDescent="0.2">
      <c r="A711" s="88" t="s">
        <v>412</v>
      </c>
      <c r="B711" s="87">
        <v>12</v>
      </c>
      <c r="C711" s="89"/>
      <c r="D711" s="89"/>
      <c r="E711" s="87"/>
      <c r="F711" s="159">
        <f t="shared" ref="F711:H715" si="317">F712</f>
        <v>100</v>
      </c>
      <c r="G711" s="159">
        <f t="shared" si="317"/>
        <v>0</v>
      </c>
      <c r="H711" s="159">
        <f t="shared" si="317"/>
        <v>100</v>
      </c>
      <c r="I711" s="113"/>
    </row>
    <row r="712" spans="1:11" x14ac:dyDescent="0.2">
      <c r="A712" s="88" t="s">
        <v>413</v>
      </c>
      <c r="B712" s="87">
        <v>12</v>
      </c>
      <c r="C712" s="89" t="s">
        <v>226</v>
      </c>
      <c r="D712" s="89"/>
      <c r="E712" s="87"/>
      <c r="F712" s="159">
        <f t="shared" si="317"/>
        <v>100</v>
      </c>
      <c r="G712" s="159">
        <f t="shared" si="317"/>
        <v>0</v>
      </c>
      <c r="H712" s="159">
        <f t="shared" si="317"/>
        <v>100</v>
      </c>
    </row>
    <row r="713" spans="1:11" s="180" customFormat="1" x14ac:dyDescent="0.2">
      <c r="A713" s="90" t="s">
        <v>574</v>
      </c>
      <c r="B713" s="92">
        <v>12</v>
      </c>
      <c r="C713" s="94" t="s">
        <v>226</v>
      </c>
      <c r="D713" s="94" t="s">
        <v>582</v>
      </c>
      <c r="E713" s="92"/>
      <c r="F713" s="161">
        <f>F714+F717</f>
        <v>100</v>
      </c>
      <c r="G713" s="161">
        <f t="shared" ref="G713:H713" si="318">G714+G717</f>
        <v>0</v>
      </c>
      <c r="H713" s="161">
        <f t="shared" si="318"/>
        <v>100</v>
      </c>
      <c r="I713" s="179"/>
    </row>
    <row r="714" spans="1:11" x14ac:dyDescent="0.2">
      <c r="A714" s="73" t="s">
        <v>482</v>
      </c>
      <c r="B714" s="74">
        <v>12</v>
      </c>
      <c r="C714" s="77" t="s">
        <v>226</v>
      </c>
      <c r="D714" s="94" t="s">
        <v>582</v>
      </c>
      <c r="E714" s="74">
        <v>200</v>
      </c>
      <c r="F714" s="160">
        <f t="shared" si="317"/>
        <v>66</v>
      </c>
      <c r="G714" s="160">
        <f t="shared" si="317"/>
        <v>0</v>
      </c>
      <c r="H714" s="160">
        <f t="shared" si="317"/>
        <v>66</v>
      </c>
    </row>
    <row r="715" spans="1:11" ht="22.5" x14ac:dyDescent="0.2">
      <c r="A715" s="73" t="s">
        <v>128</v>
      </c>
      <c r="B715" s="74">
        <v>12</v>
      </c>
      <c r="C715" s="77" t="s">
        <v>226</v>
      </c>
      <c r="D715" s="94" t="s">
        <v>582</v>
      </c>
      <c r="E715" s="74">
        <v>240</v>
      </c>
      <c r="F715" s="160">
        <f>F716</f>
        <v>66</v>
      </c>
      <c r="G715" s="160">
        <f t="shared" si="317"/>
        <v>0</v>
      </c>
      <c r="H715" s="160">
        <f t="shared" si="317"/>
        <v>66</v>
      </c>
    </row>
    <row r="716" spans="1:11" x14ac:dyDescent="0.2">
      <c r="A716" s="101" t="s">
        <v>518</v>
      </c>
      <c r="B716" s="74">
        <v>12</v>
      </c>
      <c r="C716" s="77" t="s">
        <v>226</v>
      </c>
      <c r="D716" s="94" t="s">
        <v>582</v>
      </c>
      <c r="E716" s="74">
        <v>244</v>
      </c>
      <c r="F716" s="160">
        <f>'Пр 6 вед'!G98</f>
        <v>66</v>
      </c>
      <c r="G716" s="160">
        <f>'Пр 6 вед'!H98</f>
        <v>0</v>
      </c>
      <c r="H716" s="160">
        <f>'Пр 6 вед'!I98</f>
        <v>66</v>
      </c>
    </row>
    <row r="717" spans="1:11" x14ac:dyDescent="0.2">
      <c r="A717" s="73" t="s">
        <v>482</v>
      </c>
      <c r="B717" s="74">
        <v>12</v>
      </c>
      <c r="C717" s="77" t="s">
        <v>226</v>
      </c>
      <c r="D717" s="94" t="s">
        <v>583</v>
      </c>
      <c r="E717" s="74" t="s">
        <v>127</v>
      </c>
      <c r="F717" s="149">
        <f>SUM(F718)</f>
        <v>34</v>
      </c>
      <c r="G717" s="149">
        <f t="shared" ref="G717:H717" si="319">SUM(G718)</f>
        <v>0</v>
      </c>
      <c r="H717" s="149">
        <f t="shared" si="319"/>
        <v>34</v>
      </c>
    </row>
    <row r="718" spans="1:11" ht="22.5" x14ac:dyDescent="0.2">
      <c r="A718" s="73" t="s">
        <v>128</v>
      </c>
      <c r="B718" s="74">
        <v>12</v>
      </c>
      <c r="C718" s="77" t="s">
        <v>226</v>
      </c>
      <c r="D718" s="94" t="s">
        <v>583</v>
      </c>
      <c r="E718" s="74" t="s">
        <v>129</v>
      </c>
      <c r="F718" s="149">
        <f>F720+F719</f>
        <v>34</v>
      </c>
      <c r="G718" s="149">
        <f t="shared" ref="G718:H718" si="320">G720+G719</f>
        <v>0</v>
      </c>
      <c r="H718" s="149">
        <f t="shared" si="320"/>
        <v>34</v>
      </c>
    </row>
    <row r="719" spans="1:11" ht="22.5" x14ac:dyDescent="0.2">
      <c r="A719" s="101" t="s">
        <v>145</v>
      </c>
      <c r="B719" s="74">
        <v>12</v>
      </c>
      <c r="C719" s="77" t="s">
        <v>226</v>
      </c>
      <c r="D719" s="94" t="s">
        <v>583</v>
      </c>
      <c r="E719" s="74">
        <v>242</v>
      </c>
      <c r="F719" s="160">
        <f>'Пр 6 вед'!G101</f>
        <v>24</v>
      </c>
      <c r="G719" s="160">
        <f>'Пр 6 вед'!H101</f>
        <v>0</v>
      </c>
      <c r="H719" s="160">
        <f>'Пр 6 вед'!I101</f>
        <v>24</v>
      </c>
    </row>
    <row r="720" spans="1:11" x14ac:dyDescent="0.2">
      <c r="A720" s="101" t="s">
        <v>518</v>
      </c>
      <c r="B720" s="74">
        <v>12</v>
      </c>
      <c r="C720" s="77" t="s">
        <v>226</v>
      </c>
      <c r="D720" s="94" t="s">
        <v>583</v>
      </c>
      <c r="E720" s="74" t="s">
        <v>131</v>
      </c>
      <c r="F720" s="160">
        <f>'Пр 6 вед'!G102</f>
        <v>10</v>
      </c>
      <c r="G720" s="160">
        <f>'Пр 6 вед'!H102</f>
        <v>0</v>
      </c>
      <c r="H720" s="160">
        <f>'Пр 6 вед'!I102</f>
        <v>10</v>
      </c>
    </row>
    <row r="721" spans="1:11" ht="21" hidden="1" x14ac:dyDescent="0.2">
      <c r="A721" s="88" t="s">
        <v>303</v>
      </c>
      <c r="B721" s="87">
        <v>13</v>
      </c>
      <c r="C721" s="89"/>
      <c r="D721" s="89"/>
      <c r="E721" s="87"/>
      <c r="F721" s="159">
        <f t="shared" ref="F721:H726" si="321">F722</f>
        <v>0</v>
      </c>
      <c r="G721" s="159">
        <f t="shared" si="321"/>
        <v>0</v>
      </c>
      <c r="H721" s="159">
        <f t="shared" si="321"/>
        <v>0</v>
      </c>
    </row>
    <row r="722" spans="1:11" hidden="1" x14ac:dyDescent="0.2">
      <c r="A722" s="88" t="s">
        <v>304</v>
      </c>
      <c r="B722" s="87">
        <v>13</v>
      </c>
      <c r="C722" s="89" t="s">
        <v>105</v>
      </c>
      <c r="D722" s="89"/>
      <c r="E722" s="87"/>
      <c r="F722" s="159">
        <f t="shared" si="321"/>
        <v>0</v>
      </c>
      <c r="G722" s="159">
        <f t="shared" si="321"/>
        <v>0</v>
      </c>
      <c r="H722" s="159">
        <f t="shared" si="321"/>
        <v>0</v>
      </c>
    </row>
    <row r="723" spans="1:11" ht="22.5" hidden="1" x14ac:dyDescent="0.2">
      <c r="A723" s="73" t="s">
        <v>531</v>
      </c>
      <c r="B723" s="74">
        <v>13</v>
      </c>
      <c r="C723" s="77" t="s">
        <v>105</v>
      </c>
      <c r="D723" s="77" t="s">
        <v>285</v>
      </c>
      <c r="E723" s="74"/>
      <c r="F723" s="160">
        <f t="shared" si="321"/>
        <v>0</v>
      </c>
      <c r="G723" s="160">
        <f t="shared" si="321"/>
        <v>0</v>
      </c>
      <c r="H723" s="160">
        <f t="shared" si="321"/>
        <v>0</v>
      </c>
    </row>
    <row r="724" spans="1:11" s="55" customFormat="1" ht="11.25" hidden="1" x14ac:dyDescent="0.2">
      <c r="A724" s="73" t="s">
        <v>305</v>
      </c>
      <c r="B724" s="74">
        <v>13</v>
      </c>
      <c r="C724" s="77" t="s">
        <v>105</v>
      </c>
      <c r="D724" s="77" t="s">
        <v>306</v>
      </c>
      <c r="E724" s="74"/>
      <c r="F724" s="160">
        <f t="shared" si="321"/>
        <v>0</v>
      </c>
      <c r="G724" s="160">
        <f t="shared" si="321"/>
        <v>0</v>
      </c>
      <c r="H724" s="160">
        <f t="shared" si="321"/>
        <v>0</v>
      </c>
      <c r="I724" s="79"/>
    </row>
    <row r="725" spans="1:11" ht="45" hidden="1" x14ac:dyDescent="0.2">
      <c r="A725" s="73" t="s">
        <v>307</v>
      </c>
      <c r="B725" s="74">
        <v>13</v>
      </c>
      <c r="C725" s="77" t="s">
        <v>105</v>
      </c>
      <c r="D725" s="77" t="s">
        <v>308</v>
      </c>
      <c r="E725" s="74"/>
      <c r="F725" s="160">
        <f t="shared" si="321"/>
        <v>0</v>
      </c>
      <c r="G725" s="160">
        <f t="shared" si="321"/>
        <v>0</v>
      </c>
      <c r="H725" s="160">
        <f t="shared" si="321"/>
        <v>0</v>
      </c>
    </row>
    <row r="726" spans="1:11" hidden="1" x14ac:dyDescent="0.2">
      <c r="A726" s="73" t="s">
        <v>483</v>
      </c>
      <c r="B726" s="74">
        <v>13</v>
      </c>
      <c r="C726" s="77" t="s">
        <v>105</v>
      </c>
      <c r="D726" s="77" t="s">
        <v>308</v>
      </c>
      <c r="E726" s="74">
        <v>700</v>
      </c>
      <c r="F726" s="160">
        <f t="shared" si="321"/>
        <v>0</v>
      </c>
      <c r="G726" s="160">
        <f t="shared" si="321"/>
        <v>0</v>
      </c>
      <c r="H726" s="160">
        <f t="shared" si="321"/>
        <v>0</v>
      </c>
    </row>
    <row r="727" spans="1:11" s="55" customFormat="1" ht="11.25" hidden="1" x14ac:dyDescent="0.2">
      <c r="A727" s="73" t="s">
        <v>309</v>
      </c>
      <c r="B727" s="74">
        <v>13</v>
      </c>
      <c r="C727" s="77" t="s">
        <v>105</v>
      </c>
      <c r="D727" s="77" t="s">
        <v>308</v>
      </c>
      <c r="E727" s="74">
        <v>730</v>
      </c>
      <c r="F727" s="160"/>
      <c r="G727" s="160"/>
      <c r="H727" s="160"/>
      <c r="I727" s="79"/>
    </row>
    <row r="728" spans="1:11" s="55" customFormat="1" ht="21" x14ac:dyDescent="0.2">
      <c r="A728" s="102" t="s">
        <v>310</v>
      </c>
      <c r="B728" s="87" t="s">
        <v>311</v>
      </c>
      <c r="C728" s="89" t="s">
        <v>156</v>
      </c>
      <c r="D728" s="89" t="s">
        <v>157</v>
      </c>
      <c r="E728" s="87" t="s">
        <v>158</v>
      </c>
      <c r="F728" s="147">
        <f>F729+F739+F735</f>
        <v>20819.7</v>
      </c>
      <c r="G728" s="147">
        <f t="shared" ref="G728:H728" si="322">G729+G739+G735</f>
        <v>0</v>
      </c>
      <c r="H728" s="147">
        <f t="shared" si="322"/>
        <v>20819.7</v>
      </c>
      <c r="I728" s="79"/>
    </row>
    <row r="729" spans="1:11" s="55" customFormat="1" ht="21" x14ac:dyDescent="0.2">
      <c r="A729" s="88" t="s">
        <v>312</v>
      </c>
      <c r="B729" s="87" t="s">
        <v>311</v>
      </c>
      <c r="C729" s="89" t="s">
        <v>105</v>
      </c>
      <c r="D729" s="89" t="s">
        <v>157</v>
      </c>
      <c r="E729" s="87" t="s">
        <v>158</v>
      </c>
      <c r="F729" s="147">
        <f>F730</f>
        <v>19404.2</v>
      </c>
      <c r="G729" s="147">
        <f t="shared" ref="G729:H733" si="323">G730</f>
        <v>0</v>
      </c>
      <c r="H729" s="147">
        <f t="shared" si="323"/>
        <v>19404.2</v>
      </c>
      <c r="I729" s="79"/>
    </row>
    <row r="730" spans="1:11" s="55" customFormat="1" ht="11.25" x14ac:dyDescent="0.2">
      <c r="A730" s="73" t="s">
        <v>313</v>
      </c>
      <c r="B730" s="74" t="s">
        <v>311</v>
      </c>
      <c r="C730" s="77" t="s">
        <v>105</v>
      </c>
      <c r="D730" s="77" t="s">
        <v>314</v>
      </c>
      <c r="E730" s="74" t="s">
        <v>158</v>
      </c>
      <c r="F730" s="149">
        <f>F731</f>
        <v>19404.2</v>
      </c>
      <c r="G730" s="149">
        <f t="shared" si="323"/>
        <v>0</v>
      </c>
      <c r="H730" s="149">
        <f t="shared" si="323"/>
        <v>19404.2</v>
      </c>
      <c r="I730" s="79"/>
    </row>
    <row r="731" spans="1:11" s="55" customFormat="1" ht="29.25" customHeight="1" x14ac:dyDescent="0.2">
      <c r="A731" s="73" t="s">
        <v>315</v>
      </c>
      <c r="B731" s="74" t="s">
        <v>311</v>
      </c>
      <c r="C731" s="77" t="s">
        <v>105</v>
      </c>
      <c r="D731" s="77" t="s">
        <v>316</v>
      </c>
      <c r="E731" s="74" t="s">
        <v>158</v>
      </c>
      <c r="F731" s="149">
        <f>F732</f>
        <v>19404.2</v>
      </c>
      <c r="G731" s="149">
        <f t="shared" si="323"/>
        <v>0</v>
      </c>
      <c r="H731" s="149">
        <f t="shared" si="323"/>
        <v>19404.2</v>
      </c>
      <c r="I731" s="79"/>
    </row>
    <row r="732" spans="1:11" s="55" customFormat="1" ht="11.25" x14ac:dyDescent="0.2">
      <c r="A732" s="73" t="s">
        <v>296</v>
      </c>
      <c r="B732" s="74" t="s">
        <v>311</v>
      </c>
      <c r="C732" s="77" t="s">
        <v>105</v>
      </c>
      <c r="D732" s="77" t="s">
        <v>316</v>
      </c>
      <c r="E732" s="74" t="s">
        <v>301</v>
      </c>
      <c r="F732" s="149">
        <f>F733</f>
        <v>19404.2</v>
      </c>
      <c r="G732" s="149">
        <f t="shared" si="323"/>
        <v>0</v>
      </c>
      <c r="H732" s="149">
        <f t="shared" si="323"/>
        <v>19404.2</v>
      </c>
      <c r="I732" s="79"/>
    </row>
    <row r="733" spans="1:11" s="55" customFormat="1" ht="11.25" x14ac:dyDescent="0.2">
      <c r="A733" s="73" t="s">
        <v>317</v>
      </c>
      <c r="B733" s="74" t="s">
        <v>311</v>
      </c>
      <c r="C733" s="77" t="s">
        <v>105</v>
      </c>
      <c r="D733" s="77" t="s">
        <v>316</v>
      </c>
      <c r="E733" s="74" t="s">
        <v>318</v>
      </c>
      <c r="F733" s="149">
        <f>F734</f>
        <v>19404.2</v>
      </c>
      <c r="G733" s="149">
        <f t="shared" si="323"/>
        <v>0</v>
      </c>
      <c r="H733" s="149">
        <f t="shared" si="323"/>
        <v>19404.2</v>
      </c>
      <c r="I733" s="79"/>
    </row>
    <row r="734" spans="1:11" s="80" customFormat="1" ht="15.75" customHeight="1" x14ac:dyDescent="0.2">
      <c r="A734" s="101" t="s">
        <v>319</v>
      </c>
      <c r="B734" s="74" t="s">
        <v>311</v>
      </c>
      <c r="C734" s="77" t="s">
        <v>105</v>
      </c>
      <c r="D734" s="77" t="s">
        <v>316</v>
      </c>
      <c r="E734" s="74" t="s">
        <v>320</v>
      </c>
      <c r="F734" s="149">
        <f>'Пр 6 вед'!G439</f>
        <v>19404.2</v>
      </c>
      <c r="G734" s="149">
        <f>'Пр 6 вед'!H439</f>
        <v>0</v>
      </c>
      <c r="H734" s="149">
        <f>'Пр 6 вед'!I439</f>
        <v>19404.2</v>
      </c>
      <c r="J734" s="48"/>
      <c r="K734" s="48"/>
    </row>
    <row r="735" spans="1:11" s="80" customFormat="1" x14ac:dyDescent="0.2">
      <c r="A735" s="88" t="s">
        <v>321</v>
      </c>
      <c r="B735" s="87" t="s">
        <v>311</v>
      </c>
      <c r="C735" s="89" t="s">
        <v>226</v>
      </c>
      <c r="D735" s="89"/>
      <c r="E735" s="87"/>
      <c r="F735" s="147">
        <f>F736</f>
        <v>1265.5</v>
      </c>
      <c r="G735" s="147">
        <f t="shared" ref="G735:H737" si="324">G736</f>
        <v>0</v>
      </c>
      <c r="H735" s="147">
        <f t="shared" si="324"/>
        <v>1265.5</v>
      </c>
      <c r="J735" s="48"/>
      <c r="K735" s="48"/>
    </row>
    <row r="736" spans="1:11" s="80" customFormat="1" x14ac:dyDescent="0.2">
      <c r="A736" s="73" t="s">
        <v>296</v>
      </c>
      <c r="B736" s="74" t="s">
        <v>311</v>
      </c>
      <c r="C736" s="77" t="s">
        <v>226</v>
      </c>
      <c r="D736" s="77" t="s">
        <v>314</v>
      </c>
      <c r="E736" s="74" t="s">
        <v>301</v>
      </c>
      <c r="F736" s="149">
        <f>F737</f>
        <v>1265.5</v>
      </c>
      <c r="G736" s="149">
        <f t="shared" si="324"/>
        <v>0</v>
      </c>
      <c r="H736" s="149">
        <f t="shared" si="324"/>
        <v>1265.5</v>
      </c>
      <c r="J736" s="48"/>
      <c r="K736" s="48"/>
    </row>
    <row r="737" spans="1:11" s="80" customFormat="1" x14ac:dyDescent="0.2">
      <c r="A737" s="73" t="s">
        <v>317</v>
      </c>
      <c r="B737" s="74" t="s">
        <v>311</v>
      </c>
      <c r="C737" s="77" t="s">
        <v>226</v>
      </c>
      <c r="D737" s="77" t="s">
        <v>322</v>
      </c>
      <c r="E737" s="74" t="s">
        <v>318</v>
      </c>
      <c r="F737" s="149">
        <f>F738</f>
        <v>1265.5</v>
      </c>
      <c r="G737" s="149">
        <f t="shared" si="324"/>
        <v>0</v>
      </c>
      <c r="H737" s="149">
        <f t="shared" si="324"/>
        <v>1265.5</v>
      </c>
      <c r="J737" s="48"/>
      <c r="K737" s="48"/>
    </row>
    <row r="738" spans="1:11" s="80" customFormat="1" x14ac:dyDescent="0.2">
      <c r="A738" s="101" t="s">
        <v>321</v>
      </c>
      <c r="B738" s="74" t="s">
        <v>311</v>
      </c>
      <c r="C738" s="77" t="s">
        <v>226</v>
      </c>
      <c r="D738" s="77" t="s">
        <v>322</v>
      </c>
      <c r="E738" s="74">
        <v>512</v>
      </c>
      <c r="F738" s="149">
        <f>'Пр 6 вед'!G443</f>
        <v>1265.5</v>
      </c>
      <c r="G738" s="149">
        <f>'Пр 6 вед'!H443</f>
        <v>0</v>
      </c>
      <c r="H738" s="149">
        <f>'Пр 6 вед'!I443</f>
        <v>1265.5</v>
      </c>
      <c r="J738" s="48"/>
      <c r="K738" s="48"/>
    </row>
    <row r="739" spans="1:11" s="80" customFormat="1" x14ac:dyDescent="0.2">
      <c r="A739" s="88" t="s">
        <v>323</v>
      </c>
      <c r="B739" s="87">
        <v>14</v>
      </c>
      <c r="C739" s="89" t="s">
        <v>162</v>
      </c>
      <c r="D739" s="89"/>
      <c r="E739" s="87"/>
      <c r="F739" s="147">
        <f t="shared" ref="F739:H742" si="325">+F740</f>
        <v>150</v>
      </c>
      <c r="G739" s="147">
        <f t="shared" si="325"/>
        <v>0</v>
      </c>
      <c r="H739" s="147">
        <f t="shared" si="325"/>
        <v>150</v>
      </c>
      <c r="J739" s="48"/>
      <c r="K739" s="48"/>
    </row>
    <row r="740" spans="1:11" s="80" customFormat="1" x14ac:dyDescent="0.2">
      <c r="A740" s="73" t="s">
        <v>296</v>
      </c>
      <c r="B740" s="74" t="s">
        <v>311</v>
      </c>
      <c r="C740" s="74" t="s">
        <v>162</v>
      </c>
      <c r="D740" s="77" t="s">
        <v>314</v>
      </c>
      <c r="E740" s="74" t="s">
        <v>158</v>
      </c>
      <c r="F740" s="149">
        <f t="shared" si="325"/>
        <v>150</v>
      </c>
      <c r="G740" s="149">
        <f t="shared" si="325"/>
        <v>0</v>
      </c>
      <c r="H740" s="149">
        <f t="shared" si="325"/>
        <v>150</v>
      </c>
      <c r="J740" s="48"/>
      <c r="K740" s="48"/>
    </row>
    <row r="741" spans="1:11" s="80" customFormat="1" ht="33.75" x14ac:dyDescent="0.2">
      <c r="A741" s="73" t="s">
        <v>324</v>
      </c>
      <c r="B741" s="74" t="s">
        <v>311</v>
      </c>
      <c r="C741" s="74" t="s">
        <v>162</v>
      </c>
      <c r="D741" s="77" t="s">
        <v>325</v>
      </c>
      <c r="E741" s="74" t="s">
        <v>158</v>
      </c>
      <c r="F741" s="149">
        <f t="shared" si="325"/>
        <v>150</v>
      </c>
      <c r="G741" s="149">
        <f t="shared" si="325"/>
        <v>0</v>
      </c>
      <c r="H741" s="149">
        <f t="shared" si="325"/>
        <v>150</v>
      </c>
      <c r="J741" s="48"/>
      <c r="K741" s="48"/>
    </row>
    <row r="742" spans="1:11" s="80" customFormat="1" ht="51.75" customHeight="1" x14ac:dyDescent="0.2">
      <c r="A742" s="73" t="s">
        <v>326</v>
      </c>
      <c r="B742" s="74" t="s">
        <v>311</v>
      </c>
      <c r="C742" s="74" t="s">
        <v>162</v>
      </c>
      <c r="D742" s="77" t="s">
        <v>325</v>
      </c>
      <c r="E742" s="74" t="s">
        <v>158</v>
      </c>
      <c r="F742" s="149">
        <f t="shared" si="325"/>
        <v>150</v>
      </c>
      <c r="G742" s="149">
        <f t="shared" si="325"/>
        <v>0</v>
      </c>
      <c r="H742" s="149">
        <f t="shared" si="325"/>
        <v>150</v>
      </c>
      <c r="J742" s="48"/>
      <c r="K742" s="48"/>
    </row>
    <row r="743" spans="1:11" s="80" customFormat="1" x14ac:dyDescent="0.2">
      <c r="A743" s="73" t="s">
        <v>296</v>
      </c>
      <c r="B743" s="74" t="s">
        <v>311</v>
      </c>
      <c r="C743" s="74" t="s">
        <v>162</v>
      </c>
      <c r="D743" s="77" t="s">
        <v>325</v>
      </c>
      <c r="E743" s="74" t="s">
        <v>301</v>
      </c>
      <c r="F743" s="149">
        <f>F744</f>
        <v>150</v>
      </c>
      <c r="G743" s="149">
        <f t="shared" ref="G743:H743" si="326">G744</f>
        <v>0</v>
      </c>
      <c r="H743" s="149">
        <f t="shared" si="326"/>
        <v>150</v>
      </c>
      <c r="J743" s="48"/>
      <c r="K743" s="48"/>
    </row>
    <row r="744" spans="1:11" s="80" customFormat="1" x14ac:dyDescent="0.2">
      <c r="A744" s="101" t="s">
        <v>82</v>
      </c>
      <c r="B744" s="74" t="s">
        <v>311</v>
      </c>
      <c r="C744" s="74" t="s">
        <v>162</v>
      </c>
      <c r="D744" s="77" t="s">
        <v>325</v>
      </c>
      <c r="E744" s="74">
        <v>540</v>
      </c>
      <c r="F744" s="149">
        <f>'Пр 6 вед'!G449</f>
        <v>150</v>
      </c>
      <c r="G744" s="149">
        <f>'Пр 6 вед'!H449</f>
        <v>0</v>
      </c>
      <c r="H744" s="149">
        <f>'Пр 6 вед'!I449</f>
        <v>150</v>
      </c>
      <c r="J744" s="48"/>
      <c r="K744" s="48"/>
    </row>
    <row r="747" spans="1:11" s="55" customFormat="1" ht="11.25" x14ac:dyDescent="0.2">
      <c r="A747" s="51"/>
      <c r="B747" s="56"/>
      <c r="C747" s="52"/>
      <c r="D747" s="52"/>
      <c r="E747" s="56"/>
      <c r="F747" s="49"/>
      <c r="G747" s="79"/>
      <c r="H747" s="79"/>
      <c r="I747" s="79"/>
    </row>
    <row r="748" spans="1:11" s="55" customFormat="1" ht="11.25" x14ac:dyDescent="0.2">
      <c r="A748" s="51"/>
      <c r="B748" s="56"/>
      <c r="C748" s="52"/>
      <c r="D748" s="52"/>
      <c r="E748" s="56"/>
      <c r="F748" s="49"/>
      <c r="G748" s="79"/>
      <c r="H748" s="79"/>
      <c r="I748" s="79"/>
    </row>
    <row r="749" spans="1:11" s="55" customFormat="1" ht="11.25" x14ac:dyDescent="0.2">
      <c r="A749" s="51"/>
      <c r="B749" s="56"/>
      <c r="C749" s="52"/>
      <c r="D749" s="52"/>
      <c r="E749" s="56"/>
      <c r="F749" s="49"/>
      <c r="G749" s="79"/>
      <c r="H749" s="79"/>
      <c r="I749" s="79"/>
    </row>
    <row r="754" spans="1:9" s="55" customFormat="1" ht="11.25" x14ac:dyDescent="0.2">
      <c r="A754" s="51"/>
      <c r="B754" s="56"/>
      <c r="C754" s="52"/>
      <c r="D754" s="52"/>
      <c r="E754" s="56"/>
      <c r="F754" s="49"/>
      <c r="G754" s="79"/>
      <c r="H754" s="79"/>
      <c r="I754" s="79"/>
    </row>
    <row r="755" spans="1:9" s="55" customFormat="1" ht="11.25" x14ac:dyDescent="0.2">
      <c r="A755" s="51"/>
      <c r="B755" s="56"/>
      <c r="C755" s="52"/>
      <c r="D755" s="52"/>
      <c r="E755" s="56"/>
      <c r="F755" s="49"/>
      <c r="G755" s="79"/>
      <c r="H755" s="79"/>
      <c r="I755" s="79"/>
    </row>
    <row r="756" spans="1:9" s="55" customFormat="1" ht="11.25" x14ac:dyDescent="0.2">
      <c r="A756" s="51"/>
      <c r="B756" s="56"/>
      <c r="C756" s="52"/>
      <c r="D756" s="52"/>
      <c r="E756" s="56"/>
      <c r="F756" s="49"/>
      <c r="G756" s="79"/>
      <c r="H756" s="79"/>
      <c r="I756" s="79"/>
    </row>
    <row r="757" spans="1:9" s="55" customFormat="1" ht="11.25" x14ac:dyDescent="0.2">
      <c r="A757" s="51"/>
      <c r="B757" s="56"/>
      <c r="C757" s="52"/>
      <c r="D757" s="52"/>
      <c r="E757" s="56"/>
      <c r="F757" s="49"/>
      <c r="G757" s="79"/>
      <c r="H757" s="79"/>
      <c r="I757" s="79"/>
    </row>
  </sheetData>
  <autoFilter ref="B11:E744"/>
  <mergeCells count="9">
    <mergeCell ref="A6:G6"/>
    <mergeCell ref="A7:G7"/>
    <mergeCell ref="A8:G8"/>
    <mergeCell ref="A9:E9"/>
    <mergeCell ref="A1:G1"/>
    <mergeCell ref="A2:G2"/>
    <mergeCell ref="A3:G3"/>
    <mergeCell ref="A4:G4"/>
    <mergeCell ref="A5:G5"/>
  </mergeCells>
  <hyperlinks>
    <hyperlink ref="A242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250" r:id="rId2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" right="0.7" top="0.75" bottom="0.75" header="0.3" footer="0.3"/>
  <pageSetup paperSize="9" scale="75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02"/>
  <sheetViews>
    <sheetView view="pageBreakPreview" topLeftCell="A13" zoomScale="98" zoomScaleNormal="100" zoomScaleSheetLayoutView="98" workbookViewId="0">
      <pane xSplit="7" ySplit="2" topLeftCell="H297" activePane="bottomRight" state="frozen"/>
      <selection activeCell="A13" sqref="A13"/>
      <selection pane="topRight" activeCell="H13" sqref="H13"/>
      <selection pane="bottomLeft" activeCell="A15" sqref="A15"/>
      <selection pane="bottomRight" activeCell="A307" sqref="A307"/>
    </sheetView>
  </sheetViews>
  <sheetFormatPr defaultRowHeight="12.75" x14ac:dyDescent="0.2"/>
  <cols>
    <col min="1" max="1" width="57.140625" style="51" customWidth="1"/>
    <col min="2" max="2" width="4.7109375" style="52" customWidth="1"/>
    <col min="3" max="3" width="5.28515625" style="56" customWidth="1"/>
    <col min="4" max="4" width="3.7109375" style="52" customWidth="1"/>
    <col min="5" max="5" width="13.5703125" style="52" customWidth="1"/>
    <col min="6" max="6" width="7.42578125" style="56" bestFit="1" customWidth="1"/>
    <col min="7" max="7" width="10.28515625" style="49" bestFit="1" customWidth="1"/>
    <col min="8" max="8" width="10.42578125" style="219" bestFit="1" customWidth="1"/>
    <col min="9" max="9" width="11.85546875" style="219" customWidth="1"/>
    <col min="10" max="252" width="9.140625" style="48"/>
    <col min="253" max="253" width="57.140625" style="48" customWidth="1"/>
    <col min="254" max="254" width="4.7109375" style="48" customWidth="1"/>
    <col min="255" max="255" width="5.28515625" style="48" customWidth="1"/>
    <col min="256" max="256" width="3.7109375" style="48" customWidth="1"/>
    <col min="257" max="257" width="13.5703125" style="48" customWidth="1"/>
    <col min="258" max="258" width="7.42578125" style="48" bestFit="1" customWidth="1"/>
    <col min="259" max="259" width="10.28515625" style="48" bestFit="1" customWidth="1"/>
    <col min="260" max="260" width="8.28515625" style="48" customWidth="1"/>
    <col min="261" max="261" width="9.42578125" style="48" bestFit="1" customWidth="1"/>
    <col min="262" max="508" width="9.140625" style="48"/>
    <col min="509" max="509" width="57.140625" style="48" customWidth="1"/>
    <col min="510" max="510" width="4.7109375" style="48" customWidth="1"/>
    <col min="511" max="511" width="5.28515625" style="48" customWidth="1"/>
    <col min="512" max="512" width="3.7109375" style="48" customWidth="1"/>
    <col min="513" max="513" width="13.5703125" style="48" customWidth="1"/>
    <col min="514" max="514" width="7.42578125" style="48" bestFit="1" customWidth="1"/>
    <col min="515" max="515" width="10.28515625" style="48" bestFit="1" customWidth="1"/>
    <col min="516" max="516" width="8.28515625" style="48" customWidth="1"/>
    <col min="517" max="517" width="9.42578125" style="48" bestFit="1" customWidth="1"/>
    <col min="518" max="764" width="9.140625" style="48"/>
    <col min="765" max="765" width="57.140625" style="48" customWidth="1"/>
    <col min="766" max="766" width="4.7109375" style="48" customWidth="1"/>
    <col min="767" max="767" width="5.28515625" style="48" customWidth="1"/>
    <col min="768" max="768" width="3.7109375" style="48" customWidth="1"/>
    <col min="769" max="769" width="13.5703125" style="48" customWidth="1"/>
    <col min="770" max="770" width="7.42578125" style="48" bestFit="1" customWidth="1"/>
    <col min="771" max="771" width="10.28515625" style="48" bestFit="1" customWidth="1"/>
    <col min="772" max="772" width="8.28515625" style="48" customWidth="1"/>
    <col min="773" max="773" width="9.42578125" style="48" bestFit="1" customWidth="1"/>
    <col min="774" max="1020" width="9.140625" style="48"/>
    <col min="1021" max="1021" width="57.140625" style="48" customWidth="1"/>
    <col min="1022" max="1022" width="4.7109375" style="48" customWidth="1"/>
    <col min="1023" max="1023" width="5.28515625" style="48" customWidth="1"/>
    <col min="1024" max="1024" width="3.7109375" style="48" customWidth="1"/>
    <col min="1025" max="1025" width="13.5703125" style="48" customWidth="1"/>
    <col min="1026" max="1026" width="7.42578125" style="48" bestFit="1" customWidth="1"/>
    <col min="1027" max="1027" width="10.28515625" style="48" bestFit="1" customWidth="1"/>
    <col min="1028" max="1028" width="8.28515625" style="48" customWidth="1"/>
    <col min="1029" max="1029" width="9.42578125" style="48" bestFit="1" customWidth="1"/>
    <col min="1030" max="1276" width="9.140625" style="48"/>
    <col min="1277" max="1277" width="57.140625" style="48" customWidth="1"/>
    <col min="1278" max="1278" width="4.7109375" style="48" customWidth="1"/>
    <col min="1279" max="1279" width="5.28515625" style="48" customWidth="1"/>
    <col min="1280" max="1280" width="3.7109375" style="48" customWidth="1"/>
    <col min="1281" max="1281" width="13.5703125" style="48" customWidth="1"/>
    <col min="1282" max="1282" width="7.42578125" style="48" bestFit="1" customWidth="1"/>
    <col min="1283" max="1283" width="10.28515625" style="48" bestFit="1" customWidth="1"/>
    <col min="1284" max="1284" width="8.28515625" style="48" customWidth="1"/>
    <col min="1285" max="1285" width="9.42578125" style="48" bestFit="1" customWidth="1"/>
    <col min="1286" max="1532" width="9.140625" style="48"/>
    <col min="1533" max="1533" width="57.140625" style="48" customWidth="1"/>
    <col min="1534" max="1534" width="4.7109375" style="48" customWidth="1"/>
    <col min="1535" max="1535" width="5.28515625" style="48" customWidth="1"/>
    <col min="1536" max="1536" width="3.7109375" style="48" customWidth="1"/>
    <col min="1537" max="1537" width="13.5703125" style="48" customWidth="1"/>
    <col min="1538" max="1538" width="7.42578125" style="48" bestFit="1" customWidth="1"/>
    <col min="1539" max="1539" width="10.28515625" style="48" bestFit="1" customWidth="1"/>
    <col min="1540" max="1540" width="8.28515625" style="48" customWidth="1"/>
    <col min="1541" max="1541" width="9.42578125" style="48" bestFit="1" customWidth="1"/>
    <col min="1542" max="1788" width="9.140625" style="48"/>
    <col min="1789" max="1789" width="57.140625" style="48" customWidth="1"/>
    <col min="1790" max="1790" width="4.7109375" style="48" customWidth="1"/>
    <col min="1791" max="1791" width="5.28515625" style="48" customWidth="1"/>
    <col min="1792" max="1792" width="3.7109375" style="48" customWidth="1"/>
    <col min="1793" max="1793" width="13.5703125" style="48" customWidth="1"/>
    <col min="1794" max="1794" width="7.42578125" style="48" bestFit="1" customWidth="1"/>
    <col min="1795" max="1795" width="10.28515625" style="48" bestFit="1" customWidth="1"/>
    <col min="1796" max="1796" width="8.28515625" style="48" customWidth="1"/>
    <col min="1797" max="1797" width="9.42578125" style="48" bestFit="1" customWidth="1"/>
    <col min="1798" max="2044" width="9.140625" style="48"/>
    <col min="2045" max="2045" width="57.140625" style="48" customWidth="1"/>
    <col min="2046" max="2046" width="4.7109375" style="48" customWidth="1"/>
    <col min="2047" max="2047" width="5.28515625" style="48" customWidth="1"/>
    <col min="2048" max="2048" width="3.7109375" style="48" customWidth="1"/>
    <col min="2049" max="2049" width="13.5703125" style="48" customWidth="1"/>
    <col min="2050" max="2050" width="7.42578125" style="48" bestFit="1" customWidth="1"/>
    <col min="2051" max="2051" width="10.28515625" style="48" bestFit="1" customWidth="1"/>
    <col min="2052" max="2052" width="8.28515625" style="48" customWidth="1"/>
    <col min="2053" max="2053" width="9.42578125" style="48" bestFit="1" customWidth="1"/>
    <col min="2054" max="2300" width="9.140625" style="48"/>
    <col min="2301" max="2301" width="57.140625" style="48" customWidth="1"/>
    <col min="2302" max="2302" width="4.7109375" style="48" customWidth="1"/>
    <col min="2303" max="2303" width="5.28515625" style="48" customWidth="1"/>
    <col min="2304" max="2304" width="3.7109375" style="48" customWidth="1"/>
    <col min="2305" max="2305" width="13.5703125" style="48" customWidth="1"/>
    <col min="2306" max="2306" width="7.42578125" style="48" bestFit="1" customWidth="1"/>
    <col min="2307" max="2307" width="10.28515625" style="48" bestFit="1" customWidth="1"/>
    <col min="2308" max="2308" width="8.28515625" style="48" customWidth="1"/>
    <col min="2309" max="2309" width="9.42578125" style="48" bestFit="1" customWidth="1"/>
    <col min="2310" max="2556" width="9.140625" style="48"/>
    <col min="2557" max="2557" width="57.140625" style="48" customWidth="1"/>
    <col min="2558" max="2558" width="4.7109375" style="48" customWidth="1"/>
    <col min="2559" max="2559" width="5.28515625" style="48" customWidth="1"/>
    <col min="2560" max="2560" width="3.7109375" style="48" customWidth="1"/>
    <col min="2561" max="2561" width="13.5703125" style="48" customWidth="1"/>
    <col min="2562" max="2562" width="7.42578125" style="48" bestFit="1" customWidth="1"/>
    <col min="2563" max="2563" width="10.28515625" style="48" bestFit="1" customWidth="1"/>
    <col min="2564" max="2564" width="8.28515625" style="48" customWidth="1"/>
    <col min="2565" max="2565" width="9.42578125" style="48" bestFit="1" customWidth="1"/>
    <col min="2566" max="2812" width="9.140625" style="48"/>
    <col min="2813" max="2813" width="57.140625" style="48" customWidth="1"/>
    <col min="2814" max="2814" width="4.7109375" style="48" customWidth="1"/>
    <col min="2815" max="2815" width="5.28515625" style="48" customWidth="1"/>
    <col min="2816" max="2816" width="3.7109375" style="48" customWidth="1"/>
    <col min="2817" max="2817" width="13.5703125" style="48" customWidth="1"/>
    <col min="2818" max="2818" width="7.42578125" style="48" bestFit="1" customWidth="1"/>
    <col min="2819" max="2819" width="10.28515625" style="48" bestFit="1" customWidth="1"/>
    <col min="2820" max="2820" width="8.28515625" style="48" customWidth="1"/>
    <col min="2821" max="2821" width="9.42578125" style="48" bestFit="1" customWidth="1"/>
    <col min="2822" max="3068" width="9.140625" style="48"/>
    <col min="3069" max="3069" width="57.140625" style="48" customWidth="1"/>
    <col min="3070" max="3070" width="4.7109375" style="48" customWidth="1"/>
    <col min="3071" max="3071" width="5.28515625" style="48" customWidth="1"/>
    <col min="3072" max="3072" width="3.7109375" style="48" customWidth="1"/>
    <col min="3073" max="3073" width="13.5703125" style="48" customWidth="1"/>
    <col min="3074" max="3074" width="7.42578125" style="48" bestFit="1" customWidth="1"/>
    <col min="3075" max="3075" width="10.28515625" style="48" bestFit="1" customWidth="1"/>
    <col min="3076" max="3076" width="8.28515625" style="48" customWidth="1"/>
    <col min="3077" max="3077" width="9.42578125" style="48" bestFit="1" customWidth="1"/>
    <col min="3078" max="3324" width="9.140625" style="48"/>
    <col min="3325" max="3325" width="57.140625" style="48" customWidth="1"/>
    <col min="3326" max="3326" width="4.7109375" style="48" customWidth="1"/>
    <col min="3327" max="3327" width="5.28515625" style="48" customWidth="1"/>
    <col min="3328" max="3328" width="3.7109375" style="48" customWidth="1"/>
    <col min="3329" max="3329" width="13.5703125" style="48" customWidth="1"/>
    <col min="3330" max="3330" width="7.42578125" style="48" bestFit="1" customWidth="1"/>
    <col min="3331" max="3331" width="10.28515625" style="48" bestFit="1" customWidth="1"/>
    <col min="3332" max="3332" width="8.28515625" style="48" customWidth="1"/>
    <col min="3333" max="3333" width="9.42578125" style="48" bestFit="1" customWidth="1"/>
    <col min="3334" max="3580" width="9.140625" style="48"/>
    <col min="3581" max="3581" width="57.140625" style="48" customWidth="1"/>
    <col min="3582" max="3582" width="4.7109375" style="48" customWidth="1"/>
    <col min="3583" max="3583" width="5.28515625" style="48" customWidth="1"/>
    <col min="3584" max="3584" width="3.7109375" style="48" customWidth="1"/>
    <col min="3585" max="3585" width="13.5703125" style="48" customWidth="1"/>
    <col min="3586" max="3586" width="7.42578125" style="48" bestFit="1" customWidth="1"/>
    <col min="3587" max="3587" width="10.28515625" style="48" bestFit="1" customWidth="1"/>
    <col min="3588" max="3588" width="8.28515625" style="48" customWidth="1"/>
    <col min="3589" max="3589" width="9.42578125" style="48" bestFit="1" customWidth="1"/>
    <col min="3590" max="3836" width="9.140625" style="48"/>
    <col min="3837" max="3837" width="57.140625" style="48" customWidth="1"/>
    <col min="3838" max="3838" width="4.7109375" style="48" customWidth="1"/>
    <col min="3839" max="3839" width="5.28515625" style="48" customWidth="1"/>
    <col min="3840" max="3840" width="3.7109375" style="48" customWidth="1"/>
    <col min="3841" max="3841" width="13.5703125" style="48" customWidth="1"/>
    <col min="3842" max="3842" width="7.42578125" style="48" bestFit="1" customWidth="1"/>
    <col min="3843" max="3843" width="10.28515625" style="48" bestFit="1" customWidth="1"/>
    <col min="3844" max="3844" width="8.28515625" style="48" customWidth="1"/>
    <col min="3845" max="3845" width="9.42578125" style="48" bestFit="1" customWidth="1"/>
    <col min="3846" max="4092" width="9.140625" style="48"/>
    <col min="4093" max="4093" width="57.140625" style="48" customWidth="1"/>
    <col min="4094" max="4094" width="4.7109375" style="48" customWidth="1"/>
    <col min="4095" max="4095" width="5.28515625" style="48" customWidth="1"/>
    <col min="4096" max="4096" width="3.7109375" style="48" customWidth="1"/>
    <col min="4097" max="4097" width="13.5703125" style="48" customWidth="1"/>
    <col min="4098" max="4098" width="7.42578125" style="48" bestFit="1" customWidth="1"/>
    <col min="4099" max="4099" width="10.28515625" style="48" bestFit="1" customWidth="1"/>
    <col min="4100" max="4100" width="8.28515625" style="48" customWidth="1"/>
    <col min="4101" max="4101" width="9.42578125" style="48" bestFit="1" customWidth="1"/>
    <col min="4102" max="4348" width="9.140625" style="48"/>
    <col min="4349" max="4349" width="57.140625" style="48" customWidth="1"/>
    <col min="4350" max="4350" width="4.7109375" style="48" customWidth="1"/>
    <col min="4351" max="4351" width="5.28515625" style="48" customWidth="1"/>
    <col min="4352" max="4352" width="3.7109375" style="48" customWidth="1"/>
    <col min="4353" max="4353" width="13.5703125" style="48" customWidth="1"/>
    <col min="4354" max="4354" width="7.42578125" style="48" bestFit="1" customWidth="1"/>
    <col min="4355" max="4355" width="10.28515625" style="48" bestFit="1" customWidth="1"/>
    <col min="4356" max="4356" width="8.28515625" style="48" customWidth="1"/>
    <col min="4357" max="4357" width="9.42578125" style="48" bestFit="1" customWidth="1"/>
    <col min="4358" max="4604" width="9.140625" style="48"/>
    <col min="4605" max="4605" width="57.140625" style="48" customWidth="1"/>
    <col min="4606" max="4606" width="4.7109375" style="48" customWidth="1"/>
    <col min="4607" max="4607" width="5.28515625" style="48" customWidth="1"/>
    <col min="4608" max="4608" width="3.7109375" style="48" customWidth="1"/>
    <col min="4609" max="4609" width="13.5703125" style="48" customWidth="1"/>
    <col min="4610" max="4610" width="7.42578125" style="48" bestFit="1" customWidth="1"/>
    <col min="4611" max="4611" width="10.28515625" style="48" bestFit="1" customWidth="1"/>
    <col min="4612" max="4612" width="8.28515625" style="48" customWidth="1"/>
    <col min="4613" max="4613" width="9.42578125" style="48" bestFit="1" customWidth="1"/>
    <col min="4614" max="4860" width="9.140625" style="48"/>
    <col min="4861" max="4861" width="57.140625" style="48" customWidth="1"/>
    <col min="4862" max="4862" width="4.7109375" style="48" customWidth="1"/>
    <col min="4863" max="4863" width="5.28515625" style="48" customWidth="1"/>
    <col min="4864" max="4864" width="3.7109375" style="48" customWidth="1"/>
    <col min="4865" max="4865" width="13.5703125" style="48" customWidth="1"/>
    <col min="4866" max="4866" width="7.42578125" style="48" bestFit="1" customWidth="1"/>
    <col min="4867" max="4867" width="10.28515625" style="48" bestFit="1" customWidth="1"/>
    <col min="4868" max="4868" width="8.28515625" style="48" customWidth="1"/>
    <col min="4869" max="4869" width="9.42578125" style="48" bestFit="1" customWidth="1"/>
    <col min="4870" max="5116" width="9.140625" style="48"/>
    <col min="5117" max="5117" width="57.140625" style="48" customWidth="1"/>
    <col min="5118" max="5118" width="4.7109375" style="48" customWidth="1"/>
    <col min="5119" max="5119" width="5.28515625" style="48" customWidth="1"/>
    <col min="5120" max="5120" width="3.7109375" style="48" customWidth="1"/>
    <col min="5121" max="5121" width="13.5703125" style="48" customWidth="1"/>
    <col min="5122" max="5122" width="7.42578125" style="48" bestFit="1" customWidth="1"/>
    <col min="5123" max="5123" width="10.28515625" style="48" bestFit="1" customWidth="1"/>
    <col min="5124" max="5124" width="8.28515625" style="48" customWidth="1"/>
    <col min="5125" max="5125" width="9.42578125" style="48" bestFit="1" customWidth="1"/>
    <col min="5126" max="5372" width="9.140625" style="48"/>
    <col min="5373" max="5373" width="57.140625" style="48" customWidth="1"/>
    <col min="5374" max="5374" width="4.7109375" style="48" customWidth="1"/>
    <col min="5375" max="5375" width="5.28515625" style="48" customWidth="1"/>
    <col min="5376" max="5376" width="3.7109375" style="48" customWidth="1"/>
    <col min="5377" max="5377" width="13.5703125" style="48" customWidth="1"/>
    <col min="5378" max="5378" width="7.42578125" style="48" bestFit="1" customWidth="1"/>
    <col min="5379" max="5379" width="10.28515625" style="48" bestFit="1" customWidth="1"/>
    <col min="5380" max="5380" width="8.28515625" style="48" customWidth="1"/>
    <col min="5381" max="5381" width="9.42578125" style="48" bestFit="1" customWidth="1"/>
    <col min="5382" max="5628" width="9.140625" style="48"/>
    <col min="5629" max="5629" width="57.140625" style="48" customWidth="1"/>
    <col min="5630" max="5630" width="4.7109375" style="48" customWidth="1"/>
    <col min="5631" max="5631" width="5.28515625" style="48" customWidth="1"/>
    <col min="5632" max="5632" width="3.7109375" style="48" customWidth="1"/>
    <col min="5633" max="5633" width="13.5703125" style="48" customWidth="1"/>
    <col min="5634" max="5634" width="7.42578125" style="48" bestFit="1" customWidth="1"/>
    <col min="5635" max="5635" width="10.28515625" style="48" bestFit="1" customWidth="1"/>
    <col min="5636" max="5636" width="8.28515625" style="48" customWidth="1"/>
    <col min="5637" max="5637" width="9.42578125" style="48" bestFit="1" customWidth="1"/>
    <col min="5638" max="5884" width="9.140625" style="48"/>
    <col min="5885" max="5885" width="57.140625" style="48" customWidth="1"/>
    <col min="5886" max="5886" width="4.7109375" style="48" customWidth="1"/>
    <col min="5887" max="5887" width="5.28515625" style="48" customWidth="1"/>
    <col min="5888" max="5888" width="3.7109375" style="48" customWidth="1"/>
    <col min="5889" max="5889" width="13.5703125" style="48" customWidth="1"/>
    <col min="5890" max="5890" width="7.42578125" style="48" bestFit="1" customWidth="1"/>
    <col min="5891" max="5891" width="10.28515625" style="48" bestFit="1" customWidth="1"/>
    <col min="5892" max="5892" width="8.28515625" style="48" customWidth="1"/>
    <col min="5893" max="5893" width="9.42578125" style="48" bestFit="1" customWidth="1"/>
    <col min="5894" max="6140" width="9.140625" style="48"/>
    <col min="6141" max="6141" width="57.140625" style="48" customWidth="1"/>
    <col min="6142" max="6142" width="4.7109375" style="48" customWidth="1"/>
    <col min="6143" max="6143" width="5.28515625" style="48" customWidth="1"/>
    <col min="6144" max="6144" width="3.7109375" style="48" customWidth="1"/>
    <col min="6145" max="6145" width="13.5703125" style="48" customWidth="1"/>
    <col min="6146" max="6146" width="7.42578125" style="48" bestFit="1" customWidth="1"/>
    <col min="6147" max="6147" width="10.28515625" style="48" bestFit="1" customWidth="1"/>
    <col min="6148" max="6148" width="8.28515625" style="48" customWidth="1"/>
    <col min="6149" max="6149" width="9.42578125" style="48" bestFit="1" customWidth="1"/>
    <col min="6150" max="6396" width="9.140625" style="48"/>
    <col min="6397" max="6397" width="57.140625" style="48" customWidth="1"/>
    <col min="6398" max="6398" width="4.7109375" style="48" customWidth="1"/>
    <col min="6399" max="6399" width="5.28515625" style="48" customWidth="1"/>
    <col min="6400" max="6400" width="3.7109375" style="48" customWidth="1"/>
    <col min="6401" max="6401" width="13.5703125" style="48" customWidth="1"/>
    <col min="6402" max="6402" width="7.42578125" style="48" bestFit="1" customWidth="1"/>
    <col min="6403" max="6403" width="10.28515625" style="48" bestFit="1" customWidth="1"/>
    <col min="6404" max="6404" width="8.28515625" style="48" customWidth="1"/>
    <col min="6405" max="6405" width="9.42578125" style="48" bestFit="1" customWidth="1"/>
    <col min="6406" max="6652" width="9.140625" style="48"/>
    <col min="6653" max="6653" width="57.140625" style="48" customWidth="1"/>
    <col min="6654" max="6654" width="4.7109375" style="48" customWidth="1"/>
    <col min="6655" max="6655" width="5.28515625" style="48" customWidth="1"/>
    <col min="6656" max="6656" width="3.7109375" style="48" customWidth="1"/>
    <col min="6657" max="6657" width="13.5703125" style="48" customWidth="1"/>
    <col min="6658" max="6658" width="7.42578125" style="48" bestFit="1" customWidth="1"/>
    <col min="6659" max="6659" width="10.28515625" style="48" bestFit="1" customWidth="1"/>
    <col min="6660" max="6660" width="8.28515625" style="48" customWidth="1"/>
    <col min="6661" max="6661" width="9.42578125" style="48" bestFit="1" customWidth="1"/>
    <col min="6662" max="6908" width="9.140625" style="48"/>
    <col min="6909" max="6909" width="57.140625" style="48" customWidth="1"/>
    <col min="6910" max="6910" width="4.7109375" style="48" customWidth="1"/>
    <col min="6911" max="6911" width="5.28515625" style="48" customWidth="1"/>
    <col min="6912" max="6912" width="3.7109375" style="48" customWidth="1"/>
    <col min="6913" max="6913" width="13.5703125" style="48" customWidth="1"/>
    <col min="6914" max="6914" width="7.42578125" style="48" bestFit="1" customWidth="1"/>
    <col min="6915" max="6915" width="10.28515625" style="48" bestFit="1" customWidth="1"/>
    <col min="6916" max="6916" width="8.28515625" style="48" customWidth="1"/>
    <col min="6917" max="6917" width="9.42578125" style="48" bestFit="1" customWidth="1"/>
    <col min="6918" max="7164" width="9.140625" style="48"/>
    <col min="7165" max="7165" width="57.140625" style="48" customWidth="1"/>
    <col min="7166" max="7166" width="4.7109375" style="48" customWidth="1"/>
    <col min="7167" max="7167" width="5.28515625" style="48" customWidth="1"/>
    <col min="7168" max="7168" width="3.7109375" style="48" customWidth="1"/>
    <col min="7169" max="7169" width="13.5703125" style="48" customWidth="1"/>
    <col min="7170" max="7170" width="7.42578125" style="48" bestFit="1" customWidth="1"/>
    <col min="7171" max="7171" width="10.28515625" style="48" bestFit="1" customWidth="1"/>
    <col min="7172" max="7172" width="8.28515625" style="48" customWidth="1"/>
    <col min="7173" max="7173" width="9.42578125" style="48" bestFit="1" customWidth="1"/>
    <col min="7174" max="7420" width="9.140625" style="48"/>
    <col min="7421" max="7421" width="57.140625" style="48" customWidth="1"/>
    <col min="7422" max="7422" width="4.7109375" style="48" customWidth="1"/>
    <col min="7423" max="7423" width="5.28515625" style="48" customWidth="1"/>
    <col min="7424" max="7424" width="3.7109375" style="48" customWidth="1"/>
    <col min="7425" max="7425" width="13.5703125" style="48" customWidth="1"/>
    <col min="7426" max="7426" width="7.42578125" style="48" bestFit="1" customWidth="1"/>
    <col min="7427" max="7427" width="10.28515625" style="48" bestFit="1" customWidth="1"/>
    <col min="7428" max="7428" width="8.28515625" style="48" customWidth="1"/>
    <col min="7429" max="7429" width="9.42578125" style="48" bestFit="1" customWidth="1"/>
    <col min="7430" max="7676" width="9.140625" style="48"/>
    <col min="7677" max="7677" width="57.140625" style="48" customWidth="1"/>
    <col min="7678" max="7678" width="4.7109375" style="48" customWidth="1"/>
    <col min="7679" max="7679" width="5.28515625" style="48" customWidth="1"/>
    <col min="7680" max="7680" width="3.7109375" style="48" customWidth="1"/>
    <col min="7681" max="7681" width="13.5703125" style="48" customWidth="1"/>
    <col min="7682" max="7682" width="7.42578125" style="48" bestFit="1" customWidth="1"/>
    <col min="7683" max="7683" width="10.28515625" style="48" bestFit="1" customWidth="1"/>
    <col min="7684" max="7684" width="8.28515625" style="48" customWidth="1"/>
    <col min="7685" max="7685" width="9.42578125" style="48" bestFit="1" customWidth="1"/>
    <col min="7686" max="7932" width="9.140625" style="48"/>
    <col min="7933" max="7933" width="57.140625" style="48" customWidth="1"/>
    <col min="7934" max="7934" width="4.7109375" style="48" customWidth="1"/>
    <col min="7935" max="7935" width="5.28515625" style="48" customWidth="1"/>
    <col min="7936" max="7936" width="3.7109375" style="48" customWidth="1"/>
    <col min="7937" max="7937" width="13.5703125" style="48" customWidth="1"/>
    <col min="7938" max="7938" width="7.42578125" style="48" bestFit="1" customWidth="1"/>
    <col min="7939" max="7939" width="10.28515625" style="48" bestFit="1" customWidth="1"/>
    <col min="7940" max="7940" width="8.28515625" style="48" customWidth="1"/>
    <col min="7941" max="7941" width="9.42578125" style="48" bestFit="1" customWidth="1"/>
    <col min="7942" max="8188" width="9.140625" style="48"/>
    <col min="8189" max="8189" width="57.140625" style="48" customWidth="1"/>
    <col min="8190" max="8190" width="4.7109375" style="48" customWidth="1"/>
    <col min="8191" max="8191" width="5.28515625" style="48" customWidth="1"/>
    <col min="8192" max="8192" width="3.7109375" style="48" customWidth="1"/>
    <col min="8193" max="8193" width="13.5703125" style="48" customWidth="1"/>
    <col min="8194" max="8194" width="7.42578125" style="48" bestFit="1" customWidth="1"/>
    <col min="8195" max="8195" width="10.28515625" style="48" bestFit="1" customWidth="1"/>
    <col min="8196" max="8196" width="8.28515625" style="48" customWidth="1"/>
    <col min="8197" max="8197" width="9.42578125" style="48" bestFit="1" customWidth="1"/>
    <col min="8198" max="8444" width="9.140625" style="48"/>
    <col min="8445" max="8445" width="57.140625" style="48" customWidth="1"/>
    <col min="8446" max="8446" width="4.7109375" style="48" customWidth="1"/>
    <col min="8447" max="8447" width="5.28515625" style="48" customWidth="1"/>
    <col min="8448" max="8448" width="3.7109375" style="48" customWidth="1"/>
    <col min="8449" max="8449" width="13.5703125" style="48" customWidth="1"/>
    <col min="8450" max="8450" width="7.42578125" style="48" bestFit="1" customWidth="1"/>
    <col min="8451" max="8451" width="10.28515625" style="48" bestFit="1" customWidth="1"/>
    <col min="8452" max="8452" width="8.28515625" style="48" customWidth="1"/>
    <col min="8453" max="8453" width="9.42578125" style="48" bestFit="1" customWidth="1"/>
    <col min="8454" max="8700" width="9.140625" style="48"/>
    <col min="8701" max="8701" width="57.140625" style="48" customWidth="1"/>
    <col min="8702" max="8702" width="4.7109375" style="48" customWidth="1"/>
    <col min="8703" max="8703" width="5.28515625" style="48" customWidth="1"/>
    <col min="8704" max="8704" width="3.7109375" style="48" customWidth="1"/>
    <col min="8705" max="8705" width="13.5703125" style="48" customWidth="1"/>
    <col min="8706" max="8706" width="7.42578125" style="48" bestFit="1" customWidth="1"/>
    <col min="8707" max="8707" width="10.28515625" style="48" bestFit="1" customWidth="1"/>
    <col min="8708" max="8708" width="8.28515625" style="48" customWidth="1"/>
    <col min="8709" max="8709" width="9.42578125" style="48" bestFit="1" customWidth="1"/>
    <col min="8710" max="8956" width="9.140625" style="48"/>
    <col min="8957" max="8957" width="57.140625" style="48" customWidth="1"/>
    <col min="8958" max="8958" width="4.7109375" style="48" customWidth="1"/>
    <col min="8959" max="8959" width="5.28515625" style="48" customWidth="1"/>
    <col min="8960" max="8960" width="3.7109375" style="48" customWidth="1"/>
    <col min="8961" max="8961" width="13.5703125" style="48" customWidth="1"/>
    <col min="8962" max="8962" width="7.42578125" style="48" bestFit="1" customWidth="1"/>
    <col min="8963" max="8963" width="10.28515625" style="48" bestFit="1" customWidth="1"/>
    <col min="8964" max="8964" width="8.28515625" style="48" customWidth="1"/>
    <col min="8965" max="8965" width="9.42578125" style="48" bestFit="1" customWidth="1"/>
    <col min="8966" max="9212" width="9.140625" style="48"/>
    <col min="9213" max="9213" width="57.140625" style="48" customWidth="1"/>
    <col min="9214" max="9214" width="4.7109375" style="48" customWidth="1"/>
    <col min="9215" max="9215" width="5.28515625" style="48" customWidth="1"/>
    <col min="9216" max="9216" width="3.7109375" style="48" customWidth="1"/>
    <col min="9217" max="9217" width="13.5703125" style="48" customWidth="1"/>
    <col min="9218" max="9218" width="7.42578125" style="48" bestFit="1" customWidth="1"/>
    <col min="9219" max="9219" width="10.28515625" style="48" bestFit="1" customWidth="1"/>
    <col min="9220" max="9220" width="8.28515625" style="48" customWidth="1"/>
    <col min="9221" max="9221" width="9.42578125" style="48" bestFit="1" customWidth="1"/>
    <col min="9222" max="9468" width="9.140625" style="48"/>
    <col min="9469" max="9469" width="57.140625" style="48" customWidth="1"/>
    <col min="9470" max="9470" width="4.7109375" style="48" customWidth="1"/>
    <col min="9471" max="9471" width="5.28515625" style="48" customWidth="1"/>
    <col min="9472" max="9472" width="3.7109375" style="48" customWidth="1"/>
    <col min="9473" max="9473" width="13.5703125" style="48" customWidth="1"/>
    <col min="9474" max="9474" width="7.42578125" style="48" bestFit="1" customWidth="1"/>
    <col min="9475" max="9475" width="10.28515625" style="48" bestFit="1" customWidth="1"/>
    <col min="9476" max="9476" width="8.28515625" style="48" customWidth="1"/>
    <col min="9477" max="9477" width="9.42578125" style="48" bestFit="1" customWidth="1"/>
    <col min="9478" max="9724" width="9.140625" style="48"/>
    <col min="9725" max="9725" width="57.140625" style="48" customWidth="1"/>
    <col min="9726" max="9726" width="4.7109375" style="48" customWidth="1"/>
    <col min="9727" max="9727" width="5.28515625" style="48" customWidth="1"/>
    <col min="9728" max="9728" width="3.7109375" style="48" customWidth="1"/>
    <col min="9729" max="9729" width="13.5703125" style="48" customWidth="1"/>
    <col min="9730" max="9730" width="7.42578125" style="48" bestFit="1" customWidth="1"/>
    <col min="9731" max="9731" width="10.28515625" style="48" bestFit="1" customWidth="1"/>
    <col min="9732" max="9732" width="8.28515625" style="48" customWidth="1"/>
    <col min="9733" max="9733" width="9.42578125" style="48" bestFit="1" customWidth="1"/>
    <col min="9734" max="9980" width="9.140625" style="48"/>
    <col min="9981" max="9981" width="57.140625" style="48" customWidth="1"/>
    <col min="9982" max="9982" width="4.7109375" style="48" customWidth="1"/>
    <col min="9983" max="9983" width="5.28515625" style="48" customWidth="1"/>
    <col min="9984" max="9984" width="3.7109375" style="48" customWidth="1"/>
    <col min="9985" max="9985" width="13.5703125" style="48" customWidth="1"/>
    <col min="9986" max="9986" width="7.42578125" style="48" bestFit="1" customWidth="1"/>
    <col min="9987" max="9987" width="10.28515625" style="48" bestFit="1" customWidth="1"/>
    <col min="9988" max="9988" width="8.28515625" style="48" customWidth="1"/>
    <col min="9989" max="9989" width="9.42578125" style="48" bestFit="1" customWidth="1"/>
    <col min="9990" max="10236" width="9.140625" style="48"/>
    <col min="10237" max="10237" width="57.140625" style="48" customWidth="1"/>
    <col min="10238" max="10238" width="4.7109375" style="48" customWidth="1"/>
    <col min="10239" max="10239" width="5.28515625" style="48" customWidth="1"/>
    <col min="10240" max="10240" width="3.7109375" style="48" customWidth="1"/>
    <col min="10241" max="10241" width="13.5703125" style="48" customWidth="1"/>
    <col min="10242" max="10242" width="7.42578125" style="48" bestFit="1" customWidth="1"/>
    <col min="10243" max="10243" width="10.28515625" style="48" bestFit="1" customWidth="1"/>
    <col min="10244" max="10244" width="8.28515625" style="48" customWidth="1"/>
    <col min="10245" max="10245" width="9.42578125" style="48" bestFit="1" customWidth="1"/>
    <col min="10246" max="10492" width="9.140625" style="48"/>
    <col min="10493" max="10493" width="57.140625" style="48" customWidth="1"/>
    <col min="10494" max="10494" width="4.7109375" style="48" customWidth="1"/>
    <col min="10495" max="10495" width="5.28515625" style="48" customWidth="1"/>
    <col min="10496" max="10496" width="3.7109375" style="48" customWidth="1"/>
    <col min="10497" max="10497" width="13.5703125" style="48" customWidth="1"/>
    <col min="10498" max="10498" width="7.42578125" style="48" bestFit="1" customWidth="1"/>
    <col min="10499" max="10499" width="10.28515625" style="48" bestFit="1" customWidth="1"/>
    <col min="10500" max="10500" width="8.28515625" style="48" customWidth="1"/>
    <col min="10501" max="10501" width="9.42578125" style="48" bestFit="1" customWidth="1"/>
    <col min="10502" max="10748" width="9.140625" style="48"/>
    <col min="10749" max="10749" width="57.140625" style="48" customWidth="1"/>
    <col min="10750" max="10750" width="4.7109375" style="48" customWidth="1"/>
    <col min="10751" max="10751" width="5.28515625" style="48" customWidth="1"/>
    <col min="10752" max="10752" width="3.7109375" style="48" customWidth="1"/>
    <col min="10753" max="10753" width="13.5703125" style="48" customWidth="1"/>
    <col min="10754" max="10754" width="7.42578125" style="48" bestFit="1" customWidth="1"/>
    <col min="10755" max="10755" width="10.28515625" style="48" bestFit="1" customWidth="1"/>
    <col min="10756" max="10756" width="8.28515625" style="48" customWidth="1"/>
    <col min="10757" max="10757" width="9.42578125" style="48" bestFit="1" customWidth="1"/>
    <col min="10758" max="11004" width="9.140625" style="48"/>
    <col min="11005" max="11005" width="57.140625" style="48" customWidth="1"/>
    <col min="11006" max="11006" width="4.7109375" style="48" customWidth="1"/>
    <col min="11007" max="11007" width="5.28515625" style="48" customWidth="1"/>
    <col min="11008" max="11008" width="3.7109375" style="48" customWidth="1"/>
    <col min="11009" max="11009" width="13.5703125" style="48" customWidth="1"/>
    <col min="11010" max="11010" width="7.42578125" style="48" bestFit="1" customWidth="1"/>
    <col min="11011" max="11011" width="10.28515625" style="48" bestFit="1" customWidth="1"/>
    <col min="11012" max="11012" width="8.28515625" style="48" customWidth="1"/>
    <col min="11013" max="11013" width="9.42578125" style="48" bestFit="1" customWidth="1"/>
    <col min="11014" max="11260" width="9.140625" style="48"/>
    <col min="11261" max="11261" width="57.140625" style="48" customWidth="1"/>
    <col min="11262" max="11262" width="4.7109375" style="48" customWidth="1"/>
    <col min="11263" max="11263" width="5.28515625" style="48" customWidth="1"/>
    <col min="11264" max="11264" width="3.7109375" style="48" customWidth="1"/>
    <col min="11265" max="11265" width="13.5703125" style="48" customWidth="1"/>
    <col min="11266" max="11266" width="7.42578125" style="48" bestFit="1" customWidth="1"/>
    <col min="11267" max="11267" width="10.28515625" style="48" bestFit="1" customWidth="1"/>
    <col min="11268" max="11268" width="8.28515625" style="48" customWidth="1"/>
    <col min="11269" max="11269" width="9.42578125" style="48" bestFit="1" customWidth="1"/>
    <col min="11270" max="11516" width="9.140625" style="48"/>
    <col min="11517" max="11517" width="57.140625" style="48" customWidth="1"/>
    <col min="11518" max="11518" width="4.7109375" style="48" customWidth="1"/>
    <col min="11519" max="11519" width="5.28515625" style="48" customWidth="1"/>
    <col min="11520" max="11520" width="3.7109375" style="48" customWidth="1"/>
    <col min="11521" max="11521" width="13.5703125" style="48" customWidth="1"/>
    <col min="11522" max="11522" width="7.42578125" style="48" bestFit="1" customWidth="1"/>
    <col min="11523" max="11523" width="10.28515625" style="48" bestFit="1" customWidth="1"/>
    <col min="11524" max="11524" width="8.28515625" style="48" customWidth="1"/>
    <col min="11525" max="11525" width="9.42578125" style="48" bestFit="1" customWidth="1"/>
    <col min="11526" max="11772" width="9.140625" style="48"/>
    <col min="11773" max="11773" width="57.140625" style="48" customWidth="1"/>
    <col min="11774" max="11774" width="4.7109375" style="48" customWidth="1"/>
    <col min="11775" max="11775" width="5.28515625" style="48" customWidth="1"/>
    <col min="11776" max="11776" width="3.7109375" style="48" customWidth="1"/>
    <col min="11777" max="11777" width="13.5703125" style="48" customWidth="1"/>
    <col min="11778" max="11778" width="7.42578125" style="48" bestFit="1" customWidth="1"/>
    <col min="11779" max="11779" width="10.28515625" style="48" bestFit="1" customWidth="1"/>
    <col min="11780" max="11780" width="8.28515625" style="48" customWidth="1"/>
    <col min="11781" max="11781" width="9.42578125" style="48" bestFit="1" customWidth="1"/>
    <col min="11782" max="12028" width="9.140625" style="48"/>
    <col min="12029" max="12029" width="57.140625" style="48" customWidth="1"/>
    <col min="12030" max="12030" width="4.7109375" style="48" customWidth="1"/>
    <col min="12031" max="12031" width="5.28515625" style="48" customWidth="1"/>
    <col min="12032" max="12032" width="3.7109375" style="48" customWidth="1"/>
    <col min="12033" max="12033" width="13.5703125" style="48" customWidth="1"/>
    <col min="12034" max="12034" width="7.42578125" style="48" bestFit="1" customWidth="1"/>
    <col min="12035" max="12035" width="10.28515625" style="48" bestFit="1" customWidth="1"/>
    <col min="12036" max="12036" width="8.28515625" style="48" customWidth="1"/>
    <col min="12037" max="12037" width="9.42578125" style="48" bestFit="1" customWidth="1"/>
    <col min="12038" max="12284" width="9.140625" style="48"/>
    <col min="12285" max="12285" width="57.140625" style="48" customWidth="1"/>
    <col min="12286" max="12286" width="4.7109375" style="48" customWidth="1"/>
    <col min="12287" max="12287" width="5.28515625" style="48" customWidth="1"/>
    <col min="12288" max="12288" width="3.7109375" style="48" customWidth="1"/>
    <col min="12289" max="12289" width="13.5703125" style="48" customWidth="1"/>
    <col min="12290" max="12290" width="7.42578125" style="48" bestFit="1" customWidth="1"/>
    <col min="12291" max="12291" width="10.28515625" style="48" bestFit="1" customWidth="1"/>
    <col min="12292" max="12292" width="8.28515625" style="48" customWidth="1"/>
    <col min="12293" max="12293" width="9.42578125" style="48" bestFit="1" customWidth="1"/>
    <col min="12294" max="12540" width="9.140625" style="48"/>
    <col min="12541" max="12541" width="57.140625" style="48" customWidth="1"/>
    <col min="12542" max="12542" width="4.7109375" style="48" customWidth="1"/>
    <col min="12543" max="12543" width="5.28515625" style="48" customWidth="1"/>
    <col min="12544" max="12544" width="3.7109375" style="48" customWidth="1"/>
    <col min="12545" max="12545" width="13.5703125" style="48" customWidth="1"/>
    <col min="12546" max="12546" width="7.42578125" style="48" bestFit="1" customWidth="1"/>
    <col min="12547" max="12547" width="10.28515625" style="48" bestFit="1" customWidth="1"/>
    <col min="12548" max="12548" width="8.28515625" style="48" customWidth="1"/>
    <col min="12549" max="12549" width="9.42578125" style="48" bestFit="1" customWidth="1"/>
    <col min="12550" max="12796" width="9.140625" style="48"/>
    <col min="12797" max="12797" width="57.140625" style="48" customWidth="1"/>
    <col min="12798" max="12798" width="4.7109375" style="48" customWidth="1"/>
    <col min="12799" max="12799" width="5.28515625" style="48" customWidth="1"/>
    <col min="12800" max="12800" width="3.7109375" style="48" customWidth="1"/>
    <col min="12801" max="12801" width="13.5703125" style="48" customWidth="1"/>
    <col min="12802" max="12802" width="7.42578125" style="48" bestFit="1" customWidth="1"/>
    <col min="12803" max="12803" width="10.28515625" style="48" bestFit="1" customWidth="1"/>
    <col min="12804" max="12804" width="8.28515625" style="48" customWidth="1"/>
    <col min="12805" max="12805" width="9.42578125" style="48" bestFit="1" customWidth="1"/>
    <col min="12806" max="13052" width="9.140625" style="48"/>
    <col min="13053" max="13053" width="57.140625" style="48" customWidth="1"/>
    <col min="13054" max="13054" width="4.7109375" style="48" customWidth="1"/>
    <col min="13055" max="13055" width="5.28515625" style="48" customWidth="1"/>
    <col min="13056" max="13056" width="3.7109375" style="48" customWidth="1"/>
    <col min="13057" max="13057" width="13.5703125" style="48" customWidth="1"/>
    <col min="13058" max="13058" width="7.42578125" style="48" bestFit="1" customWidth="1"/>
    <col min="13059" max="13059" width="10.28515625" style="48" bestFit="1" customWidth="1"/>
    <col min="13060" max="13060" width="8.28515625" style="48" customWidth="1"/>
    <col min="13061" max="13061" width="9.42578125" style="48" bestFit="1" customWidth="1"/>
    <col min="13062" max="13308" width="9.140625" style="48"/>
    <col min="13309" max="13309" width="57.140625" style="48" customWidth="1"/>
    <col min="13310" max="13310" width="4.7109375" style="48" customWidth="1"/>
    <col min="13311" max="13311" width="5.28515625" style="48" customWidth="1"/>
    <col min="13312" max="13312" width="3.7109375" style="48" customWidth="1"/>
    <col min="13313" max="13313" width="13.5703125" style="48" customWidth="1"/>
    <col min="13314" max="13314" width="7.42578125" style="48" bestFit="1" customWidth="1"/>
    <col min="13315" max="13315" width="10.28515625" style="48" bestFit="1" customWidth="1"/>
    <col min="13316" max="13316" width="8.28515625" style="48" customWidth="1"/>
    <col min="13317" max="13317" width="9.42578125" style="48" bestFit="1" customWidth="1"/>
    <col min="13318" max="13564" width="9.140625" style="48"/>
    <col min="13565" max="13565" width="57.140625" style="48" customWidth="1"/>
    <col min="13566" max="13566" width="4.7109375" style="48" customWidth="1"/>
    <col min="13567" max="13567" width="5.28515625" style="48" customWidth="1"/>
    <col min="13568" max="13568" width="3.7109375" style="48" customWidth="1"/>
    <col min="13569" max="13569" width="13.5703125" style="48" customWidth="1"/>
    <col min="13570" max="13570" width="7.42578125" style="48" bestFit="1" customWidth="1"/>
    <col min="13571" max="13571" width="10.28515625" style="48" bestFit="1" customWidth="1"/>
    <col min="13572" max="13572" width="8.28515625" style="48" customWidth="1"/>
    <col min="13573" max="13573" width="9.42578125" style="48" bestFit="1" customWidth="1"/>
    <col min="13574" max="13820" width="9.140625" style="48"/>
    <col min="13821" max="13821" width="57.140625" style="48" customWidth="1"/>
    <col min="13822" max="13822" width="4.7109375" style="48" customWidth="1"/>
    <col min="13823" max="13823" width="5.28515625" style="48" customWidth="1"/>
    <col min="13824" max="13824" width="3.7109375" style="48" customWidth="1"/>
    <col min="13825" max="13825" width="13.5703125" style="48" customWidth="1"/>
    <col min="13826" max="13826" width="7.42578125" style="48" bestFit="1" customWidth="1"/>
    <col min="13827" max="13827" width="10.28515625" style="48" bestFit="1" customWidth="1"/>
    <col min="13828" max="13828" width="8.28515625" style="48" customWidth="1"/>
    <col min="13829" max="13829" width="9.42578125" style="48" bestFit="1" customWidth="1"/>
    <col min="13830" max="14076" width="9.140625" style="48"/>
    <col min="14077" max="14077" width="57.140625" style="48" customWidth="1"/>
    <col min="14078" max="14078" width="4.7109375" style="48" customWidth="1"/>
    <col min="14079" max="14079" width="5.28515625" style="48" customWidth="1"/>
    <col min="14080" max="14080" width="3.7109375" style="48" customWidth="1"/>
    <col min="14081" max="14081" width="13.5703125" style="48" customWidth="1"/>
    <col min="14082" max="14082" width="7.42578125" style="48" bestFit="1" customWidth="1"/>
    <col min="14083" max="14083" width="10.28515625" style="48" bestFit="1" customWidth="1"/>
    <col min="14084" max="14084" width="8.28515625" style="48" customWidth="1"/>
    <col min="14085" max="14085" width="9.42578125" style="48" bestFit="1" customWidth="1"/>
    <col min="14086" max="14332" width="9.140625" style="48"/>
    <col min="14333" max="14333" width="57.140625" style="48" customWidth="1"/>
    <col min="14334" max="14334" width="4.7109375" style="48" customWidth="1"/>
    <col min="14335" max="14335" width="5.28515625" style="48" customWidth="1"/>
    <col min="14336" max="14336" width="3.7109375" style="48" customWidth="1"/>
    <col min="14337" max="14337" width="13.5703125" style="48" customWidth="1"/>
    <col min="14338" max="14338" width="7.42578125" style="48" bestFit="1" customWidth="1"/>
    <col min="14339" max="14339" width="10.28515625" style="48" bestFit="1" customWidth="1"/>
    <col min="14340" max="14340" width="8.28515625" style="48" customWidth="1"/>
    <col min="14341" max="14341" width="9.42578125" style="48" bestFit="1" customWidth="1"/>
    <col min="14342" max="14588" width="9.140625" style="48"/>
    <col min="14589" max="14589" width="57.140625" style="48" customWidth="1"/>
    <col min="14590" max="14590" width="4.7109375" style="48" customWidth="1"/>
    <col min="14591" max="14591" width="5.28515625" style="48" customWidth="1"/>
    <col min="14592" max="14592" width="3.7109375" style="48" customWidth="1"/>
    <col min="14593" max="14593" width="13.5703125" style="48" customWidth="1"/>
    <col min="14594" max="14594" width="7.42578125" style="48" bestFit="1" customWidth="1"/>
    <col min="14595" max="14595" width="10.28515625" style="48" bestFit="1" customWidth="1"/>
    <col min="14596" max="14596" width="8.28515625" style="48" customWidth="1"/>
    <col min="14597" max="14597" width="9.42578125" style="48" bestFit="1" customWidth="1"/>
    <col min="14598" max="14844" width="9.140625" style="48"/>
    <col min="14845" max="14845" width="57.140625" style="48" customWidth="1"/>
    <col min="14846" max="14846" width="4.7109375" style="48" customWidth="1"/>
    <col min="14847" max="14847" width="5.28515625" style="48" customWidth="1"/>
    <col min="14848" max="14848" width="3.7109375" style="48" customWidth="1"/>
    <col min="14849" max="14849" width="13.5703125" style="48" customWidth="1"/>
    <col min="14850" max="14850" width="7.42578125" style="48" bestFit="1" customWidth="1"/>
    <col min="14851" max="14851" width="10.28515625" style="48" bestFit="1" customWidth="1"/>
    <col min="14852" max="14852" width="8.28515625" style="48" customWidth="1"/>
    <col min="14853" max="14853" width="9.42578125" style="48" bestFit="1" customWidth="1"/>
    <col min="14854" max="15100" width="9.140625" style="48"/>
    <col min="15101" max="15101" width="57.140625" style="48" customWidth="1"/>
    <col min="15102" max="15102" width="4.7109375" style="48" customWidth="1"/>
    <col min="15103" max="15103" width="5.28515625" style="48" customWidth="1"/>
    <col min="15104" max="15104" width="3.7109375" style="48" customWidth="1"/>
    <col min="15105" max="15105" width="13.5703125" style="48" customWidth="1"/>
    <col min="15106" max="15106" width="7.42578125" style="48" bestFit="1" customWidth="1"/>
    <col min="15107" max="15107" width="10.28515625" style="48" bestFit="1" customWidth="1"/>
    <col min="15108" max="15108" width="8.28515625" style="48" customWidth="1"/>
    <col min="15109" max="15109" width="9.42578125" style="48" bestFit="1" customWidth="1"/>
    <col min="15110" max="15356" width="9.140625" style="48"/>
    <col min="15357" max="15357" width="57.140625" style="48" customWidth="1"/>
    <col min="15358" max="15358" width="4.7109375" style="48" customWidth="1"/>
    <col min="15359" max="15359" width="5.28515625" style="48" customWidth="1"/>
    <col min="15360" max="15360" width="3.7109375" style="48" customWidth="1"/>
    <col min="15361" max="15361" width="13.5703125" style="48" customWidth="1"/>
    <col min="15362" max="15362" width="7.42578125" style="48" bestFit="1" customWidth="1"/>
    <col min="15363" max="15363" width="10.28515625" style="48" bestFit="1" customWidth="1"/>
    <col min="15364" max="15364" width="8.28515625" style="48" customWidth="1"/>
    <col min="15365" max="15365" width="9.42578125" style="48" bestFit="1" customWidth="1"/>
    <col min="15366" max="15612" width="9.140625" style="48"/>
    <col min="15613" max="15613" width="57.140625" style="48" customWidth="1"/>
    <col min="15614" max="15614" width="4.7109375" style="48" customWidth="1"/>
    <col min="15615" max="15615" width="5.28515625" style="48" customWidth="1"/>
    <col min="15616" max="15616" width="3.7109375" style="48" customWidth="1"/>
    <col min="15617" max="15617" width="13.5703125" style="48" customWidth="1"/>
    <col min="15618" max="15618" width="7.42578125" style="48" bestFit="1" customWidth="1"/>
    <col min="15619" max="15619" width="10.28515625" style="48" bestFit="1" customWidth="1"/>
    <col min="15620" max="15620" width="8.28515625" style="48" customWidth="1"/>
    <col min="15621" max="15621" width="9.42578125" style="48" bestFit="1" customWidth="1"/>
    <col min="15622" max="15868" width="9.140625" style="48"/>
    <col min="15869" max="15869" width="57.140625" style="48" customWidth="1"/>
    <col min="15870" max="15870" width="4.7109375" style="48" customWidth="1"/>
    <col min="15871" max="15871" width="5.28515625" style="48" customWidth="1"/>
    <col min="15872" max="15872" width="3.7109375" style="48" customWidth="1"/>
    <col min="15873" max="15873" width="13.5703125" style="48" customWidth="1"/>
    <col min="15874" max="15874" width="7.42578125" style="48" bestFit="1" customWidth="1"/>
    <col min="15875" max="15875" width="10.28515625" style="48" bestFit="1" customWidth="1"/>
    <col min="15876" max="15876" width="8.28515625" style="48" customWidth="1"/>
    <col min="15877" max="15877" width="9.42578125" style="48" bestFit="1" customWidth="1"/>
    <col min="15878" max="16124" width="9.140625" style="48"/>
    <col min="16125" max="16125" width="57.140625" style="48" customWidth="1"/>
    <col min="16126" max="16126" width="4.7109375" style="48" customWidth="1"/>
    <col min="16127" max="16127" width="5.28515625" style="48" customWidth="1"/>
    <col min="16128" max="16128" width="3.7109375" style="48" customWidth="1"/>
    <col min="16129" max="16129" width="13.5703125" style="48" customWidth="1"/>
    <col min="16130" max="16130" width="7.42578125" style="48" bestFit="1" customWidth="1"/>
    <col min="16131" max="16131" width="10.28515625" style="48" bestFit="1" customWidth="1"/>
    <col min="16132" max="16132" width="8.28515625" style="48" customWidth="1"/>
    <col min="16133" max="16133" width="9.42578125" style="48" bestFit="1" customWidth="1"/>
    <col min="16134" max="16384" width="9.140625" style="48"/>
  </cols>
  <sheetData>
    <row r="1" spans="1:9" ht="12.75" customHeight="1" x14ac:dyDescent="0.2">
      <c r="A1" s="47"/>
      <c r="B1" s="235" t="s">
        <v>655</v>
      </c>
      <c r="C1" s="235"/>
      <c r="D1" s="235"/>
      <c r="E1" s="235"/>
      <c r="F1" s="235"/>
      <c r="G1" s="235"/>
    </row>
    <row r="2" spans="1:9" ht="12.75" customHeight="1" x14ac:dyDescent="0.2">
      <c r="A2" s="47"/>
      <c r="B2" s="235" t="s">
        <v>721</v>
      </c>
      <c r="C2" s="235"/>
      <c r="D2" s="235"/>
      <c r="E2" s="235"/>
      <c r="F2" s="235"/>
      <c r="G2" s="235"/>
    </row>
    <row r="3" spans="1:9" ht="12.75" customHeight="1" x14ac:dyDescent="0.2">
      <c r="A3" s="47"/>
      <c r="B3" s="235" t="s">
        <v>91</v>
      </c>
      <c r="C3" s="235"/>
      <c r="D3" s="235"/>
      <c r="E3" s="235"/>
      <c r="F3" s="235"/>
      <c r="G3" s="235"/>
    </row>
    <row r="4" spans="1:9" ht="12.75" customHeight="1" x14ac:dyDescent="0.2">
      <c r="A4" s="47"/>
      <c r="B4" s="235" t="s">
        <v>92</v>
      </c>
      <c r="C4" s="235"/>
      <c r="D4" s="235"/>
      <c r="E4" s="235"/>
      <c r="F4" s="235"/>
      <c r="G4" s="235"/>
    </row>
    <row r="5" spans="1:9" ht="12.75" customHeight="1" x14ac:dyDescent="0.2">
      <c r="A5" s="47"/>
      <c r="B5" s="235" t="s">
        <v>707</v>
      </c>
      <c r="C5" s="235"/>
      <c r="D5" s="235"/>
      <c r="E5" s="235"/>
      <c r="F5" s="235"/>
      <c r="G5" s="235"/>
    </row>
    <row r="6" spans="1:9" ht="12.75" customHeight="1" x14ac:dyDescent="0.2">
      <c r="A6" s="47"/>
      <c r="B6" s="235" t="s">
        <v>717</v>
      </c>
      <c r="C6" s="235"/>
      <c r="D6" s="235"/>
      <c r="E6" s="235"/>
      <c r="F6" s="235"/>
      <c r="G6" s="235"/>
    </row>
    <row r="7" spans="1:9" ht="12.75" customHeight="1" x14ac:dyDescent="0.2">
      <c r="A7" s="47"/>
      <c r="B7" s="235" t="s">
        <v>92</v>
      </c>
      <c r="C7" s="235"/>
      <c r="D7" s="235"/>
      <c r="E7" s="235"/>
      <c r="F7" s="235"/>
      <c r="G7" s="235"/>
    </row>
    <row r="8" spans="1:9" ht="12.75" customHeight="1" x14ac:dyDescent="0.2">
      <c r="A8" s="47"/>
      <c r="B8" s="235" t="s">
        <v>539</v>
      </c>
      <c r="C8" s="235"/>
      <c r="D8" s="235"/>
      <c r="E8" s="235"/>
      <c r="F8" s="235"/>
      <c r="G8" s="235"/>
    </row>
    <row r="9" spans="1:9" x14ac:dyDescent="0.2">
      <c r="A9" s="47"/>
      <c r="B9" s="236"/>
      <c r="C9" s="236"/>
      <c r="D9" s="236"/>
      <c r="E9" s="236"/>
      <c r="F9" s="236"/>
      <c r="G9" s="236"/>
    </row>
    <row r="10" spans="1:9" x14ac:dyDescent="0.2">
      <c r="C10" s="53"/>
      <c r="D10" s="54"/>
      <c r="E10" s="54"/>
      <c r="F10" s="53"/>
      <c r="G10" s="50"/>
    </row>
    <row r="11" spans="1:9" x14ac:dyDescent="0.2">
      <c r="A11" s="237" t="s">
        <v>656</v>
      </c>
      <c r="B11" s="237"/>
      <c r="C11" s="237"/>
      <c r="D11" s="237"/>
      <c r="E11" s="237"/>
      <c r="F11" s="237"/>
      <c r="G11" s="237"/>
    </row>
    <row r="12" spans="1:9" x14ac:dyDescent="0.2">
      <c r="A12" s="55"/>
      <c r="G12" s="50" t="s">
        <v>93</v>
      </c>
    </row>
    <row r="13" spans="1:9" ht="40.5" customHeight="1" x14ac:dyDescent="0.2">
      <c r="A13" s="74" t="s">
        <v>94</v>
      </c>
      <c r="B13" s="61" t="s">
        <v>95</v>
      </c>
      <c r="C13" s="62" t="s">
        <v>96</v>
      </c>
      <c r="D13" s="61" t="s">
        <v>97</v>
      </c>
      <c r="E13" s="61" t="s">
        <v>98</v>
      </c>
      <c r="F13" s="62" t="s">
        <v>99</v>
      </c>
      <c r="G13" s="74" t="s">
        <v>498</v>
      </c>
      <c r="H13" s="220" t="s">
        <v>710</v>
      </c>
      <c r="I13" s="220" t="s">
        <v>709</v>
      </c>
    </row>
    <row r="14" spans="1:9" ht="18.75" customHeight="1" x14ac:dyDescent="0.2">
      <c r="A14" s="57" t="s">
        <v>100</v>
      </c>
      <c r="B14" s="85"/>
      <c r="C14" s="129"/>
      <c r="D14" s="85"/>
      <c r="E14" s="85"/>
      <c r="F14" s="129"/>
      <c r="G14" s="146">
        <f>G15+G103+G197+G339+G394+G450+G747+G772</f>
        <v>553627.80000000005</v>
      </c>
      <c r="H14" s="146">
        <f>H15+H103+H197+H339+H394+H450+H747+H772</f>
        <v>29077.892549999997</v>
      </c>
      <c r="I14" s="146">
        <f>I15+I103+I197+I339+I394+I450+I747+I772</f>
        <v>582705.69255000004</v>
      </c>
    </row>
    <row r="15" spans="1:9" ht="32.25" customHeight="1" x14ac:dyDescent="0.2">
      <c r="A15" s="88" t="s">
        <v>30</v>
      </c>
      <c r="B15" s="96" t="s">
        <v>101</v>
      </c>
      <c r="C15" s="107"/>
      <c r="D15" s="96"/>
      <c r="E15" s="96"/>
      <c r="F15" s="107"/>
      <c r="G15" s="147">
        <f>G16+G29+G93</f>
        <v>56021.4</v>
      </c>
      <c r="H15" s="147">
        <f>H16+H29+H93</f>
        <v>5990.0676999999996</v>
      </c>
      <c r="I15" s="147">
        <f t="shared" ref="I15" si="0">I16+I29+I93</f>
        <v>62011.467700000008</v>
      </c>
    </row>
    <row r="16" spans="1:9" ht="14.25" customHeight="1" x14ac:dyDescent="0.2">
      <c r="A16" s="88" t="s">
        <v>214</v>
      </c>
      <c r="B16" s="96" t="s">
        <v>101</v>
      </c>
      <c r="C16" s="89" t="s">
        <v>215</v>
      </c>
      <c r="D16" s="89"/>
      <c r="E16" s="96"/>
      <c r="F16" s="107"/>
      <c r="G16" s="147">
        <f>G17</f>
        <v>14733.900000000001</v>
      </c>
      <c r="H16" s="147">
        <f t="shared" ref="H16:I16" si="1">H17</f>
        <v>2801.7</v>
      </c>
      <c r="I16" s="147">
        <f t="shared" si="1"/>
        <v>17535.600000000002</v>
      </c>
    </row>
    <row r="17" spans="1:9" ht="14.25" customHeight="1" x14ac:dyDescent="0.2">
      <c r="A17" s="102" t="s">
        <v>389</v>
      </c>
      <c r="B17" s="96" t="s">
        <v>101</v>
      </c>
      <c r="C17" s="87" t="s">
        <v>215</v>
      </c>
      <c r="D17" s="89" t="s">
        <v>162</v>
      </c>
      <c r="E17" s="89"/>
      <c r="F17" s="87"/>
      <c r="G17" s="147">
        <f>G19+G24</f>
        <v>14733.900000000001</v>
      </c>
      <c r="H17" s="147">
        <f t="shared" ref="H17:I17" si="2">H19+H24</f>
        <v>2801.7</v>
      </c>
      <c r="I17" s="147">
        <f t="shared" si="2"/>
        <v>17535.600000000002</v>
      </c>
    </row>
    <row r="18" spans="1:9" ht="27" customHeight="1" x14ac:dyDescent="0.2">
      <c r="A18" s="214" t="s">
        <v>540</v>
      </c>
      <c r="B18" s="96" t="s">
        <v>101</v>
      </c>
      <c r="C18" s="87" t="s">
        <v>215</v>
      </c>
      <c r="D18" s="89" t="s">
        <v>162</v>
      </c>
      <c r="E18" s="89" t="s">
        <v>217</v>
      </c>
      <c r="F18" s="87" t="s">
        <v>30</v>
      </c>
      <c r="G18" s="147">
        <f>G19</f>
        <v>14654.7</v>
      </c>
      <c r="H18" s="147">
        <f t="shared" ref="H18:I22" si="3">H19</f>
        <v>2801.7</v>
      </c>
      <c r="I18" s="147">
        <f t="shared" si="3"/>
        <v>17456.400000000001</v>
      </c>
    </row>
    <row r="19" spans="1:9" ht="14.25" customHeight="1" x14ac:dyDescent="0.2">
      <c r="A19" s="90" t="s">
        <v>390</v>
      </c>
      <c r="B19" s="98" t="s">
        <v>101</v>
      </c>
      <c r="C19" s="92" t="s">
        <v>215</v>
      </c>
      <c r="D19" s="94" t="s">
        <v>162</v>
      </c>
      <c r="E19" s="94" t="s">
        <v>391</v>
      </c>
      <c r="F19" s="92" t="s">
        <v>158</v>
      </c>
      <c r="G19" s="148">
        <f>G20</f>
        <v>14654.7</v>
      </c>
      <c r="H19" s="148">
        <f t="shared" si="3"/>
        <v>2801.7</v>
      </c>
      <c r="I19" s="148">
        <f t="shared" si="3"/>
        <v>17456.400000000001</v>
      </c>
    </row>
    <row r="20" spans="1:9" ht="23.25" customHeight="1" x14ac:dyDescent="0.2">
      <c r="A20" s="210" t="s">
        <v>542</v>
      </c>
      <c r="B20" s="95" t="s">
        <v>101</v>
      </c>
      <c r="C20" s="74" t="s">
        <v>215</v>
      </c>
      <c r="D20" s="77" t="s">
        <v>162</v>
      </c>
      <c r="E20" s="77" t="s">
        <v>392</v>
      </c>
      <c r="F20" s="74" t="s">
        <v>158</v>
      </c>
      <c r="G20" s="149">
        <f>G21</f>
        <v>14654.7</v>
      </c>
      <c r="H20" s="149">
        <f t="shared" si="3"/>
        <v>2801.7</v>
      </c>
      <c r="I20" s="149">
        <f t="shared" si="3"/>
        <v>17456.400000000001</v>
      </c>
    </row>
    <row r="21" spans="1:9" ht="24.75" customHeight="1" x14ac:dyDescent="0.2">
      <c r="A21" s="73" t="s">
        <v>109</v>
      </c>
      <c r="B21" s="95" t="s">
        <v>101</v>
      </c>
      <c r="C21" s="74" t="s">
        <v>215</v>
      </c>
      <c r="D21" s="77" t="s">
        <v>162</v>
      </c>
      <c r="E21" s="77" t="s">
        <v>392</v>
      </c>
      <c r="F21" s="74">
        <v>600</v>
      </c>
      <c r="G21" s="149">
        <f>G22</f>
        <v>14654.7</v>
      </c>
      <c r="H21" s="149">
        <f t="shared" si="3"/>
        <v>2801.7</v>
      </c>
      <c r="I21" s="149">
        <f t="shared" si="3"/>
        <v>17456.400000000001</v>
      </c>
    </row>
    <row r="22" spans="1:9" ht="14.25" customHeight="1" x14ac:dyDescent="0.2">
      <c r="A22" s="73" t="s">
        <v>111</v>
      </c>
      <c r="B22" s="95" t="s">
        <v>101</v>
      </c>
      <c r="C22" s="74" t="s">
        <v>215</v>
      </c>
      <c r="D22" s="77" t="s">
        <v>162</v>
      </c>
      <c r="E22" s="77" t="s">
        <v>392</v>
      </c>
      <c r="F22" s="74">
        <v>610</v>
      </c>
      <c r="G22" s="149">
        <f>G23</f>
        <v>14654.7</v>
      </c>
      <c r="H22" s="149">
        <f t="shared" si="3"/>
        <v>2801.7</v>
      </c>
      <c r="I22" s="149">
        <f t="shared" si="3"/>
        <v>17456.400000000001</v>
      </c>
    </row>
    <row r="23" spans="1:9" ht="33" customHeight="1" x14ac:dyDescent="0.2">
      <c r="A23" s="73" t="s">
        <v>113</v>
      </c>
      <c r="B23" s="95" t="s">
        <v>101</v>
      </c>
      <c r="C23" s="74" t="s">
        <v>215</v>
      </c>
      <c r="D23" s="77" t="s">
        <v>162</v>
      </c>
      <c r="E23" s="77" t="s">
        <v>392</v>
      </c>
      <c r="F23" s="74">
        <v>611</v>
      </c>
      <c r="G23" s="149">
        <v>14654.7</v>
      </c>
      <c r="H23" s="155">
        <f>1620.4+1181.3</f>
        <v>2801.7</v>
      </c>
      <c r="I23" s="155">
        <f>G23+H23</f>
        <v>17456.400000000001</v>
      </c>
    </row>
    <row r="24" spans="1:9" ht="39.75" customHeight="1" x14ac:dyDescent="0.2">
      <c r="A24" s="73" t="s">
        <v>222</v>
      </c>
      <c r="B24" s="95" t="s">
        <v>101</v>
      </c>
      <c r="C24" s="74" t="s">
        <v>215</v>
      </c>
      <c r="D24" s="77" t="s">
        <v>162</v>
      </c>
      <c r="E24" s="77" t="s">
        <v>223</v>
      </c>
      <c r="F24" s="74"/>
      <c r="G24" s="149">
        <f>G25</f>
        <v>79.2</v>
      </c>
      <c r="H24" s="149">
        <f t="shared" ref="H24:I25" si="4">H25</f>
        <v>0</v>
      </c>
      <c r="I24" s="149">
        <f t="shared" si="4"/>
        <v>79.2</v>
      </c>
    </row>
    <row r="25" spans="1:9" ht="32.25" customHeight="1" x14ac:dyDescent="0.2">
      <c r="A25" s="176" t="s">
        <v>493</v>
      </c>
      <c r="B25" s="95" t="s">
        <v>101</v>
      </c>
      <c r="C25" s="74" t="s">
        <v>215</v>
      </c>
      <c r="D25" s="77" t="s">
        <v>162</v>
      </c>
      <c r="E25" s="77" t="s">
        <v>224</v>
      </c>
      <c r="F25" s="74"/>
      <c r="G25" s="149">
        <f>G26</f>
        <v>79.2</v>
      </c>
      <c r="H25" s="149">
        <f t="shared" si="4"/>
        <v>0</v>
      </c>
      <c r="I25" s="149">
        <f t="shared" si="4"/>
        <v>79.2</v>
      </c>
    </row>
    <row r="26" spans="1:9" ht="21" customHeight="1" x14ac:dyDescent="0.2">
      <c r="A26" s="73" t="s">
        <v>109</v>
      </c>
      <c r="B26" s="95" t="s">
        <v>101</v>
      </c>
      <c r="C26" s="74" t="s">
        <v>215</v>
      </c>
      <c r="D26" s="77" t="s">
        <v>162</v>
      </c>
      <c r="E26" s="77" t="s">
        <v>224</v>
      </c>
      <c r="F26" s="74">
        <v>600</v>
      </c>
      <c r="G26" s="149">
        <f>G28</f>
        <v>79.2</v>
      </c>
      <c r="H26" s="149">
        <f t="shared" ref="H26:I26" si="5">H28</f>
        <v>0</v>
      </c>
      <c r="I26" s="149">
        <f t="shared" si="5"/>
        <v>79.2</v>
      </c>
    </row>
    <row r="27" spans="1:9" ht="17.25" customHeight="1" x14ac:dyDescent="0.2">
      <c r="A27" s="73" t="s">
        <v>111</v>
      </c>
      <c r="B27" s="95" t="s">
        <v>101</v>
      </c>
      <c r="C27" s="74" t="s">
        <v>215</v>
      </c>
      <c r="D27" s="77" t="s">
        <v>162</v>
      </c>
      <c r="E27" s="77" t="s">
        <v>224</v>
      </c>
      <c r="F27" s="74">
        <v>610</v>
      </c>
      <c r="G27" s="149">
        <f>G28</f>
        <v>79.2</v>
      </c>
      <c r="H27" s="149">
        <f t="shared" ref="H27:I27" si="6">H28</f>
        <v>0</v>
      </c>
      <c r="I27" s="149">
        <f t="shared" si="6"/>
        <v>79.2</v>
      </c>
    </row>
    <row r="28" spans="1:9" ht="28.5" customHeight="1" x14ac:dyDescent="0.2">
      <c r="A28" s="73" t="s">
        <v>113</v>
      </c>
      <c r="B28" s="95" t="s">
        <v>101</v>
      </c>
      <c r="C28" s="74" t="s">
        <v>215</v>
      </c>
      <c r="D28" s="77" t="s">
        <v>162</v>
      </c>
      <c r="E28" s="77" t="s">
        <v>224</v>
      </c>
      <c r="F28" s="74">
        <v>611</v>
      </c>
      <c r="G28" s="149">
        <v>79.2</v>
      </c>
      <c r="H28" s="228"/>
      <c r="I28" s="155">
        <f>G28+H28</f>
        <v>79.2</v>
      </c>
    </row>
    <row r="29" spans="1:9" x14ac:dyDescent="0.2">
      <c r="A29" s="112" t="s">
        <v>102</v>
      </c>
      <c r="B29" s="96" t="s">
        <v>101</v>
      </c>
      <c r="C29" s="89" t="s">
        <v>103</v>
      </c>
      <c r="D29" s="96"/>
      <c r="E29" s="96"/>
      <c r="F29" s="107"/>
      <c r="G29" s="147">
        <f>G30+G67</f>
        <v>41187.5</v>
      </c>
      <c r="H29" s="147">
        <f t="shared" ref="H29:I29" si="7">H30+H67</f>
        <v>3188.3676999999998</v>
      </c>
      <c r="I29" s="147">
        <f t="shared" si="7"/>
        <v>44375.867700000003</v>
      </c>
    </row>
    <row r="30" spans="1:9" x14ac:dyDescent="0.2">
      <c r="A30" s="88" t="s">
        <v>104</v>
      </c>
      <c r="B30" s="96" t="s">
        <v>101</v>
      </c>
      <c r="C30" s="89" t="s">
        <v>103</v>
      </c>
      <c r="D30" s="89" t="s">
        <v>105</v>
      </c>
      <c r="E30" s="89"/>
      <c r="F30" s="87"/>
      <c r="G30" s="147">
        <f>G31+G46+G63</f>
        <v>27396.1</v>
      </c>
      <c r="H30" s="147">
        <f t="shared" ref="H30:I30" si="8">H31+H46+H63</f>
        <v>1554.4676999999999</v>
      </c>
      <c r="I30" s="147">
        <f t="shared" si="8"/>
        <v>28950.5677</v>
      </c>
    </row>
    <row r="31" spans="1:9" ht="12" customHeight="1" x14ac:dyDescent="0.2">
      <c r="A31" s="88" t="s">
        <v>525</v>
      </c>
      <c r="B31" s="96" t="s">
        <v>101</v>
      </c>
      <c r="C31" s="89" t="s">
        <v>103</v>
      </c>
      <c r="D31" s="89" t="s">
        <v>105</v>
      </c>
      <c r="E31" s="89" t="s">
        <v>106</v>
      </c>
      <c r="F31" s="87"/>
      <c r="G31" s="147">
        <f>G32+G37+G51</f>
        <v>27286.1</v>
      </c>
      <c r="H31" s="147">
        <f t="shared" ref="H31:I31" si="9">H32+H37+H51</f>
        <v>1523.3</v>
      </c>
      <c r="I31" s="147">
        <f t="shared" si="9"/>
        <v>28809.399999999998</v>
      </c>
    </row>
    <row r="32" spans="1:9" ht="13.5" thickBot="1" x14ac:dyDescent="0.25">
      <c r="A32" s="90" t="s">
        <v>107</v>
      </c>
      <c r="B32" s="98" t="s">
        <v>101</v>
      </c>
      <c r="C32" s="94" t="s">
        <v>103</v>
      </c>
      <c r="D32" s="94" t="s">
        <v>105</v>
      </c>
      <c r="E32" s="94" t="s">
        <v>108</v>
      </c>
      <c r="F32" s="92"/>
      <c r="G32" s="148">
        <f>G33</f>
        <v>9985.9</v>
      </c>
      <c r="H32" s="148">
        <f t="shared" ref="H32:I35" si="10">H33</f>
        <v>598.9</v>
      </c>
      <c r="I32" s="148">
        <f t="shared" si="10"/>
        <v>10584.8</v>
      </c>
    </row>
    <row r="33" spans="1:9" ht="34.5" thickBot="1" x14ac:dyDescent="0.25">
      <c r="A33" s="216" t="s">
        <v>543</v>
      </c>
      <c r="B33" s="95" t="s">
        <v>101</v>
      </c>
      <c r="C33" s="77" t="s">
        <v>103</v>
      </c>
      <c r="D33" s="77" t="s">
        <v>105</v>
      </c>
      <c r="E33" s="77" t="s">
        <v>684</v>
      </c>
      <c r="F33" s="74"/>
      <c r="G33" s="149">
        <f>G34</f>
        <v>9985.9</v>
      </c>
      <c r="H33" s="149">
        <f t="shared" si="10"/>
        <v>598.9</v>
      </c>
      <c r="I33" s="149">
        <f t="shared" si="10"/>
        <v>10584.8</v>
      </c>
    </row>
    <row r="34" spans="1:9" ht="22.5" x14ac:dyDescent="0.2">
      <c r="A34" s="73" t="s">
        <v>109</v>
      </c>
      <c r="B34" s="95" t="s">
        <v>101</v>
      </c>
      <c r="C34" s="74" t="s">
        <v>103</v>
      </c>
      <c r="D34" s="77" t="s">
        <v>105</v>
      </c>
      <c r="E34" s="77" t="s">
        <v>684</v>
      </c>
      <c r="F34" s="74" t="s">
        <v>110</v>
      </c>
      <c r="G34" s="149">
        <f>G35</f>
        <v>9985.9</v>
      </c>
      <c r="H34" s="149">
        <f t="shared" si="10"/>
        <v>598.9</v>
      </c>
      <c r="I34" s="149">
        <f t="shared" si="10"/>
        <v>10584.8</v>
      </c>
    </row>
    <row r="35" spans="1:9" x14ac:dyDescent="0.2">
      <c r="A35" s="73" t="s">
        <v>111</v>
      </c>
      <c r="B35" s="95" t="s">
        <v>101</v>
      </c>
      <c r="C35" s="74" t="s">
        <v>103</v>
      </c>
      <c r="D35" s="77" t="s">
        <v>105</v>
      </c>
      <c r="E35" s="77" t="s">
        <v>684</v>
      </c>
      <c r="F35" s="74" t="s">
        <v>112</v>
      </c>
      <c r="G35" s="149">
        <f>G36</f>
        <v>9985.9</v>
      </c>
      <c r="H35" s="149">
        <f t="shared" si="10"/>
        <v>598.9</v>
      </c>
      <c r="I35" s="149">
        <f t="shared" si="10"/>
        <v>10584.8</v>
      </c>
    </row>
    <row r="36" spans="1:9" ht="33.75" x14ac:dyDescent="0.2">
      <c r="A36" s="73" t="s">
        <v>113</v>
      </c>
      <c r="B36" s="95" t="s">
        <v>101</v>
      </c>
      <c r="C36" s="74" t="s">
        <v>103</v>
      </c>
      <c r="D36" s="77" t="s">
        <v>105</v>
      </c>
      <c r="E36" s="77" t="s">
        <v>684</v>
      </c>
      <c r="F36" s="74" t="s">
        <v>114</v>
      </c>
      <c r="G36" s="149">
        <v>9985.9</v>
      </c>
      <c r="H36" s="228">
        <v>598.9</v>
      </c>
      <c r="I36" s="155">
        <f>G36+H36</f>
        <v>10584.8</v>
      </c>
    </row>
    <row r="37" spans="1:9" ht="22.5" x14ac:dyDescent="0.2">
      <c r="A37" s="73" t="s">
        <v>115</v>
      </c>
      <c r="B37" s="95" t="s">
        <v>101</v>
      </c>
      <c r="C37" s="77" t="s">
        <v>103</v>
      </c>
      <c r="D37" s="77" t="s">
        <v>105</v>
      </c>
      <c r="E37" s="77" t="s">
        <v>116</v>
      </c>
      <c r="F37" s="74"/>
      <c r="G37" s="149">
        <f>G38</f>
        <v>16893.2</v>
      </c>
      <c r="H37" s="149">
        <f t="shared" ref="H37:I37" si="11">H38</f>
        <v>924.4</v>
      </c>
      <c r="I37" s="149">
        <f t="shared" si="11"/>
        <v>17817.599999999999</v>
      </c>
    </row>
    <row r="38" spans="1:9" ht="39" customHeight="1" x14ac:dyDescent="0.2">
      <c r="A38" s="210" t="s">
        <v>544</v>
      </c>
      <c r="B38" s="95" t="s">
        <v>101</v>
      </c>
      <c r="C38" s="77" t="s">
        <v>103</v>
      </c>
      <c r="D38" s="77" t="s">
        <v>105</v>
      </c>
      <c r="E38" s="77" t="s">
        <v>117</v>
      </c>
      <c r="F38" s="74"/>
      <c r="G38" s="149">
        <f>G39+G43</f>
        <v>16893.2</v>
      </c>
      <c r="H38" s="149">
        <f t="shared" ref="H38:I38" si="12">H39+H43</f>
        <v>924.4</v>
      </c>
      <c r="I38" s="149">
        <f t="shared" si="12"/>
        <v>17817.599999999999</v>
      </c>
    </row>
    <row r="39" spans="1:9" ht="33.75" x14ac:dyDescent="0.2">
      <c r="A39" s="73" t="s">
        <v>118</v>
      </c>
      <c r="B39" s="95" t="s">
        <v>101</v>
      </c>
      <c r="C39" s="77" t="s">
        <v>103</v>
      </c>
      <c r="D39" s="77" t="s">
        <v>105</v>
      </c>
      <c r="E39" s="77" t="s">
        <v>117</v>
      </c>
      <c r="F39" s="74" t="s">
        <v>119</v>
      </c>
      <c r="G39" s="149">
        <f>G40</f>
        <v>2859.8</v>
      </c>
      <c r="H39" s="149">
        <f t="shared" ref="H39:I39" si="13">H40</f>
        <v>0</v>
      </c>
      <c r="I39" s="149">
        <f t="shared" si="13"/>
        <v>2859.8</v>
      </c>
    </row>
    <row r="40" spans="1:9" x14ac:dyDescent="0.2">
      <c r="A40" s="73" t="s">
        <v>120</v>
      </c>
      <c r="B40" s="95" t="s">
        <v>101</v>
      </c>
      <c r="C40" s="77" t="s">
        <v>103</v>
      </c>
      <c r="D40" s="77" t="s">
        <v>105</v>
      </c>
      <c r="E40" s="77" t="s">
        <v>117</v>
      </c>
      <c r="F40" s="74">
        <v>110</v>
      </c>
      <c r="G40" s="149">
        <f>G41+G42</f>
        <v>2859.8</v>
      </c>
      <c r="H40" s="149">
        <f t="shared" ref="H40:I40" si="14">H41+H42</f>
        <v>0</v>
      </c>
      <c r="I40" s="149">
        <f t="shared" si="14"/>
        <v>2859.8</v>
      </c>
    </row>
    <row r="41" spans="1:9" x14ac:dyDescent="0.2">
      <c r="A41" s="73" t="s">
        <v>121</v>
      </c>
      <c r="B41" s="95" t="s">
        <v>101</v>
      </c>
      <c r="C41" s="77" t="s">
        <v>103</v>
      </c>
      <c r="D41" s="77" t="s">
        <v>105</v>
      </c>
      <c r="E41" s="77" t="s">
        <v>117</v>
      </c>
      <c r="F41" s="74">
        <v>111</v>
      </c>
      <c r="G41" s="149">
        <v>2196.5</v>
      </c>
      <c r="H41" s="228"/>
      <c r="I41" s="155">
        <f t="shared" ref="I41:I42" si="15">G41+H41</f>
        <v>2196.5</v>
      </c>
    </row>
    <row r="42" spans="1:9" ht="22.5" x14ac:dyDescent="0.2">
      <c r="A42" s="100" t="s">
        <v>122</v>
      </c>
      <c r="B42" s="95" t="s">
        <v>101</v>
      </c>
      <c r="C42" s="77" t="s">
        <v>103</v>
      </c>
      <c r="D42" s="77" t="s">
        <v>105</v>
      </c>
      <c r="E42" s="77" t="s">
        <v>117</v>
      </c>
      <c r="F42" s="74">
        <v>119</v>
      </c>
      <c r="G42" s="149">
        <v>663.3</v>
      </c>
      <c r="H42" s="228"/>
      <c r="I42" s="155">
        <f t="shared" si="15"/>
        <v>663.3</v>
      </c>
    </row>
    <row r="43" spans="1:9" ht="22.5" x14ac:dyDescent="0.2">
      <c r="A43" s="73" t="s">
        <v>109</v>
      </c>
      <c r="B43" s="95" t="s">
        <v>101</v>
      </c>
      <c r="C43" s="74" t="s">
        <v>103</v>
      </c>
      <c r="D43" s="77" t="s">
        <v>105</v>
      </c>
      <c r="E43" s="77" t="s">
        <v>117</v>
      </c>
      <c r="F43" s="74" t="s">
        <v>110</v>
      </c>
      <c r="G43" s="149">
        <f>G44</f>
        <v>14033.4</v>
      </c>
      <c r="H43" s="149">
        <f t="shared" ref="H43:I44" si="16">H44</f>
        <v>924.4</v>
      </c>
      <c r="I43" s="149">
        <f t="shared" si="16"/>
        <v>14957.8</v>
      </c>
    </row>
    <row r="44" spans="1:9" x14ac:dyDescent="0.2">
      <c r="A44" s="73" t="s">
        <v>111</v>
      </c>
      <c r="B44" s="95" t="s">
        <v>101</v>
      </c>
      <c r="C44" s="74" t="s">
        <v>103</v>
      </c>
      <c r="D44" s="77" t="s">
        <v>105</v>
      </c>
      <c r="E44" s="77" t="s">
        <v>117</v>
      </c>
      <c r="F44" s="74" t="s">
        <v>112</v>
      </c>
      <c r="G44" s="149">
        <f>G45</f>
        <v>14033.4</v>
      </c>
      <c r="H44" s="149">
        <f t="shared" si="16"/>
        <v>924.4</v>
      </c>
      <c r="I44" s="149">
        <f t="shared" si="16"/>
        <v>14957.8</v>
      </c>
    </row>
    <row r="45" spans="1:9" ht="34.5" thickBot="1" x14ac:dyDescent="0.25">
      <c r="A45" s="73" t="s">
        <v>113</v>
      </c>
      <c r="B45" s="95" t="s">
        <v>101</v>
      </c>
      <c r="C45" s="74" t="s">
        <v>103</v>
      </c>
      <c r="D45" s="77" t="s">
        <v>105</v>
      </c>
      <c r="E45" s="77" t="s">
        <v>117</v>
      </c>
      <c r="F45" s="74" t="s">
        <v>114</v>
      </c>
      <c r="G45" s="149">
        <v>14033.4</v>
      </c>
      <c r="H45" s="228">
        <v>924.4</v>
      </c>
      <c r="I45" s="155">
        <f>G45+H45</f>
        <v>14957.8</v>
      </c>
    </row>
    <row r="46" spans="1:9" ht="34.5" thickBot="1" x14ac:dyDescent="0.25">
      <c r="A46" s="216" t="s">
        <v>565</v>
      </c>
      <c r="B46" s="94" t="s">
        <v>101</v>
      </c>
      <c r="C46" s="94" t="s">
        <v>103</v>
      </c>
      <c r="D46" s="94" t="s">
        <v>105</v>
      </c>
      <c r="E46" s="134" t="s">
        <v>566</v>
      </c>
      <c r="F46" s="92"/>
      <c r="G46" s="148">
        <f>G47+G59</f>
        <v>110</v>
      </c>
      <c r="H46" s="148">
        <f t="shared" ref="H46:I46" si="17">H47+H59</f>
        <v>0</v>
      </c>
      <c r="I46" s="148">
        <f t="shared" si="17"/>
        <v>110</v>
      </c>
    </row>
    <row r="47" spans="1:9" x14ac:dyDescent="0.2">
      <c r="A47" s="101" t="s">
        <v>133</v>
      </c>
      <c r="B47" s="95" t="s">
        <v>101</v>
      </c>
      <c r="C47" s="77" t="s">
        <v>103</v>
      </c>
      <c r="D47" s="77" t="s">
        <v>105</v>
      </c>
      <c r="E47" s="77" t="s">
        <v>567</v>
      </c>
      <c r="F47" s="74"/>
      <c r="G47" s="149">
        <f>G48</f>
        <v>6.6</v>
      </c>
      <c r="H47" s="149">
        <f t="shared" ref="H47:I49" si="18">H48</f>
        <v>0</v>
      </c>
      <c r="I47" s="149">
        <f t="shared" si="18"/>
        <v>6.6</v>
      </c>
    </row>
    <row r="48" spans="1:9" ht="33.75" x14ac:dyDescent="0.2">
      <c r="A48" s="73" t="s">
        <v>118</v>
      </c>
      <c r="B48" s="95" t="s">
        <v>101</v>
      </c>
      <c r="C48" s="77" t="s">
        <v>103</v>
      </c>
      <c r="D48" s="77" t="s">
        <v>105</v>
      </c>
      <c r="E48" s="77" t="s">
        <v>567</v>
      </c>
      <c r="F48" s="74">
        <v>100</v>
      </c>
      <c r="G48" s="149">
        <f>G49</f>
        <v>6.6</v>
      </c>
      <c r="H48" s="149">
        <f t="shared" si="18"/>
        <v>0</v>
      </c>
      <c r="I48" s="149">
        <f t="shared" si="18"/>
        <v>6.6</v>
      </c>
    </row>
    <row r="49" spans="1:9" x14ac:dyDescent="0.2">
      <c r="A49" s="73" t="s">
        <v>120</v>
      </c>
      <c r="B49" s="95" t="s">
        <v>101</v>
      </c>
      <c r="C49" s="77" t="s">
        <v>103</v>
      </c>
      <c r="D49" s="77" t="s">
        <v>105</v>
      </c>
      <c r="E49" s="77" t="s">
        <v>567</v>
      </c>
      <c r="F49" s="74">
        <v>110</v>
      </c>
      <c r="G49" s="149">
        <f>G50</f>
        <v>6.6</v>
      </c>
      <c r="H49" s="149">
        <f t="shared" si="18"/>
        <v>0</v>
      </c>
      <c r="I49" s="149">
        <f t="shared" si="18"/>
        <v>6.6</v>
      </c>
    </row>
    <row r="50" spans="1:9" x14ac:dyDescent="0.2">
      <c r="A50" s="101" t="s">
        <v>463</v>
      </c>
      <c r="B50" s="95" t="s">
        <v>101</v>
      </c>
      <c r="C50" s="77" t="s">
        <v>103</v>
      </c>
      <c r="D50" s="77" t="s">
        <v>105</v>
      </c>
      <c r="E50" s="77" t="s">
        <v>567</v>
      </c>
      <c r="F50" s="74">
        <v>112</v>
      </c>
      <c r="G50" s="149">
        <v>6.6</v>
      </c>
      <c r="H50" s="155"/>
      <c r="I50" s="155">
        <f>G50+H50</f>
        <v>6.6</v>
      </c>
    </row>
    <row r="51" spans="1:9" ht="22.5" x14ac:dyDescent="0.2">
      <c r="A51" s="73" t="s">
        <v>123</v>
      </c>
      <c r="B51" s="95" t="s">
        <v>101</v>
      </c>
      <c r="C51" s="77" t="s">
        <v>103</v>
      </c>
      <c r="D51" s="77" t="s">
        <v>105</v>
      </c>
      <c r="E51" s="77" t="s">
        <v>124</v>
      </c>
      <c r="F51" s="74"/>
      <c r="G51" s="149">
        <f>G52</f>
        <v>407</v>
      </c>
      <c r="H51" s="149">
        <f t="shared" ref="H51:I51" si="19">H52</f>
        <v>0</v>
      </c>
      <c r="I51" s="149">
        <f t="shared" si="19"/>
        <v>407</v>
      </c>
    </row>
    <row r="52" spans="1:9" ht="22.5" x14ac:dyDescent="0.2">
      <c r="A52" s="73" t="s">
        <v>125</v>
      </c>
      <c r="B52" s="95" t="s">
        <v>101</v>
      </c>
      <c r="C52" s="77" t="s">
        <v>103</v>
      </c>
      <c r="D52" s="77" t="s">
        <v>105</v>
      </c>
      <c r="E52" s="77" t="s">
        <v>126</v>
      </c>
      <c r="F52" s="74"/>
      <c r="G52" s="149">
        <f>G53+G56</f>
        <v>407</v>
      </c>
      <c r="H52" s="149">
        <f t="shared" ref="H52:I52" si="20">H53+H56</f>
        <v>0</v>
      </c>
      <c r="I52" s="149">
        <f t="shared" si="20"/>
        <v>407</v>
      </c>
    </row>
    <row r="53" spans="1:9" ht="33.75" x14ac:dyDescent="0.2">
      <c r="A53" s="73" t="s">
        <v>118</v>
      </c>
      <c r="B53" s="95" t="s">
        <v>101</v>
      </c>
      <c r="C53" s="77" t="s">
        <v>103</v>
      </c>
      <c r="D53" s="77" t="s">
        <v>105</v>
      </c>
      <c r="E53" s="77" t="s">
        <v>126</v>
      </c>
      <c r="F53" s="74">
        <v>100</v>
      </c>
      <c r="G53" s="149">
        <f>G54</f>
        <v>0</v>
      </c>
      <c r="H53" s="149">
        <f t="shared" ref="H53:I53" si="21">H54</f>
        <v>76</v>
      </c>
      <c r="I53" s="149">
        <f t="shared" si="21"/>
        <v>76</v>
      </c>
    </row>
    <row r="54" spans="1:9" x14ac:dyDescent="0.2">
      <c r="A54" s="73" t="s">
        <v>120</v>
      </c>
      <c r="B54" s="95" t="s">
        <v>101</v>
      </c>
      <c r="C54" s="77" t="s">
        <v>103</v>
      </c>
      <c r="D54" s="77" t="s">
        <v>105</v>
      </c>
      <c r="E54" s="77" t="s">
        <v>126</v>
      </c>
      <c r="F54" s="74">
        <v>110</v>
      </c>
      <c r="G54" s="149">
        <f>+G55</f>
        <v>0</v>
      </c>
      <c r="H54" s="149">
        <f t="shared" ref="H54:I54" si="22">+H55</f>
        <v>76</v>
      </c>
      <c r="I54" s="149">
        <f t="shared" si="22"/>
        <v>76</v>
      </c>
    </row>
    <row r="55" spans="1:9" x14ac:dyDescent="0.2">
      <c r="A55" s="101" t="s">
        <v>463</v>
      </c>
      <c r="B55" s="95" t="s">
        <v>101</v>
      </c>
      <c r="C55" s="77" t="s">
        <v>103</v>
      </c>
      <c r="D55" s="77" t="s">
        <v>105</v>
      </c>
      <c r="E55" s="77" t="s">
        <v>126</v>
      </c>
      <c r="F55" s="74">
        <v>112</v>
      </c>
      <c r="G55" s="149">
        <v>0</v>
      </c>
      <c r="H55" s="228">
        <v>76</v>
      </c>
      <c r="I55" s="155">
        <f>G55+H55</f>
        <v>76</v>
      </c>
    </row>
    <row r="56" spans="1:9" x14ac:dyDescent="0.2">
      <c r="A56" s="73" t="s">
        <v>482</v>
      </c>
      <c r="B56" s="95" t="s">
        <v>101</v>
      </c>
      <c r="C56" s="77" t="s">
        <v>103</v>
      </c>
      <c r="D56" s="77" t="s">
        <v>105</v>
      </c>
      <c r="E56" s="77" t="s">
        <v>126</v>
      </c>
      <c r="F56" s="74" t="s">
        <v>127</v>
      </c>
      <c r="G56" s="149">
        <f>G57</f>
        <v>407</v>
      </c>
      <c r="H56" s="149">
        <f t="shared" ref="H56:I57" si="23">H57</f>
        <v>-76</v>
      </c>
      <c r="I56" s="149">
        <f t="shared" si="23"/>
        <v>331</v>
      </c>
    </row>
    <row r="57" spans="1:9" ht="22.5" x14ac:dyDescent="0.2">
      <c r="A57" s="73" t="s">
        <v>128</v>
      </c>
      <c r="B57" s="95" t="s">
        <v>101</v>
      </c>
      <c r="C57" s="77" t="s">
        <v>103</v>
      </c>
      <c r="D57" s="77" t="s">
        <v>105</v>
      </c>
      <c r="E57" s="77" t="s">
        <v>126</v>
      </c>
      <c r="F57" s="74" t="s">
        <v>129</v>
      </c>
      <c r="G57" s="149">
        <f>G58</f>
        <v>407</v>
      </c>
      <c r="H57" s="149">
        <f t="shared" si="23"/>
        <v>-76</v>
      </c>
      <c r="I57" s="149">
        <f t="shared" si="23"/>
        <v>331</v>
      </c>
    </row>
    <row r="58" spans="1:9" x14ac:dyDescent="0.2">
      <c r="A58" s="101" t="s">
        <v>518</v>
      </c>
      <c r="B58" s="95" t="s">
        <v>101</v>
      </c>
      <c r="C58" s="77" t="s">
        <v>103</v>
      </c>
      <c r="D58" s="77" t="s">
        <v>105</v>
      </c>
      <c r="E58" s="77" t="s">
        <v>126</v>
      </c>
      <c r="F58" s="74" t="s">
        <v>131</v>
      </c>
      <c r="G58" s="149">
        <v>407</v>
      </c>
      <c r="H58" s="228">
        <v>-76</v>
      </c>
      <c r="I58" s="155">
        <f>G58+H58</f>
        <v>331</v>
      </c>
    </row>
    <row r="59" spans="1:9" x14ac:dyDescent="0.2">
      <c r="A59" s="101" t="s">
        <v>133</v>
      </c>
      <c r="B59" s="95" t="s">
        <v>101</v>
      </c>
      <c r="C59" s="77" t="s">
        <v>103</v>
      </c>
      <c r="D59" s="77" t="s">
        <v>105</v>
      </c>
      <c r="E59" s="77" t="s">
        <v>567</v>
      </c>
      <c r="F59" s="74"/>
      <c r="G59" s="149">
        <f>G60</f>
        <v>103.4</v>
      </c>
      <c r="H59" s="149">
        <f t="shared" ref="H59:I61" si="24">H60</f>
        <v>0</v>
      </c>
      <c r="I59" s="149">
        <f t="shared" si="24"/>
        <v>103.4</v>
      </c>
    </row>
    <row r="60" spans="1:9" ht="22.5" x14ac:dyDescent="0.2">
      <c r="A60" s="73" t="s">
        <v>109</v>
      </c>
      <c r="B60" s="95" t="s">
        <v>101</v>
      </c>
      <c r="C60" s="77" t="s">
        <v>103</v>
      </c>
      <c r="D60" s="77" t="s">
        <v>105</v>
      </c>
      <c r="E60" s="77" t="s">
        <v>567</v>
      </c>
      <c r="F60" s="74">
        <v>600</v>
      </c>
      <c r="G60" s="149">
        <f>G61</f>
        <v>103.4</v>
      </c>
      <c r="H60" s="149">
        <f t="shared" si="24"/>
        <v>0</v>
      </c>
      <c r="I60" s="149">
        <f t="shared" si="24"/>
        <v>103.4</v>
      </c>
    </row>
    <row r="61" spans="1:9" x14ac:dyDescent="0.2">
      <c r="A61" s="73" t="s">
        <v>111</v>
      </c>
      <c r="B61" s="95" t="s">
        <v>101</v>
      </c>
      <c r="C61" s="77" t="s">
        <v>103</v>
      </c>
      <c r="D61" s="77" t="s">
        <v>105</v>
      </c>
      <c r="E61" s="77" t="s">
        <v>567</v>
      </c>
      <c r="F61" s="74">
        <v>610</v>
      </c>
      <c r="G61" s="149">
        <f>G62</f>
        <v>103.4</v>
      </c>
      <c r="H61" s="149">
        <f t="shared" si="24"/>
        <v>0</v>
      </c>
      <c r="I61" s="149">
        <f t="shared" si="24"/>
        <v>103.4</v>
      </c>
    </row>
    <row r="62" spans="1:9" ht="33.75" x14ac:dyDescent="0.2">
      <c r="A62" s="73" t="s">
        <v>113</v>
      </c>
      <c r="B62" s="95" t="s">
        <v>101</v>
      </c>
      <c r="C62" s="77" t="s">
        <v>103</v>
      </c>
      <c r="D62" s="77" t="s">
        <v>105</v>
      </c>
      <c r="E62" s="77" t="s">
        <v>567</v>
      </c>
      <c r="F62" s="74">
        <v>611</v>
      </c>
      <c r="G62" s="149">
        <v>103.4</v>
      </c>
      <c r="H62" s="228"/>
      <c r="I62" s="155">
        <f>G62+H62</f>
        <v>103.4</v>
      </c>
    </row>
    <row r="63" spans="1:9" x14ac:dyDescent="0.2">
      <c r="A63" s="73" t="s">
        <v>712</v>
      </c>
      <c r="B63" s="95" t="s">
        <v>101</v>
      </c>
      <c r="C63" s="77" t="s">
        <v>103</v>
      </c>
      <c r="D63" s="77" t="s">
        <v>105</v>
      </c>
      <c r="E63" s="77" t="s">
        <v>714</v>
      </c>
      <c r="F63" s="74"/>
      <c r="G63" s="149">
        <f>G64</f>
        <v>0</v>
      </c>
      <c r="H63" s="149">
        <f t="shared" ref="H63:I65" si="25">H64</f>
        <v>31.1677</v>
      </c>
      <c r="I63" s="149">
        <f t="shared" si="25"/>
        <v>31.1677</v>
      </c>
    </row>
    <row r="64" spans="1:9" ht="22.5" x14ac:dyDescent="0.2">
      <c r="A64" s="73" t="s">
        <v>109</v>
      </c>
      <c r="B64" s="95" t="s">
        <v>101</v>
      </c>
      <c r="C64" s="77" t="s">
        <v>103</v>
      </c>
      <c r="D64" s="77" t="s">
        <v>105</v>
      </c>
      <c r="E64" s="77" t="s">
        <v>714</v>
      </c>
      <c r="F64" s="74">
        <v>600</v>
      </c>
      <c r="G64" s="149">
        <f>G65</f>
        <v>0</v>
      </c>
      <c r="H64" s="149">
        <f t="shared" si="25"/>
        <v>31.1677</v>
      </c>
      <c r="I64" s="149">
        <f t="shared" si="25"/>
        <v>31.1677</v>
      </c>
    </row>
    <row r="65" spans="1:9" x14ac:dyDescent="0.2">
      <c r="A65" s="73" t="s">
        <v>111</v>
      </c>
      <c r="B65" s="95" t="s">
        <v>101</v>
      </c>
      <c r="C65" s="77" t="s">
        <v>103</v>
      </c>
      <c r="D65" s="77" t="s">
        <v>105</v>
      </c>
      <c r="E65" s="77" t="s">
        <v>714</v>
      </c>
      <c r="F65" s="74">
        <v>610</v>
      </c>
      <c r="G65" s="149">
        <f>G66</f>
        <v>0</v>
      </c>
      <c r="H65" s="149">
        <f t="shared" si="25"/>
        <v>31.1677</v>
      </c>
      <c r="I65" s="149">
        <f t="shared" si="25"/>
        <v>31.1677</v>
      </c>
    </row>
    <row r="66" spans="1:9" x14ac:dyDescent="0.2">
      <c r="A66" s="73" t="s">
        <v>713</v>
      </c>
      <c r="B66" s="95" t="s">
        <v>101</v>
      </c>
      <c r="C66" s="77" t="s">
        <v>103</v>
      </c>
      <c r="D66" s="77" t="s">
        <v>105</v>
      </c>
      <c r="E66" s="77" t="s">
        <v>714</v>
      </c>
      <c r="F66" s="74">
        <v>612</v>
      </c>
      <c r="G66" s="149">
        <v>0</v>
      </c>
      <c r="H66" s="149">
        <v>31.1677</v>
      </c>
      <c r="I66" s="149">
        <f>G66+H66</f>
        <v>31.1677</v>
      </c>
    </row>
    <row r="67" spans="1:9" x14ac:dyDescent="0.2">
      <c r="A67" s="88" t="s">
        <v>134</v>
      </c>
      <c r="B67" s="96" t="s">
        <v>101</v>
      </c>
      <c r="C67" s="87" t="s">
        <v>103</v>
      </c>
      <c r="D67" s="89" t="s">
        <v>135</v>
      </c>
      <c r="E67" s="89"/>
      <c r="F67" s="87"/>
      <c r="G67" s="147">
        <f>G73+G68</f>
        <v>13791.400000000001</v>
      </c>
      <c r="H67" s="147">
        <f t="shared" ref="H67:I67" si="26">H73+H68</f>
        <v>1633.9</v>
      </c>
      <c r="I67" s="147">
        <f t="shared" si="26"/>
        <v>15425.3</v>
      </c>
    </row>
    <row r="68" spans="1:9" x14ac:dyDescent="0.2">
      <c r="A68" s="100" t="s">
        <v>136</v>
      </c>
      <c r="B68" s="95" t="s">
        <v>101</v>
      </c>
      <c r="C68" s="77" t="s">
        <v>103</v>
      </c>
      <c r="D68" s="77" t="s">
        <v>135</v>
      </c>
      <c r="E68" s="77" t="s">
        <v>137</v>
      </c>
      <c r="F68" s="74"/>
      <c r="G68" s="149">
        <f>G69</f>
        <v>500</v>
      </c>
      <c r="H68" s="149">
        <f t="shared" ref="H68:I71" si="27">H69</f>
        <v>0</v>
      </c>
      <c r="I68" s="149">
        <f t="shared" si="27"/>
        <v>500</v>
      </c>
    </row>
    <row r="69" spans="1:9" ht="22.5" x14ac:dyDescent="0.2">
      <c r="A69" s="100" t="s">
        <v>538</v>
      </c>
      <c r="B69" s="95" t="s">
        <v>101</v>
      </c>
      <c r="C69" s="77" t="s">
        <v>103</v>
      </c>
      <c r="D69" s="77" t="s">
        <v>135</v>
      </c>
      <c r="E69" s="77" t="s">
        <v>138</v>
      </c>
      <c r="F69" s="74"/>
      <c r="G69" s="149">
        <f>G70</f>
        <v>500</v>
      </c>
      <c r="H69" s="149">
        <f t="shared" si="27"/>
        <v>0</v>
      </c>
      <c r="I69" s="149">
        <f t="shared" si="27"/>
        <v>500</v>
      </c>
    </row>
    <row r="70" spans="1:9" x14ac:dyDescent="0.2">
      <c r="A70" s="73" t="s">
        <v>482</v>
      </c>
      <c r="B70" s="95" t="s">
        <v>101</v>
      </c>
      <c r="C70" s="77" t="s">
        <v>103</v>
      </c>
      <c r="D70" s="77" t="s">
        <v>135</v>
      </c>
      <c r="E70" s="77" t="s">
        <v>138</v>
      </c>
      <c r="F70" s="74" t="s">
        <v>127</v>
      </c>
      <c r="G70" s="149">
        <f>G71</f>
        <v>500</v>
      </c>
      <c r="H70" s="149">
        <f t="shared" si="27"/>
        <v>0</v>
      </c>
      <c r="I70" s="149">
        <f t="shared" si="27"/>
        <v>500</v>
      </c>
    </row>
    <row r="71" spans="1:9" ht="22.5" x14ac:dyDescent="0.2">
      <c r="A71" s="73" t="s">
        <v>128</v>
      </c>
      <c r="B71" s="95" t="s">
        <v>101</v>
      </c>
      <c r="C71" s="77" t="s">
        <v>103</v>
      </c>
      <c r="D71" s="77" t="s">
        <v>135</v>
      </c>
      <c r="E71" s="77" t="s">
        <v>138</v>
      </c>
      <c r="F71" s="74" t="s">
        <v>129</v>
      </c>
      <c r="G71" s="149">
        <f>G72</f>
        <v>500</v>
      </c>
      <c r="H71" s="149">
        <f t="shared" si="27"/>
        <v>0</v>
      </c>
      <c r="I71" s="149">
        <f t="shared" si="27"/>
        <v>500</v>
      </c>
    </row>
    <row r="72" spans="1:9" x14ac:dyDescent="0.2">
      <c r="A72" s="101" t="s">
        <v>518</v>
      </c>
      <c r="B72" s="95" t="s">
        <v>101</v>
      </c>
      <c r="C72" s="77" t="s">
        <v>103</v>
      </c>
      <c r="D72" s="77" t="s">
        <v>135</v>
      </c>
      <c r="E72" s="77" t="s">
        <v>138</v>
      </c>
      <c r="F72" s="74" t="s">
        <v>131</v>
      </c>
      <c r="G72" s="149">
        <v>500</v>
      </c>
      <c r="H72" s="228"/>
      <c r="I72" s="155">
        <f>G72+H72</f>
        <v>500</v>
      </c>
    </row>
    <row r="73" spans="1:9" ht="22.5" x14ac:dyDescent="0.2">
      <c r="A73" s="73" t="s">
        <v>123</v>
      </c>
      <c r="B73" s="95" t="s">
        <v>101</v>
      </c>
      <c r="C73" s="77" t="s">
        <v>103</v>
      </c>
      <c r="D73" s="77" t="s">
        <v>135</v>
      </c>
      <c r="E73" s="77" t="s">
        <v>124</v>
      </c>
      <c r="F73" s="74"/>
      <c r="G73" s="149">
        <f>G74+G79</f>
        <v>13291.400000000001</v>
      </c>
      <c r="H73" s="149">
        <f t="shared" ref="H73:I73" si="28">H74+H79</f>
        <v>1633.9</v>
      </c>
      <c r="I73" s="149">
        <f t="shared" si="28"/>
        <v>14925.3</v>
      </c>
    </row>
    <row r="74" spans="1:9" ht="22.5" x14ac:dyDescent="0.2">
      <c r="A74" s="90" t="s">
        <v>139</v>
      </c>
      <c r="B74" s="98" t="s">
        <v>101</v>
      </c>
      <c r="C74" s="92" t="s">
        <v>103</v>
      </c>
      <c r="D74" s="94" t="s">
        <v>135</v>
      </c>
      <c r="E74" s="94" t="s">
        <v>140</v>
      </c>
      <c r="F74" s="92"/>
      <c r="G74" s="148">
        <f>G75</f>
        <v>577</v>
      </c>
      <c r="H74" s="148">
        <f t="shared" ref="H74:I75" si="29">H75</f>
        <v>0</v>
      </c>
      <c r="I74" s="148">
        <f t="shared" si="29"/>
        <v>577</v>
      </c>
    </row>
    <row r="75" spans="1:9" ht="33.75" x14ac:dyDescent="0.2">
      <c r="A75" s="73" t="s">
        <v>118</v>
      </c>
      <c r="B75" s="95" t="s">
        <v>101</v>
      </c>
      <c r="C75" s="74" t="s">
        <v>103</v>
      </c>
      <c r="D75" s="77" t="s">
        <v>135</v>
      </c>
      <c r="E75" s="77" t="s">
        <v>141</v>
      </c>
      <c r="F75" s="74">
        <v>100</v>
      </c>
      <c r="G75" s="149">
        <f>G76</f>
        <v>577</v>
      </c>
      <c r="H75" s="149">
        <f t="shared" si="29"/>
        <v>0</v>
      </c>
      <c r="I75" s="149">
        <f t="shared" si="29"/>
        <v>577</v>
      </c>
    </row>
    <row r="76" spans="1:9" x14ac:dyDescent="0.2">
      <c r="A76" s="73" t="s">
        <v>142</v>
      </c>
      <c r="B76" s="95" t="s">
        <v>101</v>
      </c>
      <c r="C76" s="74" t="s">
        <v>103</v>
      </c>
      <c r="D76" s="77" t="s">
        <v>135</v>
      </c>
      <c r="E76" s="77" t="s">
        <v>141</v>
      </c>
      <c r="F76" s="74">
        <v>120</v>
      </c>
      <c r="G76" s="149">
        <f>G77+G78</f>
        <v>577</v>
      </c>
      <c r="H76" s="149">
        <f t="shared" ref="H76:I76" si="30">H77+H78</f>
        <v>0</v>
      </c>
      <c r="I76" s="149">
        <f t="shared" si="30"/>
        <v>577</v>
      </c>
    </row>
    <row r="77" spans="1:9" x14ac:dyDescent="0.2">
      <c r="A77" s="100" t="s">
        <v>143</v>
      </c>
      <c r="B77" s="95" t="s">
        <v>101</v>
      </c>
      <c r="C77" s="74" t="s">
        <v>103</v>
      </c>
      <c r="D77" s="77" t="s">
        <v>135</v>
      </c>
      <c r="E77" s="77" t="s">
        <v>141</v>
      </c>
      <c r="F77" s="74">
        <v>121</v>
      </c>
      <c r="G77" s="149">
        <v>443.2</v>
      </c>
      <c r="H77" s="155"/>
      <c r="I77" s="155">
        <f t="shared" ref="I77:I78" si="31">G77+H77</f>
        <v>443.2</v>
      </c>
    </row>
    <row r="78" spans="1:9" ht="33.75" x14ac:dyDescent="0.2">
      <c r="A78" s="100" t="s">
        <v>144</v>
      </c>
      <c r="B78" s="95" t="s">
        <v>101</v>
      </c>
      <c r="C78" s="74" t="s">
        <v>103</v>
      </c>
      <c r="D78" s="77" t="s">
        <v>135</v>
      </c>
      <c r="E78" s="77" t="s">
        <v>141</v>
      </c>
      <c r="F78" s="74">
        <v>129</v>
      </c>
      <c r="G78" s="149">
        <v>133.80000000000001</v>
      </c>
      <c r="H78" s="228"/>
      <c r="I78" s="155">
        <f t="shared" si="31"/>
        <v>133.80000000000001</v>
      </c>
    </row>
    <row r="79" spans="1:9" ht="22.5" x14ac:dyDescent="0.2">
      <c r="A79" s="90" t="s">
        <v>125</v>
      </c>
      <c r="B79" s="98" t="s">
        <v>101</v>
      </c>
      <c r="C79" s="92" t="s">
        <v>103</v>
      </c>
      <c r="D79" s="94" t="s">
        <v>135</v>
      </c>
      <c r="E79" s="94" t="s">
        <v>151</v>
      </c>
      <c r="F79" s="92"/>
      <c r="G79" s="148">
        <f>G80+G84+G88</f>
        <v>12714.400000000001</v>
      </c>
      <c r="H79" s="148">
        <f t="shared" ref="H79:I79" si="32">H80+H84+H88</f>
        <v>1633.9</v>
      </c>
      <c r="I79" s="148">
        <f t="shared" si="32"/>
        <v>14348.3</v>
      </c>
    </row>
    <row r="80" spans="1:9" ht="33.75" x14ac:dyDescent="0.2">
      <c r="A80" s="73" t="s">
        <v>118</v>
      </c>
      <c r="B80" s="95" t="s">
        <v>101</v>
      </c>
      <c r="C80" s="74" t="s">
        <v>103</v>
      </c>
      <c r="D80" s="77" t="s">
        <v>135</v>
      </c>
      <c r="E80" s="77" t="s">
        <v>152</v>
      </c>
      <c r="F80" s="74">
        <v>100</v>
      </c>
      <c r="G80" s="149">
        <f>G81</f>
        <v>12475.400000000001</v>
      </c>
      <c r="H80" s="149">
        <f t="shared" ref="H80:I80" si="33">H81</f>
        <v>1633.9</v>
      </c>
      <c r="I80" s="149">
        <f t="shared" si="33"/>
        <v>14109.3</v>
      </c>
    </row>
    <row r="81" spans="1:9" x14ac:dyDescent="0.2">
      <c r="A81" s="73" t="s">
        <v>120</v>
      </c>
      <c r="B81" s="95" t="s">
        <v>101</v>
      </c>
      <c r="C81" s="74" t="s">
        <v>103</v>
      </c>
      <c r="D81" s="77" t="s">
        <v>135</v>
      </c>
      <c r="E81" s="77" t="s">
        <v>152</v>
      </c>
      <c r="F81" s="74">
        <v>110</v>
      </c>
      <c r="G81" s="149">
        <f>G82+G83</f>
        <v>12475.400000000001</v>
      </c>
      <c r="H81" s="149">
        <f t="shared" ref="H81:I81" si="34">H82+H83</f>
        <v>1633.9</v>
      </c>
      <c r="I81" s="149">
        <f t="shared" si="34"/>
        <v>14109.3</v>
      </c>
    </row>
    <row r="82" spans="1:9" x14ac:dyDescent="0.2">
      <c r="A82" s="73" t="s">
        <v>121</v>
      </c>
      <c r="B82" s="95" t="s">
        <v>101</v>
      </c>
      <c r="C82" s="74" t="s">
        <v>103</v>
      </c>
      <c r="D82" s="77" t="s">
        <v>135</v>
      </c>
      <c r="E82" s="77" t="s">
        <v>152</v>
      </c>
      <c r="F82" s="74">
        <v>111</v>
      </c>
      <c r="G82" s="149">
        <v>9581.7000000000007</v>
      </c>
      <c r="H82" s="228">
        <v>1254.9000000000001</v>
      </c>
      <c r="I82" s="155">
        <f t="shared" ref="I82:I83" si="35">G82+H82</f>
        <v>10836.6</v>
      </c>
    </row>
    <row r="83" spans="1:9" ht="22.5" x14ac:dyDescent="0.2">
      <c r="A83" s="100" t="s">
        <v>122</v>
      </c>
      <c r="B83" s="95" t="s">
        <v>101</v>
      </c>
      <c r="C83" s="74" t="s">
        <v>103</v>
      </c>
      <c r="D83" s="77" t="s">
        <v>135</v>
      </c>
      <c r="E83" s="77" t="s">
        <v>152</v>
      </c>
      <c r="F83" s="74">
        <v>119</v>
      </c>
      <c r="G83" s="149">
        <v>2893.7</v>
      </c>
      <c r="H83" s="228">
        <v>379</v>
      </c>
      <c r="I83" s="155">
        <f t="shared" si="35"/>
        <v>3272.7</v>
      </c>
    </row>
    <row r="84" spans="1:9" x14ac:dyDescent="0.2">
      <c r="A84" s="73" t="s">
        <v>482</v>
      </c>
      <c r="B84" s="95" t="s">
        <v>101</v>
      </c>
      <c r="C84" s="74" t="s">
        <v>103</v>
      </c>
      <c r="D84" s="77" t="s">
        <v>135</v>
      </c>
      <c r="E84" s="77" t="s">
        <v>153</v>
      </c>
      <c r="F84" s="74" t="s">
        <v>127</v>
      </c>
      <c r="G84" s="149">
        <f>SUM(G85)</f>
        <v>234.9</v>
      </c>
      <c r="H84" s="149">
        <f t="shared" ref="H84:I84" si="36">SUM(H85)</f>
        <v>0</v>
      </c>
      <c r="I84" s="149">
        <f t="shared" si="36"/>
        <v>234.9</v>
      </c>
    </row>
    <row r="85" spans="1:9" ht="22.5" x14ac:dyDescent="0.2">
      <c r="A85" s="73" t="s">
        <v>128</v>
      </c>
      <c r="B85" s="95" t="s">
        <v>101</v>
      </c>
      <c r="C85" s="74" t="s">
        <v>103</v>
      </c>
      <c r="D85" s="77" t="s">
        <v>135</v>
      </c>
      <c r="E85" s="77" t="s">
        <v>153</v>
      </c>
      <c r="F85" s="74" t="s">
        <v>129</v>
      </c>
      <c r="G85" s="149">
        <f>G87+G86</f>
        <v>234.9</v>
      </c>
      <c r="H85" s="149">
        <f t="shared" ref="H85:I85" si="37">H87+H86</f>
        <v>0</v>
      </c>
      <c r="I85" s="149">
        <f t="shared" si="37"/>
        <v>234.9</v>
      </c>
    </row>
    <row r="86" spans="1:9" ht="22.5" x14ac:dyDescent="0.2">
      <c r="A86" s="101" t="s">
        <v>145</v>
      </c>
      <c r="B86" s="95" t="s">
        <v>101</v>
      </c>
      <c r="C86" s="74" t="s">
        <v>103</v>
      </c>
      <c r="D86" s="77" t="s">
        <v>135</v>
      </c>
      <c r="E86" s="77" t="s">
        <v>153</v>
      </c>
      <c r="F86" s="74">
        <v>242</v>
      </c>
      <c r="G86" s="149">
        <v>95.9</v>
      </c>
      <c r="H86" s="228"/>
      <c r="I86" s="155">
        <f t="shared" ref="I86:I87" si="38">G86+H86</f>
        <v>95.9</v>
      </c>
    </row>
    <row r="87" spans="1:9" x14ac:dyDescent="0.2">
      <c r="A87" s="101" t="s">
        <v>518</v>
      </c>
      <c r="B87" s="95" t="s">
        <v>101</v>
      </c>
      <c r="C87" s="74" t="s">
        <v>103</v>
      </c>
      <c r="D87" s="77" t="s">
        <v>135</v>
      </c>
      <c r="E87" s="77" t="s">
        <v>153</v>
      </c>
      <c r="F87" s="74" t="s">
        <v>131</v>
      </c>
      <c r="G87" s="149">
        <v>139</v>
      </c>
      <c r="H87" s="228"/>
      <c r="I87" s="155">
        <f t="shared" si="38"/>
        <v>139</v>
      </c>
    </row>
    <row r="88" spans="1:9" x14ac:dyDescent="0.2">
      <c r="A88" s="64" t="s">
        <v>146</v>
      </c>
      <c r="B88" s="95" t="s">
        <v>101</v>
      </c>
      <c r="C88" s="74" t="s">
        <v>103</v>
      </c>
      <c r="D88" s="77" t="s">
        <v>135</v>
      </c>
      <c r="E88" s="77" t="s">
        <v>153</v>
      </c>
      <c r="F88" s="62" t="s">
        <v>208</v>
      </c>
      <c r="G88" s="151">
        <f>G89</f>
        <v>4.0999999999999996</v>
      </c>
      <c r="H88" s="151">
        <f t="shared" ref="H88:I88" si="39">H89</f>
        <v>0</v>
      </c>
      <c r="I88" s="151">
        <f t="shared" si="39"/>
        <v>4.0999999999999996</v>
      </c>
    </row>
    <row r="89" spans="1:9" x14ac:dyDescent="0.2">
      <c r="A89" s="64" t="s">
        <v>147</v>
      </c>
      <c r="B89" s="95" t="s">
        <v>101</v>
      </c>
      <c r="C89" s="74" t="s">
        <v>103</v>
      </c>
      <c r="D89" s="77" t="s">
        <v>135</v>
      </c>
      <c r="E89" s="77" t="s">
        <v>153</v>
      </c>
      <c r="F89" s="62" t="s">
        <v>148</v>
      </c>
      <c r="G89" s="151">
        <f>G90+G92+G91</f>
        <v>4.0999999999999996</v>
      </c>
      <c r="H89" s="151">
        <f t="shared" ref="H89:I89" si="40">H90+H92+H91</f>
        <v>0</v>
      </c>
      <c r="I89" s="151">
        <f t="shared" si="40"/>
        <v>4.0999999999999996</v>
      </c>
    </row>
    <row r="90" spans="1:9" x14ac:dyDescent="0.2">
      <c r="A90" s="68" t="s">
        <v>149</v>
      </c>
      <c r="B90" s="95" t="s">
        <v>101</v>
      </c>
      <c r="C90" s="74" t="s">
        <v>103</v>
      </c>
      <c r="D90" s="77" t="s">
        <v>135</v>
      </c>
      <c r="E90" s="77" t="s">
        <v>153</v>
      </c>
      <c r="F90" s="62" t="s">
        <v>150</v>
      </c>
      <c r="G90" s="151">
        <v>0</v>
      </c>
      <c r="H90" s="228"/>
      <c r="I90" s="155">
        <f t="shared" ref="I90:I92" si="41">G90+H90</f>
        <v>0</v>
      </c>
    </row>
    <row r="91" spans="1:9" x14ac:dyDescent="0.2">
      <c r="A91" s="64" t="s">
        <v>209</v>
      </c>
      <c r="B91" s="95" t="s">
        <v>101</v>
      </c>
      <c r="C91" s="74" t="s">
        <v>103</v>
      </c>
      <c r="D91" s="77" t="s">
        <v>135</v>
      </c>
      <c r="E91" s="77" t="s">
        <v>153</v>
      </c>
      <c r="F91" s="62">
        <v>852</v>
      </c>
      <c r="G91" s="151">
        <v>0</v>
      </c>
      <c r="H91" s="228"/>
      <c r="I91" s="155">
        <f t="shared" si="41"/>
        <v>0</v>
      </c>
    </row>
    <row r="92" spans="1:9" x14ac:dyDescent="0.2">
      <c r="A92" s="64" t="s">
        <v>462</v>
      </c>
      <c r="B92" s="95" t="s">
        <v>101</v>
      </c>
      <c r="C92" s="74" t="s">
        <v>103</v>
      </c>
      <c r="D92" s="77" t="s">
        <v>135</v>
      </c>
      <c r="E92" s="77" t="s">
        <v>153</v>
      </c>
      <c r="F92" s="62">
        <v>853</v>
      </c>
      <c r="G92" s="151">
        <v>4.0999999999999996</v>
      </c>
      <c r="H92" s="228"/>
      <c r="I92" s="155">
        <f t="shared" si="41"/>
        <v>4.0999999999999996</v>
      </c>
    </row>
    <row r="93" spans="1:9" x14ac:dyDescent="0.2">
      <c r="A93" s="88" t="s">
        <v>412</v>
      </c>
      <c r="B93" s="96" t="s">
        <v>101</v>
      </c>
      <c r="C93" s="87">
        <v>12</v>
      </c>
      <c r="D93" s="89"/>
      <c r="E93" s="89"/>
      <c r="F93" s="87"/>
      <c r="G93" s="159">
        <f t="shared" ref="G93:I97" si="42">G94</f>
        <v>100</v>
      </c>
      <c r="H93" s="159">
        <f t="shared" si="42"/>
        <v>0</v>
      </c>
      <c r="I93" s="159">
        <f t="shared" si="42"/>
        <v>100</v>
      </c>
    </row>
    <row r="94" spans="1:9" x14ac:dyDescent="0.2">
      <c r="A94" s="88" t="s">
        <v>413</v>
      </c>
      <c r="B94" s="96" t="s">
        <v>101</v>
      </c>
      <c r="C94" s="87">
        <v>12</v>
      </c>
      <c r="D94" s="89" t="s">
        <v>226</v>
      </c>
      <c r="E94" s="89"/>
      <c r="F94" s="87"/>
      <c r="G94" s="159">
        <f t="shared" si="42"/>
        <v>100</v>
      </c>
      <c r="H94" s="159">
        <f t="shared" si="42"/>
        <v>0</v>
      </c>
      <c r="I94" s="159">
        <f t="shared" si="42"/>
        <v>100</v>
      </c>
    </row>
    <row r="95" spans="1:9" s="180" customFormat="1" x14ac:dyDescent="0.2">
      <c r="A95" s="90" t="s">
        <v>574</v>
      </c>
      <c r="B95" s="98" t="s">
        <v>101</v>
      </c>
      <c r="C95" s="92">
        <v>12</v>
      </c>
      <c r="D95" s="94" t="s">
        <v>226</v>
      </c>
      <c r="E95" s="94" t="s">
        <v>582</v>
      </c>
      <c r="F95" s="92"/>
      <c r="G95" s="161">
        <f>G96+G99</f>
        <v>100</v>
      </c>
      <c r="H95" s="161">
        <f t="shared" ref="H95:I95" si="43">H96+H99</f>
        <v>0</v>
      </c>
      <c r="I95" s="161">
        <f t="shared" si="43"/>
        <v>100</v>
      </c>
    </row>
    <row r="96" spans="1:9" x14ac:dyDescent="0.2">
      <c r="A96" s="73" t="s">
        <v>482</v>
      </c>
      <c r="B96" s="95" t="s">
        <v>101</v>
      </c>
      <c r="C96" s="74">
        <v>12</v>
      </c>
      <c r="D96" s="77" t="s">
        <v>226</v>
      </c>
      <c r="E96" s="94" t="s">
        <v>582</v>
      </c>
      <c r="F96" s="74">
        <v>200</v>
      </c>
      <c r="G96" s="160">
        <f t="shared" si="42"/>
        <v>66</v>
      </c>
      <c r="H96" s="160">
        <f t="shared" si="42"/>
        <v>0</v>
      </c>
      <c r="I96" s="160">
        <f t="shared" si="42"/>
        <v>66</v>
      </c>
    </row>
    <row r="97" spans="1:9" ht="22.5" x14ac:dyDescent="0.2">
      <c r="A97" s="73" t="s">
        <v>128</v>
      </c>
      <c r="B97" s="95" t="s">
        <v>101</v>
      </c>
      <c r="C97" s="74">
        <v>12</v>
      </c>
      <c r="D97" s="77" t="s">
        <v>226</v>
      </c>
      <c r="E97" s="94" t="s">
        <v>582</v>
      </c>
      <c r="F97" s="74">
        <v>240</v>
      </c>
      <c r="G97" s="160">
        <f>G98</f>
        <v>66</v>
      </c>
      <c r="H97" s="160">
        <f t="shared" si="42"/>
        <v>0</v>
      </c>
      <c r="I97" s="160">
        <f t="shared" si="42"/>
        <v>66</v>
      </c>
    </row>
    <row r="98" spans="1:9" x14ac:dyDescent="0.2">
      <c r="A98" s="101" t="s">
        <v>518</v>
      </c>
      <c r="B98" s="95" t="s">
        <v>101</v>
      </c>
      <c r="C98" s="74">
        <v>12</v>
      </c>
      <c r="D98" s="77" t="s">
        <v>226</v>
      </c>
      <c r="E98" s="94" t="s">
        <v>582</v>
      </c>
      <c r="F98" s="74">
        <v>244</v>
      </c>
      <c r="G98" s="160">
        <v>66</v>
      </c>
      <c r="H98" s="228"/>
      <c r="I98" s="155">
        <f>G98+H98</f>
        <v>66</v>
      </c>
    </row>
    <row r="99" spans="1:9" x14ac:dyDescent="0.2">
      <c r="A99" s="73" t="s">
        <v>482</v>
      </c>
      <c r="B99" s="95" t="s">
        <v>101</v>
      </c>
      <c r="C99" s="74">
        <v>12</v>
      </c>
      <c r="D99" s="77" t="s">
        <v>226</v>
      </c>
      <c r="E99" s="94" t="s">
        <v>583</v>
      </c>
      <c r="F99" s="74" t="s">
        <v>127</v>
      </c>
      <c r="G99" s="149">
        <f>SUM(G100)</f>
        <v>34</v>
      </c>
      <c r="H99" s="149">
        <f t="shared" ref="H99:I99" si="44">SUM(H100)</f>
        <v>0</v>
      </c>
      <c r="I99" s="149">
        <f t="shared" si="44"/>
        <v>34</v>
      </c>
    </row>
    <row r="100" spans="1:9" ht="22.5" x14ac:dyDescent="0.2">
      <c r="A100" s="73" t="s">
        <v>128</v>
      </c>
      <c r="B100" s="95" t="s">
        <v>101</v>
      </c>
      <c r="C100" s="74">
        <v>12</v>
      </c>
      <c r="D100" s="77" t="s">
        <v>226</v>
      </c>
      <c r="E100" s="94" t="s">
        <v>583</v>
      </c>
      <c r="F100" s="74" t="s">
        <v>129</v>
      </c>
      <c r="G100" s="149">
        <f>G102+G101</f>
        <v>34</v>
      </c>
      <c r="H100" s="149">
        <f t="shared" ref="H100:I100" si="45">H102+H101</f>
        <v>0</v>
      </c>
      <c r="I100" s="149">
        <f t="shared" si="45"/>
        <v>34</v>
      </c>
    </row>
    <row r="101" spans="1:9" ht="22.5" x14ac:dyDescent="0.2">
      <c r="A101" s="101" t="s">
        <v>145</v>
      </c>
      <c r="B101" s="95" t="s">
        <v>101</v>
      </c>
      <c r="C101" s="74">
        <v>12</v>
      </c>
      <c r="D101" s="77" t="s">
        <v>226</v>
      </c>
      <c r="E101" s="94" t="s">
        <v>583</v>
      </c>
      <c r="F101" s="74">
        <v>242</v>
      </c>
      <c r="G101" s="149">
        <v>24</v>
      </c>
      <c r="H101" s="228"/>
      <c r="I101" s="155">
        <f t="shared" ref="I101:I102" si="46">G101+H101</f>
        <v>24</v>
      </c>
    </row>
    <row r="102" spans="1:9" x14ac:dyDescent="0.2">
      <c r="A102" s="101" t="s">
        <v>518</v>
      </c>
      <c r="B102" s="95" t="s">
        <v>101</v>
      </c>
      <c r="C102" s="74">
        <v>12</v>
      </c>
      <c r="D102" s="77" t="s">
        <v>226</v>
      </c>
      <c r="E102" s="94" t="s">
        <v>583</v>
      </c>
      <c r="F102" s="74" t="s">
        <v>131</v>
      </c>
      <c r="G102" s="149">
        <v>10</v>
      </c>
      <c r="H102" s="228"/>
      <c r="I102" s="155">
        <f t="shared" si="46"/>
        <v>10</v>
      </c>
    </row>
    <row r="103" spans="1:9" ht="21" x14ac:dyDescent="0.2">
      <c r="A103" s="88" t="s">
        <v>154</v>
      </c>
      <c r="B103" s="89" t="s">
        <v>155</v>
      </c>
      <c r="C103" s="87" t="s">
        <v>156</v>
      </c>
      <c r="D103" s="89" t="s">
        <v>156</v>
      </c>
      <c r="E103" s="89" t="s">
        <v>157</v>
      </c>
      <c r="F103" s="87" t="s">
        <v>158</v>
      </c>
      <c r="G103" s="147">
        <f>G104</f>
        <v>79286.8</v>
      </c>
      <c r="H103" s="147">
        <f t="shared" ref="H103:I103" si="47">H104</f>
        <v>369.59999999999997</v>
      </c>
      <c r="I103" s="147">
        <f t="shared" si="47"/>
        <v>79656.400000000009</v>
      </c>
    </row>
    <row r="104" spans="1:9" x14ac:dyDescent="0.2">
      <c r="A104" s="57" t="s">
        <v>159</v>
      </c>
      <c r="B104" s="84" t="s">
        <v>155</v>
      </c>
      <c r="C104" s="86" t="s">
        <v>160</v>
      </c>
      <c r="D104" s="84" t="s">
        <v>156</v>
      </c>
      <c r="E104" s="84" t="s">
        <v>157</v>
      </c>
      <c r="F104" s="86" t="s">
        <v>158</v>
      </c>
      <c r="G104" s="146">
        <f>G105+G159+G170</f>
        <v>79286.8</v>
      </c>
      <c r="H104" s="146">
        <f t="shared" ref="H104:I104" si="48">H105+H159+H170</f>
        <v>369.59999999999997</v>
      </c>
      <c r="I104" s="146">
        <f t="shared" si="48"/>
        <v>79656.400000000009</v>
      </c>
    </row>
    <row r="105" spans="1:9" x14ac:dyDescent="0.2">
      <c r="A105" s="57" t="s">
        <v>161</v>
      </c>
      <c r="B105" s="84" t="s">
        <v>155</v>
      </c>
      <c r="C105" s="86" t="s">
        <v>160</v>
      </c>
      <c r="D105" s="84" t="s">
        <v>162</v>
      </c>
      <c r="E105" s="84"/>
      <c r="F105" s="86"/>
      <c r="G105" s="146">
        <f>G106+G155</f>
        <v>30781.1</v>
      </c>
      <c r="H105" s="146">
        <f t="shared" ref="H105:I105" si="49">H106+H155</f>
        <v>0</v>
      </c>
      <c r="I105" s="146">
        <f t="shared" si="49"/>
        <v>30781.1</v>
      </c>
    </row>
    <row r="106" spans="1:9" ht="21" x14ac:dyDescent="0.2">
      <c r="A106" s="57" t="s">
        <v>545</v>
      </c>
      <c r="B106" s="84" t="s">
        <v>155</v>
      </c>
      <c r="C106" s="86">
        <v>10</v>
      </c>
      <c r="D106" s="84" t="s">
        <v>162</v>
      </c>
      <c r="E106" s="84" t="s">
        <v>163</v>
      </c>
      <c r="F106" s="86"/>
      <c r="G106" s="146">
        <f>G107+G133</f>
        <v>30415.8</v>
      </c>
      <c r="H106" s="146">
        <f t="shared" ref="H106:I106" si="50">H107+H133</f>
        <v>0</v>
      </c>
      <c r="I106" s="146">
        <f t="shared" si="50"/>
        <v>30415.8</v>
      </c>
    </row>
    <row r="107" spans="1:9" ht="22.5" x14ac:dyDescent="0.2">
      <c r="A107" s="60" t="s">
        <v>164</v>
      </c>
      <c r="B107" s="66" t="s">
        <v>155</v>
      </c>
      <c r="C107" s="66" t="s">
        <v>160</v>
      </c>
      <c r="D107" s="66" t="s">
        <v>162</v>
      </c>
      <c r="E107" s="66" t="s">
        <v>165</v>
      </c>
      <c r="F107" s="69"/>
      <c r="G107" s="150">
        <f>G108+G115+G123+G128</f>
        <v>19877.8</v>
      </c>
      <c r="H107" s="150">
        <f t="shared" ref="H107:I107" si="51">H108+H115+H123+H128</f>
        <v>0</v>
      </c>
      <c r="I107" s="150">
        <f t="shared" si="51"/>
        <v>19877.8</v>
      </c>
    </row>
    <row r="108" spans="1:9" s="70" customFormat="1" ht="22.5" x14ac:dyDescent="0.2">
      <c r="A108" s="60" t="s">
        <v>166</v>
      </c>
      <c r="B108" s="66" t="s">
        <v>155</v>
      </c>
      <c r="C108" s="66" t="s">
        <v>160</v>
      </c>
      <c r="D108" s="66" t="s">
        <v>162</v>
      </c>
      <c r="E108" s="66" t="s">
        <v>167</v>
      </c>
      <c r="F108" s="69"/>
      <c r="G108" s="150">
        <f>G109</f>
        <v>7768</v>
      </c>
      <c r="H108" s="150">
        <f t="shared" ref="H108:I109" si="52">H109</f>
        <v>0</v>
      </c>
      <c r="I108" s="150">
        <f t="shared" si="52"/>
        <v>7768</v>
      </c>
    </row>
    <row r="109" spans="1:9" s="70" customFormat="1" ht="11.25" x14ac:dyDescent="0.2">
      <c r="A109" s="68" t="s">
        <v>168</v>
      </c>
      <c r="B109" s="66" t="s">
        <v>155</v>
      </c>
      <c r="C109" s="66" t="s">
        <v>160</v>
      </c>
      <c r="D109" s="66" t="s">
        <v>162</v>
      </c>
      <c r="E109" s="66" t="s">
        <v>169</v>
      </c>
      <c r="F109" s="69"/>
      <c r="G109" s="150">
        <f>G110</f>
        <v>7768</v>
      </c>
      <c r="H109" s="150">
        <f t="shared" si="52"/>
        <v>0</v>
      </c>
      <c r="I109" s="150">
        <f t="shared" si="52"/>
        <v>7768</v>
      </c>
    </row>
    <row r="110" spans="1:9" s="70" customFormat="1" ht="11.25" x14ac:dyDescent="0.2">
      <c r="A110" s="68" t="s">
        <v>170</v>
      </c>
      <c r="B110" s="66" t="s">
        <v>155</v>
      </c>
      <c r="C110" s="66" t="s">
        <v>160</v>
      </c>
      <c r="D110" s="66" t="s">
        <v>162</v>
      </c>
      <c r="E110" s="66" t="s">
        <v>169</v>
      </c>
      <c r="F110" s="66" t="s">
        <v>171</v>
      </c>
      <c r="G110" s="150">
        <f>G112+G113</f>
        <v>7768</v>
      </c>
      <c r="H110" s="150">
        <f t="shared" ref="H110:I110" si="53">H112+H113</f>
        <v>0</v>
      </c>
      <c r="I110" s="150">
        <f t="shared" si="53"/>
        <v>7768</v>
      </c>
    </row>
    <row r="111" spans="1:9" s="70" customFormat="1" ht="11.25" x14ac:dyDescent="0.2">
      <c r="A111" s="68" t="s">
        <v>172</v>
      </c>
      <c r="B111" s="66" t="s">
        <v>155</v>
      </c>
      <c r="C111" s="66" t="s">
        <v>160</v>
      </c>
      <c r="D111" s="66" t="s">
        <v>162</v>
      </c>
      <c r="E111" s="66" t="s">
        <v>169</v>
      </c>
      <c r="F111" s="69">
        <v>310</v>
      </c>
      <c r="G111" s="150">
        <f>G112</f>
        <v>7768</v>
      </c>
      <c r="H111" s="150">
        <f t="shared" ref="H111:I111" si="54">H112</f>
        <v>-7768</v>
      </c>
      <c r="I111" s="150">
        <f t="shared" si="54"/>
        <v>0</v>
      </c>
    </row>
    <row r="112" spans="1:9" s="70" customFormat="1" ht="32.25" customHeight="1" x14ac:dyDescent="0.2">
      <c r="A112" s="64" t="s">
        <v>467</v>
      </c>
      <c r="B112" s="66" t="s">
        <v>155</v>
      </c>
      <c r="C112" s="66" t="s">
        <v>160</v>
      </c>
      <c r="D112" s="66" t="s">
        <v>162</v>
      </c>
      <c r="E112" s="66" t="s">
        <v>169</v>
      </c>
      <c r="F112" s="69">
        <v>313</v>
      </c>
      <c r="G112" s="150">
        <v>7768</v>
      </c>
      <c r="H112" s="218">
        <v>-7768</v>
      </c>
      <c r="I112" s="155">
        <f>G112+H112</f>
        <v>0</v>
      </c>
    </row>
    <row r="113" spans="1:9" s="70" customFormat="1" ht="30" customHeight="1" x14ac:dyDescent="0.2">
      <c r="A113" s="73" t="s">
        <v>467</v>
      </c>
      <c r="B113" s="66" t="s">
        <v>155</v>
      </c>
      <c r="C113" s="66" t="s">
        <v>160</v>
      </c>
      <c r="D113" s="66" t="s">
        <v>162</v>
      </c>
      <c r="E113" s="66" t="s">
        <v>169</v>
      </c>
      <c r="F113" s="69">
        <v>320</v>
      </c>
      <c r="G113" s="150">
        <v>0</v>
      </c>
      <c r="H113" s="218">
        <f>H114</f>
        <v>7768</v>
      </c>
      <c r="I113" s="218">
        <f>I114</f>
        <v>7768</v>
      </c>
    </row>
    <row r="114" spans="1:9" s="70" customFormat="1" ht="21.75" customHeight="1" x14ac:dyDescent="0.2">
      <c r="A114" s="64" t="s">
        <v>711</v>
      </c>
      <c r="B114" s="66" t="s">
        <v>155</v>
      </c>
      <c r="C114" s="66" t="s">
        <v>160</v>
      </c>
      <c r="D114" s="66" t="s">
        <v>162</v>
      </c>
      <c r="E114" s="66" t="s">
        <v>169</v>
      </c>
      <c r="F114" s="69">
        <v>321</v>
      </c>
      <c r="G114" s="150">
        <v>0</v>
      </c>
      <c r="H114" s="218">
        <v>7768</v>
      </c>
      <c r="I114" s="155">
        <f>G114+H114</f>
        <v>7768</v>
      </c>
    </row>
    <row r="115" spans="1:9" s="70" customFormat="1" ht="22.5" x14ac:dyDescent="0.2">
      <c r="A115" s="60" t="s">
        <v>177</v>
      </c>
      <c r="B115" s="61" t="s">
        <v>155</v>
      </c>
      <c r="C115" s="62">
        <v>10</v>
      </c>
      <c r="D115" s="61" t="s">
        <v>162</v>
      </c>
      <c r="E115" s="61" t="s">
        <v>178</v>
      </c>
      <c r="F115" s="62" t="s">
        <v>158</v>
      </c>
      <c r="G115" s="151">
        <f>G116</f>
        <v>11633</v>
      </c>
      <c r="H115" s="151">
        <f t="shared" ref="H115:I115" si="55">H116</f>
        <v>0</v>
      </c>
      <c r="I115" s="151">
        <f t="shared" si="55"/>
        <v>11633</v>
      </c>
    </row>
    <row r="116" spans="1:9" s="70" customFormat="1" ht="22.5" x14ac:dyDescent="0.2">
      <c r="A116" s="60" t="s">
        <v>70</v>
      </c>
      <c r="B116" s="61" t="s">
        <v>155</v>
      </c>
      <c r="C116" s="62" t="s">
        <v>160</v>
      </c>
      <c r="D116" s="61" t="s">
        <v>162</v>
      </c>
      <c r="E116" s="61" t="s">
        <v>179</v>
      </c>
      <c r="F116" s="62"/>
      <c r="G116" s="151">
        <f>G117+G120</f>
        <v>11633</v>
      </c>
      <c r="H116" s="151">
        <f t="shared" ref="H116:I116" si="56">H117+H120</f>
        <v>0</v>
      </c>
      <c r="I116" s="151">
        <f t="shared" si="56"/>
        <v>11633</v>
      </c>
    </row>
    <row r="117" spans="1:9" x14ac:dyDescent="0.2">
      <c r="A117" s="73" t="s">
        <v>482</v>
      </c>
      <c r="B117" s="61" t="s">
        <v>155</v>
      </c>
      <c r="C117" s="62" t="s">
        <v>160</v>
      </c>
      <c r="D117" s="61" t="s">
        <v>162</v>
      </c>
      <c r="E117" s="61" t="s">
        <v>179</v>
      </c>
      <c r="F117" s="62" t="s">
        <v>127</v>
      </c>
      <c r="G117" s="151">
        <f>SUM(G118)</f>
        <v>0</v>
      </c>
      <c r="H117" s="151">
        <f t="shared" ref="H117:I117" si="57">SUM(H118)</f>
        <v>0</v>
      </c>
      <c r="I117" s="151">
        <f t="shared" si="57"/>
        <v>0</v>
      </c>
    </row>
    <row r="118" spans="1:9" s="70" customFormat="1" ht="22.5" x14ac:dyDescent="0.2">
      <c r="A118" s="73" t="s">
        <v>128</v>
      </c>
      <c r="B118" s="61" t="s">
        <v>155</v>
      </c>
      <c r="C118" s="62" t="s">
        <v>160</v>
      </c>
      <c r="D118" s="61" t="s">
        <v>162</v>
      </c>
      <c r="E118" s="61" t="s">
        <v>179</v>
      </c>
      <c r="F118" s="62" t="s">
        <v>129</v>
      </c>
      <c r="G118" s="151">
        <f>G119</f>
        <v>0</v>
      </c>
      <c r="H118" s="151">
        <f t="shared" ref="H118:I118" si="58">H119</f>
        <v>0</v>
      </c>
      <c r="I118" s="151">
        <f t="shared" si="58"/>
        <v>0</v>
      </c>
    </row>
    <row r="119" spans="1:9" s="70" customFormat="1" ht="11.25" x14ac:dyDescent="0.2">
      <c r="A119" s="101" t="s">
        <v>518</v>
      </c>
      <c r="B119" s="61" t="s">
        <v>155</v>
      </c>
      <c r="C119" s="62" t="s">
        <v>160</v>
      </c>
      <c r="D119" s="61" t="s">
        <v>162</v>
      </c>
      <c r="E119" s="61" t="s">
        <v>179</v>
      </c>
      <c r="F119" s="62" t="s">
        <v>131</v>
      </c>
      <c r="G119" s="151">
        <v>0</v>
      </c>
      <c r="H119" s="218"/>
      <c r="I119" s="155">
        <f>G119+H119</f>
        <v>0</v>
      </c>
    </row>
    <row r="120" spans="1:9" s="70" customFormat="1" ht="11.25" x14ac:dyDescent="0.2">
      <c r="A120" s="68" t="s">
        <v>170</v>
      </c>
      <c r="B120" s="61" t="s">
        <v>155</v>
      </c>
      <c r="C120" s="62" t="s">
        <v>160</v>
      </c>
      <c r="D120" s="61" t="s">
        <v>162</v>
      </c>
      <c r="E120" s="61" t="s">
        <v>179</v>
      </c>
      <c r="F120" s="62">
        <v>300</v>
      </c>
      <c r="G120" s="151">
        <f>G121</f>
        <v>11633</v>
      </c>
      <c r="H120" s="151">
        <f t="shared" ref="H120:I121" si="59">H121</f>
        <v>0</v>
      </c>
      <c r="I120" s="151">
        <f t="shared" si="59"/>
        <v>11633</v>
      </c>
    </row>
    <row r="121" spans="1:9" x14ac:dyDescent="0.2">
      <c r="A121" s="68" t="s">
        <v>172</v>
      </c>
      <c r="B121" s="61" t="s">
        <v>155</v>
      </c>
      <c r="C121" s="62" t="s">
        <v>160</v>
      </c>
      <c r="D121" s="61" t="s">
        <v>162</v>
      </c>
      <c r="E121" s="61" t="s">
        <v>179</v>
      </c>
      <c r="F121" s="62">
        <v>310</v>
      </c>
      <c r="G121" s="151">
        <f>G122</f>
        <v>11633</v>
      </c>
      <c r="H121" s="151">
        <f t="shared" si="59"/>
        <v>0</v>
      </c>
      <c r="I121" s="151">
        <f t="shared" si="59"/>
        <v>11633</v>
      </c>
    </row>
    <row r="122" spans="1:9" ht="22.5" x14ac:dyDescent="0.2">
      <c r="A122" s="64" t="s">
        <v>173</v>
      </c>
      <c r="B122" s="61" t="s">
        <v>155</v>
      </c>
      <c r="C122" s="62">
        <v>10</v>
      </c>
      <c r="D122" s="61" t="s">
        <v>162</v>
      </c>
      <c r="E122" s="61" t="s">
        <v>179</v>
      </c>
      <c r="F122" s="62">
        <v>313</v>
      </c>
      <c r="G122" s="151">
        <v>11633</v>
      </c>
      <c r="H122" s="228"/>
      <c r="I122" s="155">
        <f>G122+H122</f>
        <v>11633</v>
      </c>
    </row>
    <row r="123" spans="1:9" ht="22.5" x14ac:dyDescent="0.2">
      <c r="A123" s="68" t="s">
        <v>180</v>
      </c>
      <c r="B123" s="66" t="s">
        <v>155</v>
      </c>
      <c r="C123" s="66" t="s">
        <v>160</v>
      </c>
      <c r="D123" s="66" t="s">
        <v>162</v>
      </c>
      <c r="E123" s="66" t="s">
        <v>181</v>
      </c>
      <c r="F123" s="66"/>
      <c r="G123" s="150">
        <f>G125</f>
        <v>379.5</v>
      </c>
      <c r="H123" s="150">
        <f t="shared" ref="H123:I123" si="60">H125</f>
        <v>0</v>
      </c>
      <c r="I123" s="150">
        <f t="shared" si="60"/>
        <v>379.5</v>
      </c>
    </row>
    <row r="124" spans="1:9" ht="22.5" x14ac:dyDescent="0.2">
      <c r="A124" s="68" t="s">
        <v>492</v>
      </c>
      <c r="B124" s="66" t="s">
        <v>155</v>
      </c>
      <c r="C124" s="66" t="s">
        <v>160</v>
      </c>
      <c r="D124" s="66" t="s">
        <v>162</v>
      </c>
      <c r="E124" s="66" t="s">
        <v>182</v>
      </c>
      <c r="F124" s="66"/>
      <c r="G124" s="150">
        <f>G125</f>
        <v>379.5</v>
      </c>
      <c r="H124" s="150">
        <f t="shared" ref="H124:I126" si="61">H125</f>
        <v>0</v>
      </c>
      <c r="I124" s="150">
        <f t="shared" si="61"/>
        <v>379.5</v>
      </c>
    </row>
    <row r="125" spans="1:9" x14ac:dyDescent="0.2">
      <c r="A125" s="68" t="s">
        <v>170</v>
      </c>
      <c r="B125" s="66" t="s">
        <v>155</v>
      </c>
      <c r="C125" s="66" t="s">
        <v>160</v>
      </c>
      <c r="D125" s="66" t="s">
        <v>162</v>
      </c>
      <c r="E125" s="66" t="s">
        <v>182</v>
      </c>
      <c r="F125" s="66" t="s">
        <v>171</v>
      </c>
      <c r="G125" s="150">
        <f>G126</f>
        <v>379.5</v>
      </c>
      <c r="H125" s="150">
        <f t="shared" si="61"/>
        <v>0</v>
      </c>
      <c r="I125" s="150">
        <f t="shared" si="61"/>
        <v>379.5</v>
      </c>
    </row>
    <row r="126" spans="1:9" x14ac:dyDescent="0.2">
      <c r="A126" s="68" t="s">
        <v>172</v>
      </c>
      <c r="B126" s="66" t="s">
        <v>155</v>
      </c>
      <c r="C126" s="66" t="s">
        <v>160</v>
      </c>
      <c r="D126" s="66" t="s">
        <v>162</v>
      </c>
      <c r="E126" s="66" t="s">
        <v>182</v>
      </c>
      <c r="F126" s="69">
        <v>310</v>
      </c>
      <c r="G126" s="150">
        <f>G127</f>
        <v>379.5</v>
      </c>
      <c r="H126" s="150">
        <f t="shared" si="61"/>
        <v>0</v>
      </c>
      <c r="I126" s="150">
        <f t="shared" si="61"/>
        <v>379.5</v>
      </c>
    </row>
    <row r="127" spans="1:9" ht="22.5" x14ac:dyDescent="0.2">
      <c r="A127" s="64" t="s">
        <v>173</v>
      </c>
      <c r="B127" s="66" t="s">
        <v>155</v>
      </c>
      <c r="C127" s="66" t="s">
        <v>160</v>
      </c>
      <c r="D127" s="66" t="s">
        <v>162</v>
      </c>
      <c r="E127" s="66" t="s">
        <v>182</v>
      </c>
      <c r="F127" s="69">
        <v>313</v>
      </c>
      <c r="G127" s="150">
        <v>379.5</v>
      </c>
      <c r="H127" s="228"/>
      <c r="I127" s="155">
        <f>G127+H127</f>
        <v>379.5</v>
      </c>
    </row>
    <row r="128" spans="1:9" ht="22.5" x14ac:dyDescent="0.2">
      <c r="A128" s="64" t="s">
        <v>580</v>
      </c>
      <c r="B128" s="66" t="s">
        <v>155</v>
      </c>
      <c r="C128" s="66" t="s">
        <v>160</v>
      </c>
      <c r="D128" s="66" t="s">
        <v>162</v>
      </c>
      <c r="E128" s="61" t="s">
        <v>571</v>
      </c>
      <c r="F128" s="69"/>
      <c r="G128" s="150">
        <f>G129</f>
        <v>97.3</v>
      </c>
      <c r="H128" s="150">
        <f t="shared" ref="H128:I129" si="62">H129</f>
        <v>0</v>
      </c>
      <c r="I128" s="150">
        <f t="shared" si="62"/>
        <v>97.3</v>
      </c>
    </row>
    <row r="129" spans="1:9" ht="22.5" x14ac:dyDescent="0.2">
      <c r="A129" s="64" t="s">
        <v>564</v>
      </c>
      <c r="B129" s="66" t="s">
        <v>155</v>
      </c>
      <c r="C129" s="66" t="s">
        <v>160</v>
      </c>
      <c r="D129" s="66" t="s">
        <v>162</v>
      </c>
      <c r="E129" s="61" t="s">
        <v>579</v>
      </c>
      <c r="F129" s="69"/>
      <c r="G129" s="150">
        <f>G130</f>
        <v>97.3</v>
      </c>
      <c r="H129" s="150">
        <f t="shared" si="62"/>
        <v>0</v>
      </c>
      <c r="I129" s="150">
        <f t="shared" si="62"/>
        <v>97.3</v>
      </c>
    </row>
    <row r="130" spans="1:9" s="70" customFormat="1" ht="11.25" x14ac:dyDescent="0.2">
      <c r="A130" s="68" t="s">
        <v>170</v>
      </c>
      <c r="B130" s="66" t="s">
        <v>155</v>
      </c>
      <c r="C130" s="66" t="s">
        <v>160</v>
      </c>
      <c r="D130" s="66" t="s">
        <v>162</v>
      </c>
      <c r="E130" s="61" t="s">
        <v>579</v>
      </c>
      <c r="F130" s="66" t="s">
        <v>171</v>
      </c>
      <c r="G130" s="150">
        <f>G132</f>
        <v>97.3</v>
      </c>
      <c r="H130" s="150">
        <f t="shared" ref="H130:I130" si="63">H132</f>
        <v>0</v>
      </c>
      <c r="I130" s="150">
        <f t="shared" si="63"/>
        <v>97.3</v>
      </c>
    </row>
    <row r="131" spans="1:9" s="70" customFormat="1" ht="11.25" x14ac:dyDescent="0.2">
      <c r="A131" s="68" t="s">
        <v>172</v>
      </c>
      <c r="B131" s="66" t="s">
        <v>155</v>
      </c>
      <c r="C131" s="66" t="s">
        <v>160</v>
      </c>
      <c r="D131" s="66" t="s">
        <v>162</v>
      </c>
      <c r="E131" s="61" t="s">
        <v>579</v>
      </c>
      <c r="F131" s="69">
        <v>310</v>
      </c>
      <c r="G131" s="150">
        <f>G132</f>
        <v>97.3</v>
      </c>
      <c r="H131" s="150">
        <f t="shared" ref="H131:I131" si="64">H132</f>
        <v>0</v>
      </c>
      <c r="I131" s="150">
        <f t="shared" si="64"/>
        <v>97.3</v>
      </c>
    </row>
    <row r="132" spans="1:9" ht="22.5" x14ac:dyDescent="0.2">
      <c r="A132" s="64" t="s">
        <v>173</v>
      </c>
      <c r="B132" s="66" t="s">
        <v>155</v>
      </c>
      <c r="C132" s="66" t="s">
        <v>160</v>
      </c>
      <c r="D132" s="66" t="s">
        <v>162</v>
      </c>
      <c r="E132" s="61" t="s">
        <v>579</v>
      </c>
      <c r="F132" s="69">
        <v>313</v>
      </c>
      <c r="G132" s="150">
        <v>97.3</v>
      </c>
      <c r="H132" s="228"/>
      <c r="I132" s="155">
        <f>G132+H132</f>
        <v>97.3</v>
      </c>
    </row>
    <row r="133" spans="1:9" ht="22.5" x14ac:dyDescent="0.2">
      <c r="A133" s="73" t="s">
        <v>183</v>
      </c>
      <c r="B133" s="61" t="s">
        <v>155</v>
      </c>
      <c r="C133" s="62">
        <v>10</v>
      </c>
      <c r="D133" s="61" t="s">
        <v>162</v>
      </c>
      <c r="E133" s="61" t="s">
        <v>184</v>
      </c>
      <c r="F133" s="62"/>
      <c r="G133" s="151">
        <f>G134+G142+G147</f>
        <v>10538</v>
      </c>
      <c r="H133" s="151">
        <f t="shared" ref="H133:I133" si="65">H134+H142+H147</f>
        <v>0</v>
      </c>
      <c r="I133" s="151">
        <f t="shared" si="65"/>
        <v>10538</v>
      </c>
    </row>
    <row r="134" spans="1:9" s="70" customFormat="1" ht="22.5" x14ac:dyDescent="0.2">
      <c r="A134" s="68" t="s">
        <v>185</v>
      </c>
      <c r="B134" s="66" t="s">
        <v>155</v>
      </c>
      <c r="C134" s="66" t="s">
        <v>160</v>
      </c>
      <c r="D134" s="66" t="s">
        <v>162</v>
      </c>
      <c r="E134" s="66" t="s">
        <v>186</v>
      </c>
      <c r="F134" s="66"/>
      <c r="G134" s="150">
        <f>G135</f>
        <v>5235.3999999999996</v>
      </c>
      <c r="H134" s="150">
        <f t="shared" ref="H134:I134" si="66">H135</f>
        <v>0</v>
      </c>
      <c r="I134" s="150">
        <f t="shared" si="66"/>
        <v>5235.3999999999996</v>
      </c>
    </row>
    <row r="135" spans="1:9" s="70" customFormat="1" ht="22.5" x14ac:dyDescent="0.2">
      <c r="A135" s="68" t="s">
        <v>75</v>
      </c>
      <c r="B135" s="66" t="s">
        <v>155</v>
      </c>
      <c r="C135" s="66" t="s">
        <v>160</v>
      </c>
      <c r="D135" s="66" t="s">
        <v>162</v>
      </c>
      <c r="E135" s="66" t="s">
        <v>187</v>
      </c>
      <c r="F135" s="66"/>
      <c r="G135" s="150">
        <f>G136+G139</f>
        <v>5235.3999999999996</v>
      </c>
      <c r="H135" s="150">
        <f t="shared" ref="H135:I135" si="67">H136+H139</f>
        <v>0</v>
      </c>
      <c r="I135" s="150">
        <f t="shared" si="67"/>
        <v>5235.3999999999996</v>
      </c>
    </row>
    <row r="136" spans="1:9" s="70" customFormat="1" ht="11.25" x14ac:dyDescent="0.2">
      <c r="A136" s="73" t="s">
        <v>482</v>
      </c>
      <c r="B136" s="61" t="s">
        <v>155</v>
      </c>
      <c r="C136" s="62" t="s">
        <v>160</v>
      </c>
      <c r="D136" s="61" t="s">
        <v>162</v>
      </c>
      <c r="E136" s="66" t="s">
        <v>187</v>
      </c>
      <c r="F136" s="62" t="s">
        <v>127</v>
      </c>
      <c r="G136" s="151">
        <f>SUM(G137)</f>
        <v>102</v>
      </c>
      <c r="H136" s="151">
        <f t="shared" ref="H136:I136" si="68">SUM(H137)</f>
        <v>0</v>
      </c>
      <c r="I136" s="151">
        <f t="shared" si="68"/>
        <v>102</v>
      </c>
    </row>
    <row r="137" spans="1:9" s="70" customFormat="1" ht="22.5" x14ac:dyDescent="0.2">
      <c r="A137" s="73" t="s">
        <v>128</v>
      </c>
      <c r="B137" s="61" t="s">
        <v>155</v>
      </c>
      <c r="C137" s="62" t="s">
        <v>160</v>
      </c>
      <c r="D137" s="61" t="s">
        <v>162</v>
      </c>
      <c r="E137" s="66" t="s">
        <v>187</v>
      </c>
      <c r="F137" s="62" t="s">
        <v>129</v>
      </c>
      <c r="G137" s="151">
        <f>G138</f>
        <v>102</v>
      </c>
      <c r="H137" s="151">
        <f t="shared" ref="H137:I137" si="69">H138</f>
        <v>0</v>
      </c>
      <c r="I137" s="151">
        <f t="shared" si="69"/>
        <v>102</v>
      </c>
    </row>
    <row r="138" spans="1:9" s="70" customFormat="1" ht="11.25" x14ac:dyDescent="0.2">
      <c r="A138" s="101" t="s">
        <v>518</v>
      </c>
      <c r="B138" s="61" t="s">
        <v>155</v>
      </c>
      <c r="C138" s="62" t="s">
        <v>160</v>
      </c>
      <c r="D138" s="61" t="s">
        <v>162</v>
      </c>
      <c r="E138" s="66" t="s">
        <v>187</v>
      </c>
      <c r="F138" s="62" t="s">
        <v>131</v>
      </c>
      <c r="G138" s="151">
        <v>102</v>
      </c>
      <c r="H138" s="218"/>
      <c r="I138" s="155">
        <f>G138+H138</f>
        <v>102</v>
      </c>
    </row>
    <row r="139" spans="1:9" x14ac:dyDescent="0.2">
      <c r="A139" s="68" t="s">
        <v>170</v>
      </c>
      <c r="B139" s="66" t="s">
        <v>155</v>
      </c>
      <c r="C139" s="66" t="s">
        <v>160</v>
      </c>
      <c r="D139" s="66" t="s">
        <v>162</v>
      </c>
      <c r="E139" s="66" t="s">
        <v>187</v>
      </c>
      <c r="F139" s="66" t="s">
        <v>171</v>
      </c>
      <c r="G139" s="150">
        <f>G140</f>
        <v>5133.3999999999996</v>
      </c>
      <c r="H139" s="150">
        <f t="shared" ref="H139:I140" si="70">H140</f>
        <v>0</v>
      </c>
      <c r="I139" s="150">
        <f t="shared" si="70"/>
        <v>5133.3999999999996</v>
      </c>
    </row>
    <row r="140" spans="1:9" s="70" customFormat="1" ht="11.25" x14ac:dyDescent="0.2">
      <c r="A140" s="68" t="s">
        <v>172</v>
      </c>
      <c r="B140" s="66" t="s">
        <v>155</v>
      </c>
      <c r="C140" s="66" t="s">
        <v>160</v>
      </c>
      <c r="D140" s="66" t="s">
        <v>162</v>
      </c>
      <c r="E140" s="66" t="s">
        <v>187</v>
      </c>
      <c r="F140" s="69">
        <v>310</v>
      </c>
      <c r="G140" s="150">
        <f>G141</f>
        <v>5133.3999999999996</v>
      </c>
      <c r="H140" s="150">
        <f t="shared" si="70"/>
        <v>0</v>
      </c>
      <c r="I140" s="150">
        <f t="shared" si="70"/>
        <v>5133.3999999999996</v>
      </c>
    </row>
    <row r="141" spans="1:9" s="70" customFormat="1" ht="22.5" x14ac:dyDescent="0.2">
      <c r="A141" s="64" t="s">
        <v>173</v>
      </c>
      <c r="B141" s="66" t="s">
        <v>155</v>
      </c>
      <c r="C141" s="66" t="s">
        <v>160</v>
      </c>
      <c r="D141" s="66" t="s">
        <v>162</v>
      </c>
      <c r="E141" s="66" t="s">
        <v>187</v>
      </c>
      <c r="F141" s="69">
        <v>313</v>
      </c>
      <c r="G141" s="150">
        <v>5133.3999999999996</v>
      </c>
      <c r="H141" s="218"/>
      <c r="I141" s="155">
        <f>G141+H141</f>
        <v>5133.3999999999996</v>
      </c>
    </row>
    <row r="142" spans="1:9" ht="33.75" x14ac:dyDescent="0.2">
      <c r="A142" s="68" t="s">
        <v>188</v>
      </c>
      <c r="B142" s="66" t="s">
        <v>155</v>
      </c>
      <c r="C142" s="66" t="s">
        <v>160</v>
      </c>
      <c r="D142" s="66" t="s">
        <v>162</v>
      </c>
      <c r="E142" s="66" t="s">
        <v>189</v>
      </c>
      <c r="F142" s="66"/>
      <c r="G142" s="150">
        <f>G143</f>
        <v>35.6</v>
      </c>
      <c r="H142" s="150">
        <f t="shared" ref="H142:I145" si="71">H143</f>
        <v>0</v>
      </c>
      <c r="I142" s="150">
        <f t="shared" si="71"/>
        <v>35.6</v>
      </c>
    </row>
    <row r="143" spans="1:9" ht="33.75" x14ac:dyDescent="0.2">
      <c r="A143" s="68" t="s">
        <v>68</v>
      </c>
      <c r="B143" s="66" t="s">
        <v>155</v>
      </c>
      <c r="C143" s="66" t="s">
        <v>160</v>
      </c>
      <c r="D143" s="66" t="s">
        <v>162</v>
      </c>
      <c r="E143" s="66" t="s">
        <v>190</v>
      </c>
      <c r="F143" s="66"/>
      <c r="G143" s="150">
        <f>G144</f>
        <v>35.6</v>
      </c>
      <c r="H143" s="150">
        <f t="shared" si="71"/>
        <v>0</v>
      </c>
      <c r="I143" s="150">
        <f t="shared" si="71"/>
        <v>35.6</v>
      </c>
    </row>
    <row r="144" spans="1:9" x14ac:dyDescent="0.2">
      <c r="A144" s="68" t="s">
        <v>170</v>
      </c>
      <c r="B144" s="66" t="s">
        <v>155</v>
      </c>
      <c r="C144" s="66" t="s">
        <v>160</v>
      </c>
      <c r="D144" s="66" t="s">
        <v>162</v>
      </c>
      <c r="E144" s="66" t="s">
        <v>190</v>
      </c>
      <c r="F144" s="66" t="s">
        <v>171</v>
      </c>
      <c r="G144" s="150">
        <f>G145</f>
        <v>35.6</v>
      </c>
      <c r="H144" s="150">
        <f t="shared" si="71"/>
        <v>0</v>
      </c>
      <c r="I144" s="150">
        <f t="shared" si="71"/>
        <v>35.6</v>
      </c>
    </row>
    <row r="145" spans="1:9" s="70" customFormat="1" ht="11.25" x14ac:dyDescent="0.2">
      <c r="A145" s="68" t="s">
        <v>172</v>
      </c>
      <c r="B145" s="66" t="s">
        <v>155</v>
      </c>
      <c r="C145" s="66" t="s">
        <v>160</v>
      </c>
      <c r="D145" s="66" t="s">
        <v>162</v>
      </c>
      <c r="E145" s="66" t="s">
        <v>190</v>
      </c>
      <c r="F145" s="69">
        <v>310</v>
      </c>
      <c r="G145" s="150">
        <f>G146</f>
        <v>35.6</v>
      </c>
      <c r="H145" s="150">
        <f t="shared" si="71"/>
        <v>0</v>
      </c>
      <c r="I145" s="150">
        <f t="shared" si="71"/>
        <v>35.6</v>
      </c>
    </row>
    <row r="146" spans="1:9" s="70" customFormat="1" ht="22.5" x14ac:dyDescent="0.2">
      <c r="A146" s="64" t="s">
        <v>173</v>
      </c>
      <c r="B146" s="66" t="s">
        <v>155</v>
      </c>
      <c r="C146" s="66" t="s">
        <v>160</v>
      </c>
      <c r="D146" s="66" t="s">
        <v>162</v>
      </c>
      <c r="E146" s="66" t="s">
        <v>190</v>
      </c>
      <c r="F146" s="69">
        <v>313</v>
      </c>
      <c r="G146" s="150">
        <v>35.6</v>
      </c>
      <c r="H146" s="218"/>
      <c r="I146" s="155">
        <f>G146+H146</f>
        <v>35.6</v>
      </c>
    </row>
    <row r="147" spans="1:9" s="70" customFormat="1" ht="22.5" x14ac:dyDescent="0.2">
      <c r="A147" s="60" t="s">
        <v>191</v>
      </c>
      <c r="B147" s="66" t="s">
        <v>155</v>
      </c>
      <c r="C147" s="66" t="s">
        <v>160</v>
      </c>
      <c r="D147" s="66" t="s">
        <v>162</v>
      </c>
      <c r="E147" s="66" t="s">
        <v>192</v>
      </c>
      <c r="F147" s="69"/>
      <c r="G147" s="150">
        <f>G148</f>
        <v>5267</v>
      </c>
      <c r="H147" s="150">
        <f t="shared" ref="H147:I147" si="72">H148</f>
        <v>0</v>
      </c>
      <c r="I147" s="150">
        <f t="shared" si="72"/>
        <v>5267</v>
      </c>
    </row>
    <row r="148" spans="1:9" s="71" customFormat="1" ht="22.5" x14ac:dyDescent="0.2">
      <c r="A148" s="72" t="s">
        <v>67</v>
      </c>
      <c r="B148" s="66" t="s">
        <v>155</v>
      </c>
      <c r="C148" s="66" t="s">
        <v>160</v>
      </c>
      <c r="D148" s="66" t="s">
        <v>162</v>
      </c>
      <c r="E148" s="61" t="s">
        <v>193</v>
      </c>
      <c r="F148" s="62"/>
      <c r="G148" s="151">
        <f>G152+G149</f>
        <v>5267</v>
      </c>
      <c r="H148" s="151">
        <f t="shared" ref="H148:I148" si="73">H152+H149</f>
        <v>0</v>
      </c>
      <c r="I148" s="151">
        <f t="shared" si="73"/>
        <v>5267</v>
      </c>
    </row>
    <row r="149" spans="1:9" s="71" customFormat="1" ht="11.25" x14ac:dyDescent="0.2">
      <c r="A149" s="73" t="s">
        <v>482</v>
      </c>
      <c r="B149" s="61" t="s">
        <v>155</v>
      </c>
      <c r="C149" s="62" t="s">
        <v>160</v>
      </c>
      <c r="D149" s="61" t="s">
        <v>162</v>
      </c>
      <c r="E149" s="61" t="s">
        <v>193</v>
      </c>
      <c r="F149" s="62" t="s">
        <v>127</v>
      </c>
      <c r="G149" s="151">
        <f>SUM(G150)</f>
        <v>69.400000000000006</v>
      </c>
      <c r="H149" s="151">
        <f t="shared" ref="H149:I149" si="74">SUM(H150)</f>
        <v>0</v>
      </c>
      <c r="I149" s="151">
        <f t="shared" si="74"/>
        <v>69.400000000000006</v>
      </c>
    </row>
    <row r="150" spans="1:9" s="70" customFormat="1" ht="22.5" x14ac:dyDescent="0.2">
      <c r="A150" s="73" t="s">
        <v>128</v>
      </c>
      <c r="B150" s="61" t="s">
        <v>155</v>
      </c>
      <c r="C150" s="62" t="s">
        <v>160</v>
      </c>
      <c r="D150" s="61" t="s">
        <v>162</v>
      </c>
      <c r="E150" s="61" t="s">
        <v>193</v>
      </c>
      <c r="F150" s="62" t="s">
        <v>129</v>
      </c>
      <c r="G150" s="151">
        <f>G151</f>
        <v>69.400000000000006</v>
      </c>
      <c r="H150" s="151">
        <f t="shared" ref="H150:I150" si="75">H151</f>
        <v>0</v>
      </c>
      <c r="I150" s="151">
        <f t="shared" si="75"/>
        <v>69.400000000000006</v>
      </c>
    </row>
    <row r="151" spans="1:9" s="70" customFormat="1" ht="11.25" x14ac:dyDescent="0.2">
      <c r="A151" s="101" t="s">
        <v>518</v>
      </c>
      <c r="B151" s="61" t="s">
        <v>155</v>
      </c>
      <c r="C151" s="62" t="s">
        <v>160</v>
      </c>
      <c r="D151" s="61" t="s">
        <v>162</v>
      </c>
      <c r="E151" s="61" t="s">
        <v>193</v>
      </c>
      <c r="F151" s="62" t="s">
        <v>131</v>
      </c>
      <c r="G151" s="151">
        <v>69.400000000000006</v>
      </c>
      <c r="H151" s="218"/>
      <c r="I151" s="155">
        <f>G151+H151</f>
        <v>69.400000000000006</v>
      </c>
    </row>
    <row r="152" spans="1:9" s="70" customFormat="1" ht="11.25" x14ac:dyDescent="0.2">
      <c r="A152" s="68" t="s">
        <v>170</v>
      </c>
      <c r="B152" s="66" t="s">
        <v>155</v>
      </c>
      <c r="C152" s="66" t="s">
        <v>160</v>
      </c>
      <c r="D152" s="66" t="s">
        <v>162</v>
      </c>
      <c r="E152" s="61" t="s">
        <v>193</v>
      </c>
      <c r="F152" s="66" t="s">
        <v>171</v>
      </c>
      <c r="G152" s="150">
        <f>G154</f>
        <v>5197.6000000000004</v>
      </c>
      <c r="H152" s="150">
        <f t="shared" ref="H152:I152" si="76">H154</f>
        <v>0</v>
      </c>
      <c r="I152" s="150">
        <f t="shared" si="76"/>
        <v>5197.6000000000004</v>
      </c>
    </row>
    <row r="153" spans="1:9" s="70" customFormat="1" ht="11.25" x14ac:dyDescent="0.2">
      <c r="A153" s="68" t="s">
        <v>172</v>
      </c>
      <c r="B153" s="66" t="s">
        <v>155</v>
      </c>
      <c r="C153" s="66" t="s">
        <v>160</v>
      </c>
      <c r="D153" s="66" t="s">
        <v>162</v>
      </c>
      <c r="E153" s="61" t="s">
        <v>193</v>
      </c>
      <c r="F153" s="69">
        <v>310</v>
      </c>
      <c r="G153" s="150">
        <f>G154</f>
        <v>5197.6000000000004</v>
      </c>
      <c r="H153" s="150">
        <f t="shared" ref="H153:I153" si="77">H154</f>
        <v>0</v>
      </c>
      <c r="I153" s="150">
        <f t="shared" si="77"/>
        <v>5197.6000000000004</v>
      </c>
    </row>
    <row r="154" spans="1:9" ht="22.5" x14ac:dyDescent="0.2">
      <c r="A154" s="64" t="s">
        <v>173</v>
      </c>
      <c r="B154" s="66" t="s">
        <v>155</v>
      </c>
      <c r="C154" s="66" t="s">
        <v>160</v>
      </c>
      <c r="D154" s="66" t="s">
        <v>162</v>
      </c>
      <c r="E154" s="61" t="s">
        <v>193</v>
      </c>
      <c r="F154" s="69">
        <v>313</v>
      </c>
      <c r="G154" s="150">
        <v>5197.6000000000004</v>
      </c>
      <c r="H154" s="228"/>
      <c r="I154" s="155">
        <f>G154+H154</f>
        <v>5197.6000000000004</v>
      </c>
    </row>
    <row r="155" spans="1:9" ht="22.5" x14ac:dyDescent="0.2">
      <c r="A155" s="64" t="s">
        <v>584</v>
      </c>
      <c r="B155" s="66" t="s">
        <v>155</v>
      </c>
      <c r="C155" s="66" t="s">
        <v>160</v>
      </c>
      <c r="D155" s="66" t="s">
        <v>162</v>
      </c>
      <c r="E155" s="61" t="s">
        <v>585</v>
      </c>
      <c r="F155" s="69"/>
      <c r="G155" s="150">
        <f>G156</f>
        <v>365.3</v>
      </c>
      <c r="H155" s="150">
        <f t="shared" ref="H155:I155" si="78">H156</f>
        <v>0</v>
      </c>
      <c r="I155" s="150">
        <f t="shared" si="78"/>
        <v>365.3</v>
      </c>
    </row>
    <row r="156" spans="1:9" s="70" customFormat="1" ht="11.25" x14ac:dyDescent="0.2">
      <c r="A156" s="68" t="s">
        <v>170</v>
      </c>
      <c r="B156" s="66" t="s">
        <v>155</v>
      </c>
      <c r="C156" s="66" t="s">
        <v>160</v>
      </c>
      <c r="D156" s="66" t="s">
        <v>162</v>
      </c>
      <c r="E156" s="61" t="s">
        <v>585</v>
      </c>
      <c r="F156" s="66" t="s">
        <v>171</v>
      </c>
      <c r="G156" s="150">
        <f>G158</f>
        <v>365.3</v>
      </c>
      <c r="H156" s="150">
        <f t="shared" ref="H156:I156" si="79">H158</f>
        <v>0</v>
      </c>
      <c r="I156" s="150">
        <f t="shared" si="79"/>
        <v>365.3</v>
      </c>
    </row>
    <row r="157" spans="1:9" s="70" customFormat="1" ht="11.25" x14ac:dyDescent="0.2">
      <c r="A157" s="68" t="s">
        <v>172</v>
      </c>
      <c r="B157" s="66" t="s">
        <v>155</v>
      </c>
      <c r="C157" s="66" t="s">
        <v>160</v>
      </c>
      <c r="D157" s="66" t="s">
        <v>162</v>
      </c>
      <c r="E157" s="61" t="s">
        <v>585</v>
      </c>
      <c r="F157" s="69">
        <v>310</v>
      </c>
      <c r="G157" s="150">
        <f>G158</f>
        <v>365.3</v>
      </c>
      <c r="H157" s="150">
        <f t="shared" ref="H157:I157" si="80">H158</f>
        <v>0</v>
      </c>
      <c r="I157" s="150">
        <f t="shared" si="80"/>
        <v>365.3</v>
      </c>
    </row>
    <row r="158" spans="1:9" ht="22.5" x14ac:dyDescent="0.2">
      <c r="A158" s="64" t="s">
        <v>173</v>
      </c>
      <c r="B158" s="66" t="s">
        <v>155</v>
      </c>
      <c r="C158" s="66" t="s">
        <v>160</v>
      </c>
      <c r="D158" s="66" t="s">
        <v>162</v>
      </c>
      <c r="E158" s="61" t="s">
        <v>585</v>
      </c>
      <c r="F158" s="69">
        <v>313</v>
      </c>
      <c r="G158" s="150">
        <v>365.3</v>
      </c>
      <c r="H158" s="228"/>
      <c r="I158" s="155">
        <f>G158+H158</f>
        <v>365.3</v>
      </c>
    </row>
    <row r="159" spans="1:9" s="70" customFormat="1" ht="11.25" x14ac:dyDescent="0.2">
      <c r="A159" s="126" t="s">
        <v>242</v>
      </c>
      <c r="B159" s="127" t="s">
        <v>155</v>
      </c>
      <c r="C159" s="127" t="s">
        <v>160</v>
      </c>
      <c r="D159" s="127" t="s">
        <v>135</v>
      </c>
      <c r="E159" s="84"/>
      <c r="F159" s="128"/>
      <c r="G159" s="152">
        <f>G160+G165</f>
        <v>44358</v>
      </c>
      <c r="H159" s="152">
        <f t="shared" ref="H159:I159" si="81">H160+H165</f>
        <v>0</v>
      </c>
      <c r="I159" s="152">
        <f t="shared" si="81"/>
        <v>44358</v>
      </c>
    </row>
    <row r="160" spans="1:9" s="70" customFormat="1" ht="45" x14ac:dyDescent="0.2">
      <c r="A160" s="60" t="s">
        <v>174</v>
      </c>
      <c r="B160" s="66" t="s">
        <v>155</v>
      </c>
      <c r="C160" s="66" t="s">
        <v>160</v>
      </c>
      <c r="D160" s="66" t="s">
        <v>135</v>
      </c>
      <c r="E160" s="66" t="s">
        <v>175</v>
      </c>
      <c r="F160" s="69"/>
      <c r="G160" s="150">
        <f>G161</f>
        <v>37048.5</v>
      </c>
      <c r="H160" s="150">
        <f t="shared" ref="H160:I161" si="82">H161</f>
        <v>0</v>
      </c>
      <c r="I160" s="150">
        <f t="shared" si="82"/>
        <v>37048.5</v>
      </c>
    </row>
    <row r="161" spans="1:9" s="70" customFormat="1" ht="78.75" x14ac:dyDescent="0.2">
      <c r="A161" s="63" t="s">
        <v>489</v>
      </c>
      <c r="B161" s="66" t="s">
        <v>155</v>
      </c>
      <c r="C161" s="66" t="s">
        <v>160</v>
      </c>
      <c r="D161" s="66" t="s">
        <v>135</v>
      </c>
      <c r="E161" s="66" t="s">
        <v>176</v>
      </c>
      <c r="F161" s="62"/>
      <c r="G161" s="151">
        <f>G162</f>
        <v>37048.5</v>
      </c>
      <c r="H161" s="151">
        <f t="shared" si="82"/>
        <v>0</v>
      </c>
      <c r="I161" s="151">
        <f t="shared" si="82"/>
        <v>37048.5</v>
      </c>
    </row>
    <row r="162" spans="1:9" s="70" customFormat="1" ht="11.25" x14ac:dyDescent="0.2">
      <c r="A162" s="68" t="s">
        <v>170</v>
      </c>
      <c r="B162" s="66" t="s">
        <v>155</v>
      </c>
      <c r="C162" s="66" t="s">
        <v>160</v>
      </c>
      <c r="D162" s="66" t="s">
        <v>135</v>
      </c>
      <c r="E162" s="66" t="s">
        <v>176</v>
      </c>
      <c r="F162" s="66" t="s">
        <v>171</v>
      </c>
      <c r="G162" s="150">
        <f>G164</f>
        <v>37048.5</v>
      </c>
      <c r="H162" s="150">
        <f t="shared" ref="H162:I162" si="83">H164</f>
        <v>0</v>
      </c>
      <c r="I162" s="150">
        <f t="shared" si="83"/>
        <v>37048.5</v>
      </c>
    </row>
    <row r="163" spans="1:9" s="70" customFormat="1" ht="11.25" x14ac:dyDescent="0.2">
      <c r="A163" s="68" t="s">
        <v>172</v>
      </c>
      <c r="B163" s="66" t="s">
        <v>155</v>
      </c>
      <c r="C163" s="66" t="s">
        <v>160</v>
      </c>
      <c r="D163" s="66" t="s">
        <v>135</v>
      </c>
      <c r="E163" s="66" t="s">
        <v>176</v>
      </c>
      <c r="F163" s="69">
        <v>310</v>
      </c>
      <c r="G163" s="150">
        <f>G164</f>
        <v>37048.5</v>
      </c>
      <c r="H163" s="150">
        <f t="shared" ref="H163:I163" si="84">H164</f>
        <v>0</v>
      </c>
      <c r="I163" s="150">
        <f t="shared" si="84"/>
        <v>37048.5</v>
      </c>
    </row>
    <row r="164" spans="1:9" s="70" customFormat="1" ht="22.5" x14ac:dyDescent="0.2">
      <c r="A164" s="64" t="s">
        <v>173</v>
      </c>
      <c r="B164" s="66" t="s">
        <v>155</v>
      </c>
      <c r="C164" s="66" t="s">
        <v>160</v>
      </c>
      <c r="D164" s="66" t="s">
        <v>135</v>
      </c>
      <c r="E164" s="66" t="s">
        <v>176</v>
      </c>
      <c r="F164" s="69">
        <v>313</v>
      </c>
      <c r="G164" s="150">
        <v>37048.5</v>
      </c>
      <c r="H164" s="218"/>
      <c r="I164" s="155">
        <f>G164+H164</f>
        <v>37048.5</v>
      </c>
    </row>
    <row r="165" spans="1:9" s="70" customFormat="1" ht="22.5" x14ac:dyDescent="0.2">
      <c r="A165" s="212" t="s">
        <v>568</v>
      </c>
      <c r="B165" s="66" t="s">
        <v>155</v>
      </c>
      <c r="C165" s="66" t="s">
        <v>160</v>
      </c>
      <c r="D165" s="66" t="s">
        <v>135</v>
      </c>
      <c r="E165" s="66" t="s">
        <v>569</v>
      </c>
      <c r="F165" s="69"/>
      <c r="G165" s="150">
        <f>G166</f>
        <v>7309.5</v>
      </c>
      <c r="H165" s="150">
        <f t="shared" ref="H165:I166" si="85">H166</f>
        <v>0</v>
      </c>
      <c r="I165" s="150">
        <f t="shared" si="85"/>
        <v>7309.5</v>
      </c>
    </row>
    <row r="166" spans="1:9" s="70" customFormat="1" ht="32.25" customHeight="1" x14ac:dyDescent="0.2">
      <c r="A166" s="64" t="s">
        <v>563</v>
      </c>
      <c r="B166" s="66" t="s">
        <v>155</v>
      </c>
      <c r="C166" s="66" t="s">
        <v>160</v>
      </c>
      <c r="D166" s="66" t="s">
        <v>135</v>
      </c>
      <c r="E166" s="66" t="s">
        <v>570</v>
      </c>
      <c r="F166" s="69"/>
      <c r="G166" s="150">
        <f>G167</f>
        <v>7309.5</v>
      </c>
      <c r="H166" s="150">
        <f t="shared" si="85"/>
        <v>0</v>
      </c>
      <c r="I166" s="150">
        <f t="shared" si="85"/>
        <v>7309.5</v>
      </c>
    </row>
    <row r="167" spans="1:9" s="70" customFormat="1" ht="11.25" x14ac:dyDescent="0.2">
      <c r="A167" s="68" t="s">
        <v>170</v>
      </c>
      <c r="B167" s="66" t="s">
        <v>155</v>
      </c>
      <c r="C167" s="66" t="s">
        <v>160</v>
      </c>
      <c r="D167" s="66" t="s">
        <v>135</v>
      </c>
      <c r="E167" s="66" t="s">
        <v>570</v>
      </c>
      <c r="F167" s="66" t="s">
        <v>171</v>
      </c>
      <c r="G167" s="150">
        <f>G169</f>
        <v>7309.5</v>
      </c>
      <c r="H167" s="150">
        <f t="shared" ref="H167:I167" si="86">H169</f>
        <v>0</v>
      </c>
      <c r="I167" s="150">
        <f t="shared" si="86"/>
        <v>7309.5</v>
      </c>
    </row>
    <row r="168" spans="1:9" s="70" customFormat="1" ht="11.25" x14ac:dyDescent="0.2">
      <c r="A168" s="68" t="s">
        <v>172</v>
      </c>
      <c r="B168" s="66" t="s">
        <v>155</v>
      </c>
      <c r="C168" s="66" t="s">
        <v>160</v>
      </c>
      <c r="D168" s="66" t="s">
        <v>135</v>
      </c>
      <c r="E168" s="66" t="s">
        <v>570</v>
      </c>
      <c r="F168" s="69">
        <v>310</v>
      </c>
      <c r="G168" s="150">
        <f>G169</f>
        <v>7309.5</v>
      </c>
      <c r="H168" s="150">
        <f t="shared" ref="H168:I168" si="87">H169</f>
        <v>0</v>
      </c>
      <c r="I168" s="150">
        <f t="shared" si="87"/>
        <v>7309.5</v>
      </c>
    </row>
    <row r="169" spans="1:9" s="70" customFormat="1" ht="22.5" x14ac:dyDescent="0.2">
      <c r="A169" s="64" t="s">
        <v>173</v>
      </c>
      <c r="B169" s="66" t="s">
        <v>155</v>
      </c>
      <c r="C169" s="66" t="s">
        <v>160</v>
      </c>
      <c r="D169" s="66" t="s">
        <v>135</v>
      </c>
      <c r="E169" s="66" t="s">
        <v>570</v>
      </c>
      <c r="F169" s="69">
        <v>313</v>
      </c>
      <c r="G169" s="150">
        <v>7309.5</v>
      </c>
      <c r="H169" s="218"/>
      <c r="I169" s="155">
        <f>G169+H169</f>
        <v>7309.5</v>
      </c>
    </row>
    <row r="170" spans="1:9" s="70" customFormat="1" ht="11.25" x14ac:dyDescent="0.2">
      <c r="A170" s="57" t="s">
        <v>194</v>
      </c>
      <c r="B170" s="84" t="s">
        <v>155</v>
      </c>
      <c r="C170" s="86" t="s">
        <v>160</v>
      </c>
      <c r="D170" s="84" t="s">
        <v>195</v>
      </c>
      <c r="E170" s="84" t="s">
        <v>157</v>
      </c>
      <c r="F170" s="86" t="s">
        <v>158</v>
      </c>
      <c r="G170" s="146">
        <f>G171+G178</f>
        <v>4147.7000000000007</v>
      </c>
      <c r="H170" s="146">
        <f t="shared" ref="H170:I170" si="88">H171+H178</f>
        <v>369.59999999999997</v>
      </c>
      <c r="I170" s="146">
        <f t="shared" si="88"/>
        <v>4517.3</v>
      </c>
    </row>
    <row r="171" spans="1:9" s="70" customFormat="1" ht="22.5" x14ac:dyDescent="0.2">
      <c r="A171" s="60" t="s">
        <v>526</v>
      </c>
      <c r="B171" s="61" t="s">
        <v>155</v>
      </c>
      <c r="C171" s="62">
        <v>10</v>
      </c>
      <c r="D171" s="61" t="s">
        <v>195</v>
      </c>
      <c r="E171" s="61" t="s">
        <v>163</v>
      </c>
      <c r="F171" s="62"/>
      <c r="G171" s="151">
        <f t="shared" ref="G171:I176" si="89">G172</f>
        <v>764.5</v>
      </c>
      <c r="H171" s="151">
        <f t="shared" si="89"/>
        <v>0</v>
      </c>
      <c r="I171" s="151">
        <f t="shared" si="89"/>
        <v>764.5</v>
      </c>
    </row>
    <row r="172" spans="1:9" s="70" customFormat="1" ht="22.5" x14ac:dyDescent="0.2">
      <c r="A172" s="60" t="s">
        <v>164</v>
      </c>
      <c r="B172" s="61" t="s">
        <v>155</v>
      </c>
      <c r="C172" s="62" t="s">
        <v>160</v>
      </c>
      <c r="D172" s="61" t="s">
        <v>195</v>
      </c>
      <c r="E172" s="61" t="s">
        <v>165</v>
      </c>
      <c r="F172" s="62"/>
      <c r="G172" s="151">
        <f t="shared" si="89"/>
        <v>764.5</v>
      </c>
      <c r="H172" s="151">
        <f t="shared" si="89"/>
        <v>0</v>
      </c>
      <c r="I172" s="151">
        <f t="shared" si="89"/>
        <v>764.5</v>
      </c>
    </row>
    <row r="173" spans="1:9" s="70" customFormat="1" ht="33.75" x14ac:dyDescent="0.2">
      <c r="A173" s="60" t="s">
        <v>196</v>
      </c>
      <c r="B173" s="61" t="s">
        <v>155</v>
      </c>
      <c r="C173" s="62" t="s">
        <v>160</v>
      </c>
      <c r="D173" s="61" t="s">
        <v>195</v>
      </c>
      <c r="E173" s="61" t="s">
        <v>197</v>
      </c>
      <c r="F173" s="62" t="s">
        <v>158</v>
      </c>
      <c r="G173" s="151">
        <f t="shared" si="89"/>
        <v>764.5</v>
      </c>
      <c r="H173" s="151">
        <f t="shared" si="89"/>
        <v>0</v>
      </c>
      <c r="I173" s="151">
        <f t="shared" si="89"/>
        <v>764.5</v>
      </c>
    </row>
    <row r="174" spans="1:9" s="70" customFormat="1" ht="22.5" x14ac:dyDescent="0.2">
      <c r="A174" s="60" t="s">
        <v>488</v>
      </c>
      <c r="B174" s="61" t="s">
        <v>155</v>
      </c>
      <c r="C174" s="62" t="s">
        <v>160</v>
      </c>
      <c r="D174" s="61" t="s">
        <v>195</v>
      </c>
      <c r="E174" s="61" t="s">
        <v>198</v>
      </c>
      <c r="F174" s="62" t="s">
        <v>158</v>
      </c>
      <c r="G174" s="151">
        <f t="shared" si="89"/>
        <v>764.5</v>
      </c>
      <c r="H174" s="151">
        <f t="shared" si="89"/>
        <v>0</v>
      </c>
      <c r="I174" s="151">
        <f t="shared" si="89"/>
        <v>764.5</v>
      </c>
    </row>
    <row r="175" spans="1:9" s="70" customFormat="1" ht="11.25" x14ac:dyDescent="0.2">
      <c r="A175" s="73" t="s">
        <v>482</v>
      </c>
      <c r="B175" s="61" t="s">
        <v>155</v>
      </c>
      <c r="C175" s="62" t="s">
        <v>160</v>
      </c>
      <c r="D175" s="61" t="s">
        <v>195</v>
      </c>
      <c r="E175" s="61" t="s">
        <v>198</v>
      </c>
      <c r="F175" s="62" t="s">
        <v>127</v>
      </c>
      <c r="G175" s="151">
        <f t="shared" si="89"/>
        <v>764.5</v>
      </c>
      <c r="H175" s="151">
        <f t="shared" si="89"/>
        <v>0</v>
      </c>
      <c r="I175" s="151">
        <f t="shared" si="89"/>
        <v>764.5</v>
      </c>
    </row>
    <row r="176" spans="1:9" ht="22.5" x14ac:dyDescent="0.2">
      <c r="A176" s="73" t="s">
        <v>128</v>
      </c>
      <c r="B176" s="61" t="s">
        <v>155</v>
      </c>
      <c r="C176" s="62" t="s">
        <v>160</v>
      </c>
      <c r="D176" s="61" t="s">
        <v>195</v>
      </c>
      <c r="E176" s="61" t="s">
        <v>198</v>
      </c>
      <c r="F176" s="62" t="s">
        <v>129</v>
      </c>
      <c r="G176" s="151">
        <f t="shared" si="89"/>
        <v>764.5</v>
      </c>
      <c r="H176" s="151">
        <f t="shared" si="89"/>
        <v>0</v>
      </c>
      <c r="I176" s="151">
        <f t="shared" si="89"/>
        <v>764.5</v>
      </c>
    </row>
    <row r="177" spans="1:9" x14ac:dyDescent="0.2">
      <c r="A177" s="101" t="s">
        <v>518</v>
      </c>
      <c r="B177" s="61" t="s">
        <v>155</v>
      </c>
      <c r="C177" s="62" t="s">
        <v>160</v>
      </c>
      <c r="D177" s="61" t="s">
        <v>195</v>
      </c>
      <c r="E177" s="61" t="s">
        <v>198</v>
      </c>
      <c r="F177" s="62" t="s">
        <v>131</v>
      </c>
      <c r="G177" s="151">
        <v>764.5</v>
      </c>
      <c r="H177" s="228"/>
      <c r="I177" s="155">
        <f>G177+H177</f>
        <v>764.5</v>
      </c>
    </row>
    <row r="178" spans="1:9" x14ac:dyDescent="0.2">
      <c r="A178" s="60" t="s">
        <v>199</v>
      </c>
      <c r="B178" s="61" t="s">
        <v>155</v>
      </c>
      <c r="C178" s="62" t="s">
        <v>160</v>
      </c>
      <c r="D178" s="61" t="s">
        <v>195</v>
      </c>
      <c r="E178" s="61" t="s">
        <v>200</v>
      </c>
      <c r="F178" s="62"/>
      <c r="G178" s="151">
        <f>G179+G193</f>
        <v>3383.2000000000003</v>
      </c>
      <c r="H178" s="151">
        <f t="shared" ref="H178:I178" si="90">H179+H193</f>
        <v>369.59999999999997</v>
      </c>
      <c r="I178" s="151">
        <f t="shared" si="90"/>
        <v>3752.8</v>
      </c>
    </row>
    <row r="179" spans="1:9" ht="22.5" x14ac:dyDescent="0.2">
      <c r="A179" s="60" t="s">
        <v>201</v>
      </c>
      <c r="B179" s="61" t="s">
        <v>155</v>
      </c>
      <c r="C179" s="62" t="s">
        <v>160</v>
      </c>
      <c r="D179" s="61" t="s">
        <v>195</v>
      </c>
      <c r="E179" s="61" t="s">
        <v>202</v>
      </c>
      <c r="F179" s="62" t="s">
        <v>158</v>
      </c>
      <c r="G179" s="151">
        <f>G180+G185+G189</f>
        <v>3273.2000000000003</v>
      </c>
      <c r="H179" s="151">
        <f t="shared" ref="H179:I179" si="91">H180+H185+H189</f>
        <v>369.59999999999997</v>
      </c>
      <c r="I179" s="151">
        <f t="shared" si="91"/>
        <v>3642.8</v>
      </c>
    </row>
    <row r="180" spans="1:9" ht="22.5" x14ac:dyDescent="0.2">
      <c r="A180" s="72" t="s">
        <v>203</v>
      </c>
      <c r="B180" s="61" t="s">
        <v>155</v>
      </c>
      <c r="C180" s="62">
        <v>10</v>
      </c>
      <c r="D180" s="61" t="s">
        <v>195</v>
      </c>
      <c r="E180" s="61" t="s">
        <v>204</v>
      </c>
      <c r="F180" s="62" t="s">
        <v>158</v>
      </c>
      <c r="G180" s="151">
        <f>G181</f>
        <v>2965.5</v>
      </c>
      <c r="H180" s="151">
        <f t="shared" ref="H180:I181" si="92">H181</f>
        <v>369.59999999999997</v>
      </c>
      <c r="I180" s="151">
        <f t="shared" si="92"/>
        <v>3335.1</v>
      </c>
    </row>
    <row r="181" spans="1:9" ht="33.75" x14ac:dyDescent="0.2">
      <c r="A181" s="73" t="s">
        <v>118</v>
      </c>
      <c r="B181" s="61" t="s">
        <v>155</v>
      </c>
      <c r="C181" s="62">
        <v>10</v>
      </c>
      <c r="D181" s="61" t="s">
        <v>195</v>
      </c>
      <c r="E181" s="61" t="s">
        <v>204</v>
      </c>
      <c r="F181" s="62" t="s">
        <v>119</v>
      </c>
      <c r="G181" s="151">
        <f>G182</f>
        <v>2965.5</v>
      </c>
      <c r="H181" s="151">
        <f t="shared" si="92"/>
        <v>369.59999999999997</v>
      </c>
      <c r="I181" s="151">
        <f t="shared" si="92"/>
        <v>3335.1</v>
      </c>
    </row>
    <row r="182" spans="1:9" x14ac:dyDescent="0.2">
      <c r="A182" s="73" t="s">
        <v>142</v>
      </c>
      <c r="B182" s="61" t="s">
        <v>155</v>
      </c>
      <c r="C182" s="62">
        <v>10</v>
      </c>
      <c r="D182" s="61" t="s">
        <v>195</v>
      </c>
      <c r="E182" s="61" t="s">
        <v>204</v>
      </c>
      <c r="F182" s="62" t="s">
        <v>205</v>
      </c>
      <c r="G182" s="151">
        <f>G183+G184</f>
        <v>2965.5</v>
      </c>
      <c r="H182" s="151">
        <f t="shared" ref="H182:I182" si="93">H183+H184</f>
        <v>369.59999999999997</v>
      </c>
      <c r="I182" s="151">
        <f t="shared" si="93"/>
        <v>3335.1</v>
      </c>
    </row>
    <row r="183" spans="1:9" x14ac:dyDescent="0.2">
      <c r="A183" s="100" t="s">
        <v>143</v>
      </c>
      <c r="B183" s="61" t="s">
        <v>155</v>
      </c>
      <c r="C183" s="62">
        <v>10</v>
      </c>
      <c r="D183" s="61" t="s">
        <v>195</v>
      </c>
      <c r="E183" s="61" t="s">
        <v>204</v>
      </c>
      <c r="F183" s="62" t="s">
        <v>206</v>
      </c>
      <c r="G183" s="151">
        <v>2277.6999999999998</v>
      </c>
      <c r="H183" s="228">
        <v>283.89999999999998</v>
      </c>
      <c r="I183" s="155">
        <f t="shared" ref="I183:I184" si="94">G183+H183</f>
        <v>2561.6</v>
      </c>
    </row>
    <row r="184" spans="1:9" ht="33.75" x14ac:dyDescent="0.2">
      <c r="A184" s="100" t="s">
        <v>144</v>
      </c>
      <c r="B184" s="61" t="s">
        <v>155</v>
      </c>
      <c r="C184" s="62">
        <v>10</v>
      </c>
      <c r="D184" s="61" t="s">
        <v>195</v>
      </c>
      <c r="E184" s="61" t="s">
        <v>204</v>
      </c>
      <c r="F184" s="62">
        <v>129</v>
      </c>
      <c r="G184" s="151">
        <v>687.8</v>
      </c>
      <c r="H184" s="228">
        <v>85.7</v>
      </c>
      <c r="I184" s="155">
        <f t="shared" si="94"/>
        <v>773.5</v>
      </c>
    </row>
    <row r="185" spans="1:9" x14ac:dyDescent="0.2">
      <c r="A185" s="73" t="s">
        <v>482</v>
      </c>
      <c r="B185" s="61" t="s">
        <v>155</v>
      </c>
      <c r="C185" s="62">
        <v>10</v>
      </c>
      <c r="D185" s="61" t="s">
        <v>195</v>
      </c>
      <c r="E185" s="61" t="s">
        <v>207</v>
      </c>
      <c r="F185" s="62" t="s">
        <v>127</v>
      </c>
      <c r="G185" s="151">
        <f>G186</f>
        <v>300.39999999999998</v>
      </c>
      <c r="H185" s="151">
        <f t="shared" ref="H185:I185" si="95">H186</f>
        <v>0</v>
      </c>
      <c r="I185" s="151">
        <f t="shared" si="95"/>
        <v>300.39999999999998</v>
      </c>
    </row>
    <row r="186" spans="1:9" ht="22.5" x14ac:dyDescent="0.2">
      <c r="A186" s="73" t="s">
        <v>128</v>
      </c>
      <c r="B186" s="61" t="s">
        <v>155</v>
      </c>
      <c r="C186" s="62">
        <v>10</v>
      </c>
      <c r="D186" s="61" t="s">
        <v>195</v>
      </c>
      <c r="E186" s="61" t="s">
        <v>207</v>
      </c>
      <c r="F186" s="62" t="s">
        <v>129</v>
      </c>
      <c r="G186" s="151">
        <f>G188+G187</f>
        <v>300.39999999999998</v>
      </c>
      <c r="H186" s="151">
        <f t="shared" ref="H186:I186" si="96">H188+H187</f>
        <v>0</v>
      </c>
      <c r="I186" s="151">
        <f t="shared" si="96"/>
        <v>300.39999999999998</v>
      </c>
    </row>
    <row r="187" spans="1:9" ht="22.5" x14ac:dyDescent="0.2">
      <c r="A187" s="101" t="s">
        <v>145</v>
      </c>
      <c r="B187" s="61" t="s">
        <v>155</v>
      </c>
      <c r="C187" s="62">
        <v>10</v>
      </c>
      <c r="D187" s="61" t="s">
        <v>195</v>
      </c>
      <c r="E187" s="61" t="s">
        <v>207</v>
      </c>
      <c r="F187" s="62">
        <v>242</v>
      </c>
      <c r="G187" s="151">
        <v>58.8</v>
      </c>
      <c r="H187" s="228"/>
      <c r="I187" s="155">
        <f t="shared" ref="I187:I188" si="97">G187+H187</f>
        <v>58.8</v>
      </c>
    </row>
    <row r="188" spans="1:9" x14ac:dyDescent="0.2">
      <c r="A188" s="101" t="s">
        <v>518</v>
      </c>
      <c r="B188" s="61" t="s">
        <v>155</v>
      </c>
      <c r="C188" s="62">
        <v>10</v>
      </c>
      <c r="D188" s="61" t="s">
        <v>195</v>
      </c>
      <c r="E188" s="61" t="s">
        <v>207</v>
      </c>
      <c r="F188" s="62" t="s">
        <v>131</v>
      </c>
      <c r="G188" s="151">
        <v>241.6</v>
      </c>
      <c r="H188" s="228"/>
      <c r="I188" s="155">
        <f t="shared" si="97"/>
        <v>241.6</v>
      </c>
    </row>
    <row r="189" spans="1:9" x14ac:dyDescent="0.2">
      <c r="A189" s="64" t="s">
        <v>146</v>
      </c>
      <c r="B189" s="61" t="s">
        <v>155</v>
      </c>
      <c r="C189" s="62">
        <v>10</v>
      </c>
      <c r="D189" s="61" t="s">
        <v>195</v>
      </c>
      <c r="E189" s="61" t="s">
        <v>207</v>
      </c>
      <c r="F189" s="62" t="s">
        <v>208</v>
      </c>
      <c r="G189" s="151">
        <f>G190</f>
        <v>7.3</v>
      </c>
      <c r="H189" s="151">
        <f t="shared" ref="H189:I189" si="98">H190</f>
        <v>0</v>
      </c>
      <c r="I189" s="151">
        <f t="shared" si="98"/>
        <v>7.3</v>
      </c>
    </row>
    <row r="190" spans="1:9" x14ac:dyDescent="0.2">
      <c r="A190" s="64" t="s">
        <v>147</v>
      </c>
      <c r="B190" s="61" t="s">
        <v>155</v>
      </c>
      <c r="C190" s="62">
        <v>10</v>
      </c>
      <c r="D190" s="61" t="s">
        <v>195</v>
      </c>
      <c r="E190" s="61" t="s">
        <v>207</v>
      </c>
      <c r="F190" s="62" t="s">
        <v>148</v>
      </c>
      <c r="G190" s="151">
        <f>G191+G192</f>
        <v>7.3</v>
      </c>
      <c r="H190" s="151">
        <f t="shared" ref="H190:I190" si="99">H191+H192</f>
        <v>0</v>
      </c>
      <c r="I190" s="151">
        <f t="shared" si="99"/>
        <v>7.3</v>
      </c>
    </row>
    <row r="191" spans="1:9" x14ac:dyDescent="0.2">
      <c r="A191" s="68" t="s">
        <v>149</v>
      </c>
      <c r="B191" s="61" t="s">
        <v>155</v>
      </c>
      <c r="C191" s="62">
        <v>10</v>
      </c>
      <c r="D191" s="61" t="s">
        <v>195</v>
      </c>
      <c r="E191" s="61" t="s">
        <v>207</v>
      </c>
      <c r="F191" s="62" t="s">
        <v>150</v>
      </c>
      <c r="G191" s="151">
        <v>7.3</v>
      </c>
      <c r="H191" s="228"/>
      <c r="I191" s="155">
        <f t="shared" ref="I191:I192" si="100">G191+H191</f>
        <v>7.3</v>
      </c>
    </row>
    <row r="192" spans="1:9" x14ac:dyDescent="0.2">
      <c r="A192" s="64" t="s">
        <v>462</v>
      </c>
      <c r="B192" s="61" t="s">
        <v>155</v>
      </c>
      <c r="C192" s="62">
        <v>10</v>
      </c>
      <c r="D192" s="61" t="s">
        <v>195</v>
      </c>
      <c r="E192" s="61" t="s">
        <v>207</v>
      </c>
      <c r="F192" s="62">
        <v>853</v>
      </c>
      <c r="G192" s="151">
        <v>0</v>
      </c>
      <c r="H192" s="228"/>
      <c r="I192" s="155">
        <f t="shared" si="100"/>
        <v>0</v>
      </c>
    </row>
    <row r="193" spans="1:9" ht="22.5" x14ac:dyDescent="0.2">
      <c r="A193" s="73" t="s">
        <v>210</v>
      </c>
      <c r="B193" s="61" t="s">
        <v>155</v>
      </c>
      <c r="C193" s="62">
        <v>10</v>
      </c>
      <c r="D193" s="61" t="s">
        <v>195</v>
      </c>
      <c r="E193" s="61" t="s">
        <v>211</v>
      </c>
      <c r="F193" s="62"/>
      <c r="G193" s="151">
        <f>G194</f>
        <v>110</v>
      </c>
      <c r="H193" s="151">
        <f t="shared" ref="H193:I195" si="101">H194</f>
        <v>0</v>
      </c>
      <c r="I193" s="151">
        <f t="shared" si="101"/>
        <v>110</v>
      </c>
    </row>
    <row r="194" spans="1:9" x14ac:dyDescent="0.2">
      <c r="A194" s="73" t="s">
        <v>482</v>
      </c>
      <c r="B194" s="61" t="s">
        <v>155</v>
      </c>
      <c r="C194" s="62">
        <v>10</v>
      </c>
      <c r="D194" s="61" t="s">
        <v>195</v>
      </c>
      <c r="E194" s="61" t="s">
        <v>211</v>
      </c>
      <c r="F194" s="62" t="s">
        <v>127</v>
      </c>
      <c r="G194" s="151">
        <f>G195</f>
        <v>110</v>
      </c>
      <c r="H194" s="151">
        <f t="shared" si="101"/>
        <v>0</v>
      </c>
      <c r="I194" s="151">
        <f t="shared" si="101"/>
        <v>110</v>
      </c>
    </row>
    <row r="195" spans="1:9" ht="22.5" x14ac:dyDescent="0.2">
      <c r="A195" s="73" t="s">
        <v>128</v>
      </c>
      <c r="B195" s="61" t="s">
        <v>155</v>
      </c>
      <c r="C195" s="62">
        <v>10</v>
      </c>
      <c r="D195" s="61" t="s">
        <v>195</v>
      </c>
      <c r="E195" s="61" t="s">
        <v>211</v>
      </c>
      <c r="F195" s="62" t="s">
        <v>129</v>
      </c>
      <c r="G195" s="151">
        <f>G196</f>
        <v>110</v>
      </c>
      <c r="H195" s="151">
        <f t="shared" si="101"/>
        <v>0</v>
      </c>
      <c r="I195" s="151">
        <f t="shared" si="101"/>
        <v>110</v>
      </c>
    </row>
    <row r="196" spans="1:9" x14ac:dyDescent="0.2">
      <c r="A196" s="101" t="s">
        <v>518</v>
      </c>
      <c r="B196" s="61" t="s">
        <v>155</v>
      </c>
      <c r="C196" s="62">
        <v>10</v>
      </c>
      <c r="D196" s="61" t="s">
        <v>195</v>
      </c>
      <c r="E196" s="61" t="s">
        <v>211</v>
      </c>
      <c r="F196" s="62" t="s">
        <v>131</v>
      </c>
      <c r="G196" s="151">
        <v>110</v>
      </c>
      <c r="H196" s="228"/>
      <c r="I196" s="155">
        <f>G196+H196</f>
        <v>110</v>
      </c>
    </row>
    <row r="197" spans="1:9" ht="31.5" x14ac:dyDescent="0.2">
      <c r="A197" s="57" t="s">
        <v>212</v>
      </c>
      <c r="B197" s="84" t="s">
        <v>213</v>
      </c>
      <c r="C197" s="86" t="s">
        <v>156</v>
      </c>
      <c r="D197" s="84" t="s">
        <v>156</v>
      </c>
      <c r="E197" s="84" t="s">
        <v>157</v>
      </c>
      <c r="F197" s="86" t="s">
        <v>158</v>
      </c>
      <c r="G197" s="146">
        <f>G198+G331</f>
        <v>347644.5</v>
      </c>
      <c r="H197" s="230">
        <f t="shared" ref="H197:I197" si="102">H198+H331</f>
        <v>16312.699999999999</v>
      </c>
      <c r="I197" s="146">
        <f t="shared" si="102"/>
        <v>363957.2</v>
      </c>
    </row>
    <row r="198" spans="1:9" s="80" customFormat="1" x14ac:dyDescent="0.2">
      <c r="A198" s="57" t="s">
        <v>214</v>
      </c>
      <c r="B198" s="84" t="s">
        <v>213</v>
      </c>
      <c r="C198" s="86" t="s">
        <v>215</v>
      </c>
      <c r="D198" s="84" t="s">
        <v>156</v>
      </c>
      <c r="E198" s="84" t="s">
        <v>157</v>
      </c>
      <c r="F198" s="86" t="s">
        <v>158</v>
      </c>
      <c r="G198" s="146">
        <f>G199+G237+G280+G295+G304</f>
        <v>344014.8</v>
      </c>
      <c r="H198" s="146">
        <f t="shared" ref="H198:I198" si="103">H199+H237+H280+H295+H304</f>
        <v>16312.699999999999</v>
      </c>
      <c r="I198" s="146">
        <f t="shared" si="103"/>
        <v>360327.5</v>
      </c>
    </row>
    <row r="199" spans="1:9" x14ac:dyDescent="0.2">
      <c r="A199" s="57" t="s">
        <v>216</v>
      </c>
      <c r="B199" s="84" t="s">
        <v>213</v>
      </c>
      <c r="C199" s="86" t="s">
        <v>215</v>
      </c>
      <c r="D199" s="84" t="s">
        <v>105</v>
      </c>
      <c r="E199" s="84" t="s">
        <v>157</v>
      </c>
      <c r="F199" s="86" t="s">
        <v>158</v>
      </c>
      <c r="G199" s="146">
        <f>G200+G229</f>
        <v>87100.799999999988</v>
      </c>
      <c r="H199" s="146">
        <f t="shared" ref="H199:I199" si="104">H200+H229</f>
        <v>13700.5</v>
      </c>
      <c r="I199" s="146">
        <f t="shared" si="104"/>
        <v>100801.29999999999</v>
      </c>
    </row>
    <row r="200" spans="1:9" ht="21" x14ac:dyDescent="0.2">
      <c r="A200" s="57" t="s">
        <v>527</v>
      </c>
      <c r="B200" s="84" t="s">
        <v>213</v>
      </c>
      <c r="C200" s="86" t="s">
        <v>215</v>
      </c>
      <c r="D200" s="84" t="s">
        <v>105</v>
      </c>
      <c r="E200" s="84" t="s">
        <v>217</v>
      </c>
      <c r="F200" s="86"/>
      <c r="G200" s="146">
        <f>G201</f>
        <v>86889.4</v>
      </c>
      <c r="H200" s="146">
        <f t="shared" ref="H200:I200" si="105">H201</f>
        <v>13700.5</v>
      </c>
      <c r="I200" s="146">
        <f t="shared" si="105"/>
        <v>100589.9</v>
      </c>
    </row>
    <row r="201" spans="1:9" x14ac:dyDescent="0.2">
      <c r="A201" s="73" t="s">
        <v>218</v>
      </c>
      <c r="B201" s="61" t="s">
        <v>213</v>
      </c>
      <c r="C201" s="62" t="s">
        <v>215</v>
      </c>
      <c r="D201" s="61" t="s">
        <v>105</v>
      </c>
      <c r="E201" s="77" t="s">
        <v>219</v>
      </c>
      <c r="F201" s="74" t="s">
        <v>158</v>
      </c>
      <c r="G201" s="149">
        <f>G218+G202</f>
        <v>86889.4</v>
      </c>
      <c r="H201" s="149">
        <f t="shared" ref="H201:I201" si="106">H218+H202</f>
        <v>13700.5</v>
      </c>
      <c r="I201" s="149">
        <f t="shared" si="106"/>
        <v>100589.9</v>
      </c>
    </row>
    <row r="202" spans="1:9" ht="33.75" x14ac:dyDescent="0.2">
      <c r="A202" s="210" t="s">
        <v>541</v>
      </c>
      <c r="B202" s="61" t="s">
        <v>213</v>
      </c>
      <c r="C202" s="62" t="s">
        <v>215</v>
      </c>
      <c r="D202" s="61" t="s">
        <v>105</v>
      </c>
      <c r="E202" s="61" t="s">
        <v>220</v>
      </c>
      <c r="F202" s="62"/>
      <c r="G202" s="151">
        <f>G203+G207+G211+G214</f>
        <v>37287.4</v>
      </c>
      <c r="H202" s="151">
        <f t="shared" ref="H202:I202" si="107">H203+H207+H211+H214</f>
        <v>13700.5</v>
      </c>
      <c r="I202" s="151">
        <f t="shared" si="107"/>
        <v>50987.9</v>
      </c>
    </row>
    <row r="203" spans="1:9" ht="33.75" x14ac:dyDescent="0.2">
      <c r="A203" s="73" t="s">
        <v>118</v>
      </c>
      <c r="B203" s="61" t="s">
        <v>213</v>
      </c>
      <c r="C203" s="62" t="s">
        <v>215</v>
      </c>
      <c r="D203" s="61" t="s">
        <v>105</v>
      </c>
      <c r="E203" s="61" t="s">
        <v>220</v>
      </c>
      <c r="F203" s="62" t="s">
        <v>119</v>
      </c>
      <c r="G203" s="151">
        <f>G204</f>
        <v>4556.7</v>
      </c>
      <c r="H203" s="151">
        <f t="shared" ref="H203:I203" si="108">H204</f>
        <v>1823</v>
      </c>
      <c r="I203" s="151">
        <f t="shared" si="108"/>
        <v>6379.7</v>
      </c>
    </row>
    <row r="204" spans="1:9" x14ac:dyDescent="0.2">
      <c r="A204" s="73" t="s">
        <v>120</v>
      </c>
      <c r="B204" s="61" t="s">
        <v>213</v>
      </c>
      <c r="C204" s="62" t="s">
        <v>215</v>
      </c>
      <c r="D204" s="61" t="s">
        <v>105</v>
      </c>
      <c r="E204" s="61" t="s">
        <v>220</v>
      </c>
      <c r="F204" s="62">
        <v>110</v>
      </c>
      <c r="G204" s="151">
        <f>G205+G206</f>
        <v>4556.7</v>
      </c>
      <c r="H204" s="151">
        <f t="shared" ref="H204:I204" si="109">H205+H206</f>
        <v>1823</v>
      </c>
      <c r="I204" s="151">
        <f t="shared" si="109"/>
        <v>6379.7</v>
      </c>
    </row>
    <row r="205" spans="1:9" x14ac:dyDescent="0.2">
      <c r="A205" s="73" t="s">
        <v>121</v>
      </c>
      <c r="B205" s="61" t="s">
        <v>213</v>
      </c>
      <c r="C205" s="62" t="s">
        <v>215</v>
      </c>
      <c r="D205" s="61" t="s">
        <v>105</v>
      </c>
      <c r="E205" s="61" t="s">
        <v>220</v>
      </c>
      <c r="F205" s="62">
        <v>111</v>
      </c>
      <c r="G205" s="151">
        <v>3500</v>
      </c>
      <c r="H205" s="228">
        <v>1400</v>
      </c>
      <c r="I205" s="155">
        <f t="shared" ref="I205:I206" si="110">G205+H205</f>
        <v>4900</v>
      </c>
    </row>
    <row r="206" spans="1:9" ht="22.5" x14ac:dyDescent="0.2">
      <c r="A206" s="100" t="s">
        <v>122</v>
      </c>
      <c r="B206" s="61" t="s">
        <v>213</v>
      </c>
      <c r="C206" s="62" t="s">
        <v>215</v>
      </c>
      <c r="D206" s="61" t="s">
        <v>105</v>
      </c>
      <c r="E206" s="61" t="s">
        <v>220</v>
      </c>
      <c r="F206" s="62">
        <v>119</v>
      </c>
      <c r="G206" s="151">
        <v>1056.7</v>
      </c>
      <c r="H206" s="228">
        <v>423</v>
      </c>
      <c r="I206" s="155">
        <f t="shared" si="110"/>
        <v>1479.7</v>
      </c>
    </row>
    <row r="207" spans="1:9" x14ac:dyDescent="0.2">
      <c r="A207" s="73" t="s">
        <v>482</v>
      </c>
      <c r="B207" s="61" t="s">
        <v>213</v>
      </c>
      <c r="C207" s="62" t="s">
        <v>215</v>
      </c>
      <c r="D207" s="61" t="s">
        <v>105</v>
      </c>
      <c r="E207" s="61" t="s">
        <v>220</v>
      </c>
      <c r="F207" s="62" t="s">
        <v>127</v>
      </c>
      <c r="G207" s="151">
        <f>G208</f>
        <v>1388.8</v>
      </c>
      <c r="H207" s="151">
        <f t="shared" ref="H207:I207" si="111">H208</f>
        <v>3</v>
      </c>
      <c r="I207" s="151">
        <f t="shared" si="111"/>
        <v>1391.8</v>
      </c>
    </row>
    <row r="208" spans="1:9" ht="22.5" x14ac:dyDescent="0.2">
      <c r="A208" s="73" t="s">
        <v>128</v>
      </c>
      <c r="B208" s="61" t="s">
        <v>213</v>
      </c>
      <c r="C208" s="62" t="s">
        <v>215</v>
      </c>
      <c r="D208" s="61" t="s">
        <v>105</v>
      </c>
      <c r="E208" s="61" t="s">
        <v>220</v>
      </c>
      <c r="F208" s="62" t="s">
        <v>129</v>
      </c>
      <c r="G208" s="151">
        <f>G209+G210</f>
        <v>1388.8</v>
      </c>
      <c r="H208" s="151">
        <f t="shared" ref="H208:I208" si="112">H209+H210</f>
        <v>3</v>
      </c>
      <c r="I208" s="151">
        <f t="shared" si="112"/>
        <v>1391.8</v>
      </c>
    </row>
    <row r="209" spans="1:9" ht="22.5" x14ac:dyDescent="0.2">
      <c r="A209" s="101" t="s">
        <v>145</v>
      </c>
      <c r="B209" s="61" t="s">
        <v>213</v>
      </c>
      <c r="C209" s="62" t="s">
        <v>215</v>
      </c>
      <c r="D209" s="61" t="s">
        <v>105</v>
      </c>
      <c r="E209" s="61" t="s">
        <v>220</v>
      </c>
      <c r="F209" s="62">
        <v>242</v>
      </c>
      <c r="G209" s="151">
        <v>0</v>
      </c>
      <c r="H209" s="228">
        <v>3</v>
      </c>
      <c r="I209" s="155">
        <f t="shared" ref="I209:I210" si="113">G209+H209</f>
        <v>3</v>
      </c>
    </row>
    <row r="210" spans="1:9" x14ac:dyDescent="0.2">
      <c r="A210" s="101" t="s">
        <v>518</v>
      </c>
      <c r="B210" s="61" t="s">
        <v>213</v>
      </c>
      <c r="C210" s="62" t="s">
        <v>215</v>
      </c>
      <c r="D210" s="61" t="s">
        <v>105</v>
      </c>
      <c r="E210" s="61" t="s">
        <v>220</v>
      </c>
      <c r="F210" s="62" t="s">
        <v>131</v>
      </c>
      <c r="G210" s="151">
        <f>1419.2-30.4</f>
        <v>1388.8</v>
      </c>
      <c r="H210" s="228"/>
      <c r="I210" s="155">
        <f t="shared" si="113"/>
        <v>1388.8</v>
      </c>
    </row>
    <row r="211" spans="1:9" ht="22.5" x14ac:dyDescent="0.2">
      <c r="A211" s="73" t="s">
        <v>109</v>
      </c>
      <c r="B211" s="61" t="s">
        <v>213</v>
      </c>
      <c r="C211" s="62" t="s">
        <v>215</v>
      </c>
      <c r="D211" s="61" t="s">
        <v>105</v>
      </c>
      <c r="E211" s="61" t="s">
        <v>220</v>
      </c>
      <c r="F211" s="62" t="s">
        <v>110</v>
      </c>
      <c r="G211" s="151">
        <f>G212</f>
        <v>31275.9</v>
      </c>
      <c r="H211" s="151">
        <f t="shared" ref="H211:I212" si="114">H212</f>
        <v>11877.5</v>
      </c>
      <c r="I211" s="151">
        <f t="shared" si="114"/>
        <v>43153.4</v>
      </c>
    </row>
    <row r="212" spans="1:9" x14ac:dyDescent="0.2">
      <c r="A212" s="73" t="s">
        <v>111</v>
      </c>
      <c r="B212" s="61" t="s">
        <v>213</v>
      </c>
      <c r="C212" s="62" t="s">
        <v>215</v>
      </c>
      <c r="D212" s="61" t="s">
        <v>105</v>
      </c>
      <c r="E212" s="61" t="s">
        <v>220</v>
      </c>
      <c r="F212" s="62" t="s">
        <v>112</v>
      </c>
      <c r="G212" s="151">
        <f>G213</f>
        <v>31275.9</v>
      </c>
      <c r="H212" s="151">
        <f t="shared" si="114"/>
        <v>11877.5</v>
      </c>
      <c r="I212" s="151">
        <f t="shared" si="114"/>
        <v>43153.4</v>
      </c>
    </row>
    <row r="213" spans="1:9" ht="33.75" x14ac:dyDescent="0.2">
      <c r="A213" s="73" t="s">
        <v>113</v>
      </c>
      <c r="B213" s="61" t="s">
        <v>213</v>
      </c>
      <c r="C213" s="62" t="s">
        <v>215</v>
      </c>
      <c r="D213" s="61" t="s">
        <v>105</v>
      </c>
      <c r="E213" s="61" t="s">
        <v>220</v>
      </c>
      <c r="F213" s="62" t="s">
        <v>114</v>
      </c>
      <c r="G213" s="151">
        <v>31275.9</v>
      </c>
      <c r="H213" s="228">
        <f>110.8+12+4+1.9+35+2.5+20+11691.3</f>
        <v>11877.5</v>
      </c>
      <c r="I213" s="155">
        <f>G213+H213</f>
        <v>43153.4</v>
      </c>
    </row>
    <row r="214" spans="1:9" x14ac:dyDescent="0.2">
      <c r="A214" s="64" t="s">
        <v>146</v>
      </c>
      <c r="B214" s="61" t="s">
        <v>213</v>
      </c>
      <c r="C214" s="62" t="s">
        <v>215</v>
      </c>
      <c r="D214" s="61" t="s">
        <v>105</v>
      </c>
      <c r="E214" s="61" t="s">
        <v>220</v>
      </c>
      <c r="F214" s="62" t="s">
        <v>208</v>
      </c>
      <c r="G214" s="151">
        <f>G215</f>
        <v>66</v>
      </c>
      <c r="H214" s="151">
        <f t="shared" ref="H214:I214" si="115">H215</f>
        <v>-3</v>
      </c>
      <c r="I214" s="151">
        <f t="shared" si="115"/>
        <v>63</v>
      </c>
    </row>
    <row r="215" spans="1:9" x14ac:dyDescent="0.2">
      <c r="A215" s="64" t="s">
        <v>147</v>
      </c>
      <c r="B215" s="61" t="s">
        <v>213</v>
      </c>
      <c r="C215" s="62" t="s">
        <v>215</v>
      </c>
      <c r="D215" s="61" t="s">
        <v>105</v>
      </c>
      <c r="E215" s="61" t="s">
        <v>220</v>
      </c>
      <c r="F215" s="62" t="s">
        <v>148</v>
      </c>
      <c r="G215" s="151">
        <f>G216+G217</f>
        <v>66</v>
      </c>
      <c r="H215" s="151">
        <f t="shared" ref="H215:I215" si="116">H216+H217</f>
        <v>-3</v>
      </c>
      <c r="I215" s="151">
        <f t="shared" si="116"/>
        <v>63</v>
      </c>
    </row>
    <row r="216" spans="1:9" x14ac:dyDescent="0.2">
      <c r="A216" s="68" t="s">
        <v>149</v>
      </c>
      <c r="B216" s="61" t="s">
        <v>213</v>
      </c>
      <c r="C216" s="62" t="s">
        <v>215</v>
      </c>
      <c r="D216" s="61" t="s">
        <v>105</v>
      </c>
      <c r="E216" s="61" t="s">
        <v>220</v>
      </c>
      <c r="F216" s="62" t="s">
        <v>150</v>
      </c>
      <c r="G216" s="151">
        <v>12</v>
      </c>
      <c r="H216" s="228"/>
      <c r="I216" s="155">
        <f t="shared" ref="I216:I217" si="117">G216+H216</f>
        <v>12</v>
      </c>
    </row>
    <row r="217" spans="1:9" x14ac:dyDescent="0.2">
      <c r="A217" s="64" t="s">
        <v>462</v>
      </c>
      <c r="B217" s="61" t="s">
        <v>213</v>
      </c>
      <c r="C217" s="62" t="s">
        <v>215</v>
      </c>
      <c r="D217" s="61" t="s">
        <v>105</v>
      </c>
      <c r="E217" s="61" t="s">
        <v>220</v>
      </c>
      <c r="F217" s="62">
        <v>853</v>
      </c>
      <c r="G217" s="151">
        <v>54</v>
      </c>
      <c r="H217" s="228">
        <v>-3</v>
      </c>
      <c r="I217" s="155">
        <f t="shared" si="117"/>
        <v>51</v>
      </c>
    </row>
    <row r="218" spans="1:9" ht="38.25" customHeight="1" x14ac:dyDescent="0.2">
      <c r="A218" s="210" t="s">
        <v>541</v>
      </c>
      <c r="B218" s="61" t="s">
        <v>213</v>
      </c>
      <c r="C218" s="62" t="s">
        <v>215</v>
      </c>
      <c r="D218" s="61" t="s">
        <v>105</v>
      </c>
      <c r="E218" s="61" t="s">
        <v>221</v>
      </c>
      <c r="F218" s="74" t="s">
        <v>158</v>
      </c>
      <c r="G218" s="149">
        <f>G219+G223+G226</f>
        <v>49602</v>
      </c>
      <c r="H218" s="149">
        <f t="shared" ref="H218:I218" si="118">H219+H223+H226</f>
        <v>0</v>
      </c>
      <c r="I218" s="149">
        <f t="shared" si="118"/>
        <v>49602</v>
      </c>
    </row>
    <row r="219" spans="1:9" ht="33.75" x14ac:dyDescent="0.2">
      <c r="A219" s="73" t="s">
        <v>118</v>
      </c>
      <c r="B219" s="61" t="s">
        <v>213</v>
      </c>
      <c r="C219" s="62" t="s">
        <v>215</v>
      </c>
      <c r="D219" s="61" t="s">
        <v>105</v>
      </c>
      <c r="E219" s="61" t="s">
        <v>221</v>
      </c>
      <c r="F219" s="62" t="s">
        <v>119</v>
      </c>
      <c r="G219" s="151">
        <f>G220</f>
        <v>6908</v>
      </c>
      <c r="H219" s="151">
        <f t="shared" ref="H219:I219" si="119">H220</f>
        <v>0</v>
      </c>
      <c r="I219" s="151">
        <f t="shared" si="119"/>
        <v>6908</v>
      </c>
    </row>
    <row r="220" spans="1:9" x14ac:dyDescent="0.2">
      <c r="A220" s="73" t="s">
        <v>120</v>
      </c>
      <c r="B220" s="61" t="s">
        <v>213</v>
      </c>
      <c r="C220" s="62" t="s">
        <v>215</v>
      </c>
      <c r="D220" s="61" t="s">
        <v>105</v>
      </c>
      <c r="E220" s="61" t="s">
        <v>221</v>
      </c>
      <c r="F220" s="62">
        <v>110</v>
      </c>
      <c r="G220" s="151">
        <f>G221+G222</f>
        <v>6908</v>
      </c>
      <c r="H220" s="151">
        <f t="shared" ref="H220:I220" si="120">H221+H222</f>
        <v>0</v>
      </c>
      <c r="I220" s="151">
        <f t="shared" si="120"/>
        <v>6908</v>
      </c>
    </row>
    <row r="221" spans="1:9" x14ac:dyDescent="0.2">
      <c r="A221" s="73" t="s">
        <v>121</v>
      </c>
      <c r="B221" s="61" t="s">
        <v>213</v>
      </c>
      <c r="C221" s="62" t="s">
        <v>215</v>
      </c>
      <c r="D221" s="61" t="s">
        <v>105</v>
      </c>
      <c r="E221" s="61" t="s">
        <v>221</v>
      </c>
      <c r="F221" s="62">
        <v>111</v>
      </c>
      <c r="G221" s="151">
        <v>5306</v>
      </c>
      <c r="H221" s="228"/>
      <c r="I221" s="155">
        <f t="shared" ref="I221:I222" si="121">G221+H221</f>
        <v>5306</v>
      </c>
    </row>
    <row r="222" spans="1:9" ht="22.5" x14ac:dyDescent="0.2">
      <c r="A222" s="100" t="s">
        <v>122</v>
      </c>
      <c r="B222" s="61" t="s">
        <v>213</v>
      </c>
      <c r="C222" s="62" t="s">
        <v>215</v>
      </c>
      <c r="D222" s="61" t="s">
        <v>105</v>
      </c>
      <c r="E222" s="61" t="s">
        <v>221</v>
      </c>
      <c r="F222" s="62">
        <v>119</v>
      </c>
      <c r="G222" s="151">
        <v>1602</v>
      </c>
      <c r="H222" s="155"/>
      <c r="I222" s="155">
        <f t="shared" si="121"/>
        <v>1602</v>
      </c>
    </row>
    <row r="223" spans="1:9" x14ac:dyDescent="0.2">
      <c r="A223" s="73" t="s">
        <v>482</v>
      </c>
      <c r="B223" s="61" t="s">
        <v>213</v>
      </c>
      <c r="C223" s="62" t="s">
        <v>215</v>
      </c>
      <c r="D223" s="61" t="s">
        <v>105</v>
      </c>
      <c r="E223" s="61" t="s">
        <v>221</v>
      </c>
      <c r="F223" s="62" t="s">
        <v>127</v>
      </c>
      <c r="G223" s="151">
        <f>G224</f>
        <v>51</v>
      </c>
      <c r="H223" s="151">
        <f t="shared" ref="H223:I223" si="122">H224</f>
        <v>0</v>
      </c>
      <c r="I223" s="151">
        <f t="shared" si="122"/>
        <v>51</v>
      </c>
    </row>
    <row r="224" spans="1:9" ht="22.5" x14ac:dyDescent="0.2">
      <c r="A224" s="73" t="s">
        <v>128</v>
      </c>
      <c r="B224" s="61" t="s">
        <v>213</v>
      </c>
      <c r="C224" s="62" t="s">
        <v>215</v>
      </c>
      <c r="D224" s="61" t="s">
        <v>105</v>
      </c>
      <c r="E224" s="61" t="s">
        <v>221</v>
      </c>
      <c r="F224" s="62" t="s">
        <v>129</v>
      </c>
      <c r="G224" s="151">
        <f>+G225</f>
        <v>51</v>
      </c>
      <c r="H224" s="151">
        <f t="shared" ref="H224:I224" si="123">+H225</f>
        <v>0</v>
      </c>
      <c r="I224" s="151">
        <f t="shared" si="123"/>
        <v>51</v>
      </c>
    </row>
    <row r="225" spans="1:9" x14ac:dyDescent="0.2">
      <c r="A225" s="101" t="s">
        <v>518</v>
      </c>
      <c r="B225" s="61" t="s">
        <v>213</v>
      </c>
      <c r="C225" s="62" t="s">
        <v>215</v>
      </c>
      <c r="D225" s="61" t="s">
        <v>105</v>
      </c>
      <c r="E225" s="61" t="s">
        <v>221</v>
      </c>
      <c r="F225" s="62" t="s">
        <v>131</v>
      </c>
      <c r="G225" s="151">
        <v>51</v>
      </c>
      <c r="H225" s="228"/>
      <c r="I225" s="155">
        <f>G225+H225</f>
        <v>51</v>
      </c>
    </row>
    <row r="226" spans="1:9" ht="22.5" x14ac:dyDescent="0.2">
      <c r="A226" s="73" t="s">
        <v>109</v>
      </c>
      <c r="B226" s="61" t="s">
        <v>213</v>
      </c>
      <c r="C226" s="62" t="s">
        <v>215</v>
      </c>
      <c r="D226" s="61" t="s">
        <v>105</v>
      </c>
      <c r="E226" s="61" t="s">
        <v>221</v>
      </c>
      <c r="F226" s="62" t="s">
        <v>110</v>
      </c>
      <c r="G226" s="151">
        <f>G227</f>
        <v>42643</v>
      </c>
      <c r="H226" s="151">
        <f t="shared" ref="H226:I227" si="124">H227</f>
        <v>0</v>
      </c>
      <c r="I226" s="151">
        <f t="shared" si="124"/>
        <v>42643</v>
      </c>
    </row>
    <row r="227" spans="1:9" x14ac:dyDescent="0.2">
      <c r="A227" s="73" t="s">
        <v>111</v>
      </c>
      <c r="B227" s="61" t="s">
        <v>213</v>
      </c>
      <c r="C227" s="62" t="s">
        <v>215</v>
      </c>
      <c r="D227" s="61" t="s">
        <v>105</v>
      </c>
      <c r="E227" s="61" t="s">
        <v>221</v>
      </c>
      <c r="F227" s="62" t="s">
        <v>112</v>
      </c>
      <c r="G227" s="151">
        <f>G228</f>
        <v>42643</v>
      </c>
      <c r="H227" s="151">
        <f t="shared" si="124"/>
        <v>0</v>
      </c>
      <c r="I227" s="151">
        <f t="shared" si="124"/>
        <v>42643</v>
      </c>
    </row>
    <row r="228" spans="1:9" ht="33.75" x14ac:dyDescent="0.2">
      <c r="A228" s="73" t="s">
        <v>113</v>
      </c>
      <c r="B228" s="61" t="s">
        <v>213</v>
      </c>
      <c r="C228" s="62" t="s">
        <v>215</v>
      </c>
      <c r="D228" s="61" t="s">
        <v>105</v>
      </c>
      <c r="E228" s="61" t="s">
        <v>221</v>
      </c>
      <c r="F228" s="62" t="s">
        <v>114</v>
      </c>
      <c r="G228" s="151">
        <v>42643</v>
      </c>
      <c r="H228" s="228"/>
      <c r="I228" s="155">
        <f>G228+H228</f>
        <v>42643</v>
      </c>
    </row>
    <row r="229" spans="1:9" ht="33.75" x14ac:dyDescent="0.2">
      <c r="A229" s="60" t="s">
        <v>222</v>
      </c>
      <c r="B229" s="61" t="s">
        <v>213</v>
      </c>
      <c r="C229" s="62" t="s">
        <v>215</v>
      </c>
      <c r="D229" s="61" t="s">
        <v>105</v>
      </c>
      <c r="E229" s="61" t="s">
        <v>223</v>
      </c>
      <c r="F229" s="62"/>
      <c r="G229" s="151">
        <f>G230</f>
        <v>211.4</v>
      </c>
      <c r="H229" s="151">
        <f t="shared" ref="H229:I229" si="125">H230</f>
        <v>0</v>
      </c>
      <c r="I229" s="151">
        <f t="shared" si="125"/>
        <v>211.4</v>
      </c>
    </row>
    <row r="230" spans="1:9" ht="33.75" x14ac:dyDescent="0.2">
      <c r="A230" s="75" t="s">
        <v>493</v>
      </c>
      <c r="B230" s="61" t="s">
        <v>213</v>
      </c>
      <c r="C230" s="62" t="s">
        <v>215</v>
      </c>
      <c r="D230" s="61" t="s">
        <v>105</v>
      </c>
      <c r="E230" s="61" t="s">
        <v>224</v>
      </c>
      <c r="F230" s="62"/>
      <c r="G230" s="151">
        <f>G231+G234</f>
        <v>211.4</v>
      </c>
      <c r="H230" s="151">
        <f t="shared" ref="H230:I230" si="126">H231+H234</f>
        <v>0</v>
      </c>
      <c r="I230" s="151">
        <f t="shared" si="126"/>
        <v>211.4</v>
      </c>
    </row>
    <row r="231" spans="1:9" ht="33.75" x14ac:dyDescent="0.2">
      <c r="A231" s="73" t="s">
        <v>118</v>
      </c>
      <c r="B231" s="61" t="s">
        <v>213</v>
      </c>
      <c r="C231" s="62" t="s">
        <v>215</v>
      </c>
      <c r="D231" s="61" t="s">
        <v>105</v>
      </c>
      <c r="E231" s="61" t="s">
        <v>224</v>
      </c>
      <c r="F231" s="62">
        <v>100</v>
      </c>
      <c r="G231" s="151">
        <f>G233</f>
        <v>30.4</v>
      </c>
      <c r="H231" s="151">
        <f t="shared" ref="H231:I231" si="127">H233</f>
        <v>0</v>
      </c>
      <c r="I231" s="151">
        <f t="shared" si="127"/>
        <v>30.4</v>
      </c>
    </row>
    <row r="232" spans="1:9" x14ac:dyDescent="0.2">
      <c r="A232" s="73" t="s">
        <v>120</v>
      </c>
      <c r="B232" s="61" t="s">
        <v>213</v>
      </c>
      <c r="C232" s="62" t="s">
        <v>215</v>
      </c>
      <c r="D232" s="61" t="s">
        <v>105</v>
      </c>
      <c r="E232" s="61" t="s">
        <v>224</v>
      </c>
      <c r="F232" s="62">
        <v>110</v>
      </c>
      <c r="G232" s="151">
        <f>G233</f>
        <v>30.4</v>
      </c>
      <c r="H232" s="151">
        <f t="shared" ref="H232:I232" si="128">H233</f>
        <v>0</v>
      </c>
      <c r="I232" s="151">
        <f t="shared" si="128"/>
        <v>30.4</v>
      </c>
    </row>
    <row r="233" spans="1:9" x14ac:dyDescent="0.2">
      <c r="A233" s="101" t="s">
        <v>463</v>
      </c>
      <c r="B233" s="61" t="s">
        <v>213</v>
      </c>
      <c r="C233" s="62" t="s">
        <v>215</v>
      </c>
      <c r="D233" s="61" t="s">
        <v>105</v>
      </c>
      <c r="E233" s="61" t="s">
        <v>224</v>
      </c>
      <c r="F233" s="62">
        <v>112</v>
      </c>
      <c r="G233" s="151">
        <v>30.4</v>
      </c>
      <c r="H233" s="228"/>
      <c r="I233" s="155">
        <f>G233+H233</f>
        <v>30.4</v>
      </c>
    </row>
    <row r="234" spans="1:9" ht="22.5" x14ac:dyDescent="0.2">
      <c r="A234" s="73" t="s">
        <v>109</v>
      </c>
      <c r="B234" s="61" t="s">
        <v>213</v>
      </c>
      <c r="C234" s="62" t="s">
        <v>215</v>
      </c>
      <c r="D234" s="61" t="s">
        <v>105</v>
      </c>
      <c r="E234" s="61" t="s">
        <v>224</v>
      </c>
      <c r="F234" s="62">
        <v>600</v>
      </c>
      <c r="G234" s="151">
        <f>G235</f>
        <v>181</v>
      </c>
      <c r="H234" s="151">
        <f t="shared" ref="H234:I235" si="129">H235</f>
        <v>0</v>
      </c>
      <c r="I234" s="151">
        <f t="shared" si="129"/>
        <v>181</v>
      </c>
    </row>
    <row r="235" spans="1:9" x14ac:dyDescent="0.2">
      <c r="A235" s="73" t="s">
        <v>111</v>
      </c>
      <c r="B235" s="61" t="s">
        <v>213</v>
      </c>
      <c r="C235" s="62" t="s">
        <v>215</v>
      </c>
      <c r="D235" s="61" t="s">
        <v>105</v>
      </c>
      <c r="E235" s="61" t="s">
        <v>224</v>
      </c>
      <c r="F235" s="62">
        <v>610</v>
      </c>
      <c r="G235" s="151">
        <f>G236</f>
        <v>181</v>
      </c>
      <c r="H235" s="151">
        <f t="shared" si="129"/>
        <v>0</v>
      </c>
      <c r="I235" s="151">
        <f t="shared" si="129"/>
        <v>181</v>
      </c>
    </row>
    <row r="236" spans="1:9" ht="33.75" x14ac:dyDescent="0.2">
      <c r="A236" s="73" t="s">
        <v>113</v>
      </c>
      <c r="B236" s="61" t="s">
        <v>213</v>
      </c>
      <c r="C236" s="62" t="s">
        <v>215</v>
      </c>
      <c r="D236" s="61" t="s">
        <v>105</v>
      </c>
      <c r="E236" s="61" t="s">
        <v>224</v>
      </c>
      <c r="F236" s="62">
        <v>611</v>
      </c>
      <c r="G236" s="151">
        <v>181</v>
      </c>
      <c r="H236" s="228"/>
      <c r="I236" s="155">
        <f>G236+H236</f>
        <v>181</v>
      </c>
    </row>
    <row r="237" spans="1:9" x14ac:dyDescent="0.2">
      <c r="A237" s="57" t="s">
        <v>225</v>
      </c>
      <c r="B237" s="84" t="s">
        <v>213</v>
      </c>
      <c r="C237" s="86" t="s">
        <v>215</v>
      </c>
      <c r="D237" s="84" t="s">
        <v>226</v>
      </c>
      <c r="E237" s="84" t="s">
        <v>157</v>
      </c>
      <c r="F237" s="86" t="s">
        <v>158</v>
      </c>
      <c r="G237" s="146">
        <f>G238+G266+G276</f>
        <v>205593.19999999998</v>
      </c>
      <c r="H237" s="146">
        <f t="shared" ref="H237:I237" si="130">H238+H266+H276</f>
        <v>-311.2</v>
      </c>
      <c r="I237" s="146">
        <f t="shared" si="130"/>
        <v>205282</v>
      </c>
    </row>
    <row r="238" spans="1:9" x14ac:dyDescent="0.2">
      <c r="A238" s="88" t="s">
        <v>227</v>
      </c>
      <c r="B238" s="84" t="s">
        <v>213</v>
      </c>
      <c r="C238" s="86" t="s">
        <v>215</v>
      </c>
      <c r="D238" s="84" t="s">
        <v>226</v>
      </c>
      <c r="E238" s="84" t="s">
        <v>228</v>
      </c>
      <c r="F238" s="87" t="s">
        <v>158</v>
      </c>
      <c r="G238" s="147">
        <f>G253+G239</f>
        <v>202408.4</v>
      </c>
      <c r="H238" s="147">
        <f t="shared" ref="H238:I238" si="131">H253+H239</f>
        <v>-311.2</v>
      </c>
      <c r="I238" s="147">
        <f t="shared" si="131"/>
        <v>202097.2</v>
      </c>
    </row>
    <row r="239" spans="1:9" x14ac:dyDescent="0.2">
      <c r="A239" s="211" t="s">
        <v>689</v>
      </c>
      <c r="B239" s="61" t="s">
        <v>213</v>
      </c>
      <c r="C239" s="62" t="s">
        <v>215</v>
      </c>
      <c r="D239" s="61" t="s">
        <v>226</v>
      </c>
      <c r="E239" s="61" t="s">
        <v>688</v>
      </c>
      <c r="F239" s="74"/>
      <c r="G239" s="149">
        <f>G240+G244+G249</f>
        <v>16789.399999999998</v>
      </c>
      <c r="H239" s="149">
        <f t="shared" ref="H239:I239" si="132">H240+H244+H249</f>
        <v>-311.2</v>
      </c>
      <c r="I239" s="149">
        <f t="shared" si="132"/>
        <v>16478.199999999997</v>
      </c>
    </row>
    <row r="240" spans="1:9" x14ac:dyDescent="0.2">
      <c r="A240" s="73" t="s">
        <v>482</v>
      </c>
      <c r="B240" s="61" t="s">
        <v>213</v>
      </c>
      <c r="C240" s="62" t="s">
        <v>215</v>
      </c>
      <c r="D240" s="61" t="s">
        <v>226</v>
      </c>
      <c r="E240" s="61" t="s">
        <v>688</v>
      </c>
      <c r="F240" s="62" t="s">
        <v>127</v>
      </c>
      <c r="G240" s="151">
        <f>SUM(G241)</f>
        <v>1993.1</v>
      </c>
      <c r="H240" s="151">
        <f t="shared" ref="H240:I240" si="133">SUM(H241)</f>
        <v>54</v>
      </c>
      <c r="I240" s="151">
        <f t="shared" si="133"/>
        <v>2047.1</v>
      </c>
    </row>
    <row r="241" spans="1:9" ht="22.5" x14ac:dyDescent="0.2">
      <c r="A241" s="73" t="s">
        <v>128</v>
      </c>
      <c r="B241" s="61" t="s">
        <v>213</v>
      </c>
      <c r="C241" s="62" t="s">
        <v>215</v>
      </c>
      <c r="D241" s="61" t="s">
        <v>226</v>
      </c>
      <c r="E241" s="61" t="s">
        <v>688</v>
      </c>
      <c r="F241" s="62" t="s">
        <v>129</v>
      </c>
      <c r="G241" s="151">
        <f>G242+G243</f>
        <v>1993.1</v>
      </c>
      <c r="H241" s="151">
        <f t="shared" ref="H241:I241" si="134">H242+H243</f>
        <v>54</v>
      </c>
      <c r="I241" s="151">
        <f t="shared" si="134"/>
        <v>2047.1</v>
      </c>
    </row>
    <row r="242" spans="1:9" ht="22.5" x14ac:dyDescent="0.2">
      <c r="A242" s="101" t="s">
        <v>145</v>
      </c>
      <c r="B242" s="61" t="s">
        <v>213</v>
      </c>
      <c r="C242" s="62" t="s">
        <v>215</v>
      </c>
      <c r="D242" s="61" t="s">
        <v>226</v>
      </c>
      <c r="E242" s="61" t="s">
        <v>688</v>
      </c>
      <c r="F242" s="62">
        <v>242</v>
      </c>
      <c r="G242" s="151"/>
      <c r="H242" s="228"/>
      <c r="I242" s="155">
        <f t="shared" ref="I242:I243" si="135">G242+H242</f>
        <v>0</v>
      </c>
    </row>
    <row r="243" spans="1:9" x14ac:dyDescent="0.2">
      <c r="A243" s="101" t="s">
        <v>518</v>
      </c>
      <c r="B243" s="61" t="s">
        <v>213</v>
      </c>
      <c r="C243" s="62" t="s">
        <v>215</v>
      </c>
      <c r="D243" s="61" t="s">
        <v>226</v>
      </c>
      <c r="E243" s="61" t="s">
        <v>688</v>
      </c>
      <c r="F243" s="62" t="s">
        <v>131</v>
      </c>
      <c r="G243" s="151">
        <v>1993.1</v>
      </c>
      <c r="H243" s="228">
        <f>24+20+10</f>
        <v>54</v>
      </c>
      <c r="I243" s="155">
        <f t="shared" si="135"/>
        <v>2047.1</v>
      </c>
    </row>
    <row r="244" spans="1:9" ht="22.5" x14ac:dyDescent="0.2">
      <c r="A244" s="73" t="s">
        <v>109</v>
      </c>
      <c r="B244" s="61" t="s">
        <v>213</v>
      </c>
      <c r="C244" s="62" t="s">
        <v>215</v>
      </c>
      <c r="D244" s="61" t="s">
        <v>226</v>
      </c>
      <c r="E244" s="61" t="s">
        <v>688</v>
      </c>
      <c r="F244" s="62">
        <v>600</v>
      </c>
      <c r="G244" s="151">
        <f>G245+G247</f>
        <v>14738.3</v>
      </c>
      <c r="H244" s="151">
        <f t="shared" ref="H244:I244" si="136">H245+H247</f>
        <v>-365.2</v>
      </c>
      <c r="I244" s="151">
        <f t="shared" si="136"/>
        <v>14373.099999999999</v>
      </c>
    </row>
    <row r="245" spans="1:9" s="76" customFormat="1" ht="12.75" customHeight="1" x14ac:dyDescent="0.2">
      <c r="A245" s="73" t="s">
        <v>111</v>
      </c>
      <c r="B245" s="61" t="s">
        <v>213</v>
      </c>
      <c r="C245" s="62" t="s">
        <v>215</v>
      </c>
      <c r="D245" s="61" t="s">
        <v>226</v>
      </c>
      <c r="E245" s="61" t="s">
        <v>688</v>
      </c>
      <c r="F245" s="62">
        <v>610</v>
      </c>
      <c r="G245" s="151">
        <f>G246</f>
        <v>13110.8</v>
      </c>
      <c r="H245" s="151">
        <f t="shared" ref="H245:I245" si="137">H246</f>
        <v>-392.7</v>
      </c>
      <c r="I245" s="151">
        <f t="shared" si="137"/>
        <v>12718.099999999999</v>
      </c>
    </row>
    <row r="246" spans="1:9" s="76" customFormat="1" ht="33" customHeight="1" x14ac:dyDescent="0.2">
      <c r="A246" s="73" t="s">
        <v>113</v>
      </c>
      <c r="B246" s="61" t="s">
        <v>213</v>
      </c>
      <c r="C246" s="62" t="s">
        <v>215</v>
      </c>
      <c r="D246" s="61" t="s">
        <v>226</v>
      </c>
      <c r="E246" s="61" t="s">
        <v>688</v>
      </c>
      <c r="F246" s="62">
        <v>611</v>
      </c>
      <c r="G246" s="151">
        <v>13110.8</v>
      </c>
      <c r="H246" s="229">
        <v>-392.7</v>
      </c>
      <c r="I246" s="155">
        <f>G246+H246</f>
        <v>12718.099999999999</v>
      </c>
    </row>
    <row r="247" spans="1:9" x14ac:dyDescent="0.2">
      <c r="A247" s="60" t="s">
        <v>386</v>
      </c>
      <c r="B247" s="61" t="s">
        <v>213</v>
      </c>
      <c r="C247" s="62" t="s">
        <v>215</v>
      </c>
      <c r="D247" s="61" t="s">
        <v>226</v>
      </c>
      <c r="E247" s="61" t="s">
        <v>688</v>
      </c>
      <c r="F247" s="62">
        <v>620</v>
      </c>
      <c r="G247" s="151">
        <f>G248</f>
        <v>1627.5</v>
      </c>
      <c r="H247" s="151">
        <f t="shared" ref="H247:I247" si="138">H248</f>
        <v>27.5</v>
      </c>
      <c r="I247" s="151">
        <f t="shared" si="138"/>
        <v>1655</v>
      </c>
    </row>
    <row r="248" spans="1:9" ht="33.75" x14ac:dyDescent="0.2">
      <c r="A248" s="60" t="s">
        <v>387</v>
      </c>
      <c r="B248" s="61" t="s">
        <v>213</v>
      </c>
      <c r="C248" s="62" t="s">
        <v>215</v>
      </c>
      <c r="D248" s="61" t="s">
        <v>226</v>
      </c>
      <c r="E248" s="61" t="s">
        <v>688</v>
      </c>
      <c r="F248" s="62">
        <v>621</v>
      </c>
      <c r="G248" s="151">
        <v>1627.5</v>
      </c>
      <c r="H248" s="228">
        <v>27.5</v>
      </c>
      <c r="I248" s="155">
        <f>G248+H248</f>
        <v>1655</v>
      </c>
    </row>
    <row r="249" spans="1:9" x14ac:dyDescent="0.2">
      <c r="A249" s="64" t="s">
        <v>146</v>
      </c>
      <c r="B249" s="61" t="s">
        <v>213</v>
      </c>
      <c r="C249" s="62" t="s">
        <v>215</v>
      </c>
      <c r="D249" s="61" t="s">
        <v>226</v>
      </c>
      <c r="E249" s="61" t="s">
        <v>688</v>
      </c>
      <c r="F249" s="62" t="s">
        <v>208</v>
      </c>
      <c r="G249" s="151">
        <f>SUM(G250)</f>
        <v>58</v>
      </c>
      <c r="H249" s="151">
        <f t="shared" ref="H249:I249" si="139">SUM(H250)</f>
        <v>0</v>
      </c>
      <c r="I249" s="151">
        <f t="shared" si="139"/>
        <v>58</v>
      </c>
    </row>
    <row r="250" spans="1:9" x14ac:dyDescent="0.2">
      <c r="A250" s="64" t="s">
        <v>147</v>
      </c>
      <c r="B250" s="61" t="s">
        <v>213</v>
      </c>
      <c r="C250" s="62" t="s">
        <v>215</v>
      </c>
      <c r="D250" s="61" t="s">
        <v>226</v>
      </c>
      <c r="E250" s="61" t="s">
        <v>688</v>
      </c>
      <c r="F250" s="62" t="s">
        <v>148</v>
      </c>
      <c r="G250" s="151">
        <f>SUM(G251:G252)</f>
        <v>58</v>
      </c>
      <c r="H250" s="151">
        <f t="shared" ref="H250:I250" si="140">SUM(H251:H252)</f>
        <v>0</v>
      </c>
      <c r="I250" s="151">
        <f t="shared" si="140"/>
        <v>58</v>
      </c>
    </row>
    <row r="251" spans="1:9" x14ac:dyDescent="0.2">
      <c r="A251" s="68" t="s">
        <v>149</v>
      </c>
      <c r="B251" s="61" t="s">
        <v>213</v>
      </c>
      <c r="C251" s="62" t="s">
        <v>215</v>
      </c>
      <c r="D251" s="61" t="s">
        <v>226</v>
      </c>
      <c r="E251" s="61" t="s">
        <v>688</v>
      </c>
      <c r="F251" s="62" t="s">
        <v>150</v>
      </c>
      <c r="G251" s="151">
        <v>23</v>
      </c>
      <c r="H251" s="228"/>
      <c r="I251" s="155">
        <f t="shared" ref="I251:I252" si="141">G251+H251</f>
        <v>23</v>
      </c>
    </row>
    <row r="252" spans="1:9" x14ac:dyDescent="0.2">
      <c r="A252" s="64" t="s">
        <v>462</v>
      </c>
      <c r="B252" s="61" t="s">
        <v>213</v>
      </c>
      <c r="C252" s="62" t="s">
        <v>215</v>
      </c>
      <c r="D252" s="61" t="s">
        <v>226</v>
      </c>
      <c r="E252" s="61" t="s">
        <v>688</v>
      </c>
      <c r="F252" s="62">
        <v>853</v>
      </c>
      <c r="G252" s="151">
        <v>35</v>
      </c>
      <c r="H252" s="228"/>
      <c r="I252" s="155">
        <f t="shared" si="141"/>
        <v>35</v>
      </c>
    </row>
    <row r="253" spans="1:9" ht="51.75" customHeight="1" x14ac:dyDescent="0.2">
      <c r="A253" s="60" t="s">
        <v>71</v>
      </c>
      <c r="B253" s="61" t="s">
        <v>213</v>
      </c>
      <c r="C253" s="62" t="s">
        <v>215</v>
      </c>
      <c r="D253" s="61" t="s">
        <v>226</v>
      </c>
      <c r="E253" s="61" t="s">
        <v>690</v>
      </c>
      <c r="F253" s="62" t="s">
        <v>158</v>
      </c>
      <c r="G253" s="151">
        <f>G254+G258+G261</f>
        <v>185619</v>
      </c>
      <c r="H253" s="151">
        <f t="shared" ref="H253:I253" si="142">H254+H258+H261</f>
        <v>0</v>
      </c>
      <c r="I253" s="151">
        <f t="shared" si="142"/>
        <v>185619</v>
      </c>
    </row>
    <row r="254" spans="1:9" ht="33.75" x14ac:dyDescent="0.2">
      <c r="A254" s="73" t="s">
        <v>118</v>
      </c>
      <c r="B254" s="61" t="s">
        <v>213</v>
      </c>
      <c r="C254" s="62" t="s">
        <v>215</v>
      </c>
      <c r="D254" s="61" t="s">
        <v>226</v>
      </c>
      <c r="E254" s="61" t="s">
        <v>690</v>
      </c>
      <c r="F254" s="62" t="s">
        <v>119</v>
      </c>
      <c r="G254" s="151">
        <f>G255</f>
        <v>13671</v>
      </c>
      <c r="H254" s="151">
        <f t="shared" ref="H254:I254" si="143">H255</f>
        <v>0</v>
      </c>
      <c r="I254" s="151">
        <f t="shared" si="143"/>
        <v>13671</v>
      </c>
    </row>
    <row r="255" spans="1:9" x14ac:dyDescent="0.2">
      <c r="A255" s="73" t="s">
        <v>120</v>
      </c>
      <c r="B255" s="61" t="s">
        <v>213</v>
      </c>
      <c r="C255" s="62" t="s">
        <v>215</v>
      </c>
      <c r="D255" s="61" t="s">
        <v>226</v>
      </c>
      <c r="E255" s="61" t="s">
        <v>690</v>
      </c>
      <c r="F255" s="62">
        <v>110</v>
      </c>
      <c r="G255" s="151">
        <f>G256+G257</f>
        <v>13671</v>
      </c>
      <c r="H255" s="151">
        <f t="shared" ref="H255:I255" si="144">H256+H257</f>
        <v>0</v>
      </c>
      <c r="I255" s="151">
        <f t="shared" si="144"/>
        <v>13671</v>
      </c>
    </row>
    <row r="256" spans="1:9" x14ac:dyDescent="0.2">
      <c r="A256" s="73" t="s">
        <v>121</v>
      </c>
      <c r="B256" s="61" t="s">
        <v>213</v>
      </c>
      <c r="C256" s="62" t="s">
        <v>215</v>
      </c>
      <c r="D256" s="61" t="s">
        <v>226</v>
      </c>
      <c r="E256" s="61" t="s">
        <v>690</v>
      </c>
      <c r="F256" s="62">
        <v>111</v>
      </c>
      <c r="G256" s="151">
        <v>10500</v>
      </c>
      <c r="H256" s="228"/>
      <c r="I256" s="155">
        <f t="shared" ref="I256:I257" si="145">G256+H256</f>
        <v>10500</v>
      </c>
    </row>
    <row r="257" spans="1:9" ht="22.5" x14ac:dyDescent="0.2">
      <c r="A257" s="100" t="s">
        <v>122</v>
      </c>
      <c r="B257" s="61" t="s">
        <v>213</v>
      </c>
      <c r="C257" s="62" t="s">
        <v>215</v>
      </c>
      <c r="D257" s="61" t="s">
        <v>226</v>
      </c>
      <c r="E257" s="61" t="s">
        <v>690</v>
      </c>
      <c r="F257" s="62">
        <v>119</v>
      </c>
      <c r="G257" s="151">
        <v>3171</v>
      </c>
      <c r="H257" s="228"/>
      <c r="I257" s="155">
        <f t="shared" si="145"/>
        <v>3171</v>
      </c>
    </row>
    <row r="258" spans="1:9" x14ac:dyDescent="0.2">
      <c r="A258" s="73" t="s">
        <v>482</v>
      </c>
      <c r="B258" s="61" t="s">
        <v>213</v>
      </c>
      <c r="C258" s="62" t="s">
        <v>215</v>
      </c>
      <c r="D258" s="61" t="s">
        <v>226</v>
      </c>
      <c r="E258" s="61" t="s">
        <v>690</v>
      </c>
      <c r="F258" s="62" t="s">
        <v>127</v>
      </c>
      <c r="G258" s="151">
        <f>SUM(G259)</f>
        <v>53.8</v>
      </c>
      <c r="H258" s="151">
        <f t="shared" ref="H258:I259" si="146">SUM(H259)</f>
        <v>0</v>
      </c>
      <c r="I258" s="151">
        <f t="shared" si="146"/>
        <v>53.8</v>
      </c>
    </row>
    <row r="259" spans="1:9" ht="22.5" x14ac:dyDescent="0.2">
      <c r="A259" s="73" t="s">
        <v>128</v>
      </c>
      <c r="B259" s="61" t="s">
        <v>213</v>
      </c>
      <c r="C259" s="62" t="s">
        <v>215</v>
      </c>
      <c r="D259" s="61" t="s">
        <v>226</v>
      </c>
      <c r="E259" s="61" t="s">
        <v>690</v>
      </c>
      <c r="F259" s="62" t="s">
        <v>129</v>
      </c>
      <c r="G259" s="151">
        <f>SUM(G260)</f>
        <v>53.8</v>
      </c>
      <c r="H259" s="151">
        <f t="shared" si="146"/>
        <v>0</v>
      </c>
      <c r="I259" s="151">
        <f t="shared" si="146"/>
        <v>53.8</v>
      </c>
    </row>
    <row r="260" spans="1:9" x14ac:dyDescent="0.2">
      <c r="A260" s="101" t="s">
        <v>518</v>
      </c>
      <c r="B260" s="61" t="s">
        <v>213</v>
      </c>
      <c r="C260" s="62" t="s">
        <v>215</v>
      </c>
      <c r="D260" s="61" t="s">
        <v>226</v>
      </c>
      <c r="E260" s="61" t="s">
        <v>690</v>
      </c>
      <c r="F260" s="62" t="s">
        <v>131</v>
      </c>
      <c r="G260" s="151">
        <v>53.8</v>
      </c>
      <c r="H260" s="228"/>
      <c r="I260" s="155">
        <f>G260+H260</f>
        <v>53.8</v>
      </c>
    </row>
    <row r="261" spans="1:9" ht="22.5" x14ac:dyDescent="0.2">
      <c r="A261" s="73" t="s">
        <v>109</v>
      </c>
      <c r="B261" s="61" t="s">
        <v>213</v>
      </c>
      <c r="C261" s="62" t="s">
        <v>215</v>
      </c>
      <c r="D261" s="62" t="s">
        <v>226</v>
      </c>
      <c r="E261" s="61" t="s">
        <v>690</v>
      </c>
      <c r="F261" s="62" t="s">
        <v>110</v>
      </c>
      <c r="G261" s="151">
        <f>G262+G264</f>
        <v>171894.2</v>
      </c>
      <c r="H261" s="151">
        <f t="shared" ref="H261:I261" si="147">H262+H264</f>
        <v>0</v>
      </c>
      <c r="I261" s="151">
        <f t="shared" si="147"/>
        <v>171894.2</v>
      </c>
    </row>
    <row r="262" spans="1:9" x14ac:dyDescent="0.2">
      <c r="A262" s="73" t="s">
        <v>111</v>
      </c>
      <c r="B262" s="61" t="s">
        <v>213</v>
      </c>
      <c r="C262" s="62" t="s">
        <v>215</v>
      </c>
      <c r="D262" s="62" t="s">
        <v>226</v>
      </c>
      <c r="E262" s="61" t="s">
        <v>690</v>
      </c>
      <c r="F262" s="62" t="s">
        <v>112</v>
      </c>
      <c r="G262" s="151">
        <f>G263</f>
        <v>149543.20000000001</v>
      </c>
      <c r="H262" s="151">
        <f t="shared" ref="H262:I262" si="148">H263</f>
        <v>0</v>
      </c>
      <c r="I262" s="151">
        <f t="shared" si="148"/>
        <v>149543.20000000001</v>
      </c>
    </row>
    <row r="263" spans="1:9" ht="33.75" x14ac:dyDescent="0.2">
      <c r="A263" s="73" t="s">
        <v>113</v>
      </c>
      <c r="B263" s="61" t="s">
        <v>213</v>
      </c>
      <c r="C263" s="62" t="s">
        <v>215</v>
      </c>
      <c r="D263" s="62" t="s">
        <v>226</v>
      </c>
      <c r="E263" s="61" t="s">
        <v>690</v>
      </c>
      <c r="F263" s="62" t="s">
        <v>114</v>
      </c>
      <c r="G263" s="151">
        <v>149543.20000000001</v>
      </c>
      <c r="H263" s="155"/>
      <c r="I263" s="155">
        <f>G263+H263</f>
        <v>149543.20000000001</v>
      </c>
    </row>
    <row r="264" spans="1:9" x14ac:dyDescent="0.2">
      <c r="A264" s="60" t="s">
        <v>386</v>
      </c>
      <c r="B264" s="61" t="s">
        <v>213</v>
      </c>
      <c r="C264" s="62" t="s">
        <v>215</v>
      </c>
      <c r="D264" s="62" t="s">
        <v>226</v>
      </c>
      <c r="E264" s="61" t="s">
        <v>690</v>
      </c>
      <c r="F264" s="62">
        <v>620</v>
      </c>
      <c r="G264" s="151">
        <f>G265</f>
        <v>22351</v>
      </c>
      <c r="H264" s="151">
        <f t="shared" ref="H264:I264" si="149">H265</f>
        <v>0</v>
      </c>
      <c r="I264" s="151">
        <f t="shared" si="149"/>
        <v>22351</v>
      </c>
    </row>
    <row r="265" spans="1:9" ht="33.75" x14ac:dyDescent="0.2">
      <c r="A265" s="60" t="s">
        <v>387</v>
      </c>
      <c r="B265" s="61" t="s">
        <v>213</v>
      </c>
      <c r="C265" s="62" t="s">
        <v>215</v>
      </c>
      <c r="D265" s="62" t="s">
        <v>226</v>
      </c>
      <c r="E265" s="61" t="s">
        <v>690</v>
      </c>
      <c r="F265" s="62">
        <v>621</v>
      </c>
      <c r="G265" s="151">
        <v>22351</v>
      </c>
      <c r="H265" s="155"/>
      <c r="I265" s="155">
        <f>G265+H265</f>
        <v>22351</v>
      </c>
    </row>
    <row r="266" spans="1:9" ht="33.75" x14ac:dyDescent="0.2">
      <c r="A266" s="136" t="s">
        <v>464</v>
      </c>
      <c r="B266" s="91" t="s">
        <v>213</v>
      </c>
      <c r="C266" s="93" t="s">
        <v>215</v>
      </c>
      <c r="D266" s="93" t="s">
        <v>226</v>
      </c>
      <c r="E266" s="91" t="s">
        <v>223</v>
      </c>
      <c r="F266" s="93"/>
      <c r="G266" s="153">
        <f>G267</f>
        <v>934.8</v>
      </c>
      <c r="H266" s="153">
        <f t="shared" ref="H266:I266" si="150">H267</f>
        <v>0</v>
      </c>
      <c r="I266" s="153">
        <f t="shared" si="150"/>
        <v>934.8</v>
      </c>
    </row>
    <row r="267" spans="1:9" ht="33.75" x14ac:dyDescent="0.2">
      <c r="A267" s="75" t="s">
        <v>80</v>
      </c>
      <c r="B267" s="61" t="s">
        <v>213</v>
      </c>
      <c r="C267" s="62" t="s">
        <v>215</v>
      </c>
      <c r="D267" s="62" t="s">
        <v>226</v>
      </c>
      <c r="E267" s="61" t="s">
        <v>224</v>
      </c>
      <c r="F267" s="62"/>
      <c r="G267" s="151">
        <f>G268+G271</f>
        <v>934.8</v>
      </c>
      <c r="H267" s="151">
        <f t="shared" ref="H267:I267" si="151">H268+H271</f>
        <v>0</v>
      </c>
      <c r="I267" s="151">
        <f t="shared" si="151"/>
        <v>934.8</v>
      </c>
    </row>
    <row r="268" spans="1:9" ht="33.75" x14ac:dyDescent="0.2">
      <c r="A268" s="73" t="s">
        <v>118</v>
      </c>
      <c r="B268" s="61" t="s">
        <v>213</v>
      </c>
      <c r="C268" s="62" t="s">
        <v>215</v>
      </c>
      <c r="D268" s="62" t="s">
        <v>226</v>
      </c>
      <c r="E268" s="61" t="s">
        <v>224</v>
      </c>
      <c r="F268" s="62">
        <v>100</v>
      </c>
      <c r="G268" s="151">
        <f>G269</f>
        <v>20.3</v>
      </c>
      <c r="H268" s="151">
        <f t="shared" ref="H268:I269" si="152">H269</f>
        <v>0</v>
      </c>
      <c r="I268" s="151">
        <f t="shared" si="152"/>
        <v>20.3</v>
      </c>
    </row>
    <row r="269" spans="1:9" x14ac:dyDescent="0.2">
      <c r="A269" s="73" t="s">
        <v>120</v>
      </c>
      <c r="B269" s="61" t="s">
        <v>213</v>
      </c>
      <c r="C269" s="62" t="s">
        <v>215</v>
      </c>
      <c r="D269" s="62" t="s">
        <v>226</v>
      </c>
      <c r="E269" s="61" t="s">
        <v>224</v>
      </c>
      <c r="F269" s="62">
        <v>110</v>
      </c>
      <c r="G269" s="151">
        <f>G270</f>
        <v>20.3</v>
      </c>
      <c r="H269" s="151">
        <f t="shared" si="152"/>
        <v>0</v>
      </c>
      <c r="I269" s="151">
        <f t="shared" si="152"/>
        <v>20.3</v>
      </c>
    </row>
    <row r="270" spans="1:9" x14ac:dyDescent="0.2">
      <c r="A270" s="101" t="s">
        <v>463</v>
      </c>
      <c r="B270" s="61" t="s">
        <v>213</v>
      </c>
      <c r="C270" s="62" t="s">
        <v>215</v>
      </c>
      <c r="D270" s="62" t="s">
        <v>226</v>
      </c>
      <c r="E270" s="61" t="s">
        <v>224</v>
      </c>
      <c r="F270" s="62">
        <v>112</v>
      </c>
      <c r="G270" s="151">
        <v>20.3</v>
      </c>
      <c r="H270" s="228"/>
      <c r="I270" s="155">
        <f>G270+H270</f>
        <v>20.3</v>
      </c>
    </row>
    <row r="271" spans="1:9" ht="22.5" x14ac:dyDescent="0.2">
      <c r="A271" s="73" t="s">
        <v>109</v>
      </c>
      <c r="B271" s="61" t="s">
        <v>213</v>
      </c>
      <c r="C271" s="62" t="s">
        <v>215</v>
      </c>
      <c r="D271" s="62" t="s">
        <v>226</v>
      </c>
      <c r="E271" s="61" t="s">
        <v>224</v>
      </c>
      <c r="F271" s="62">
        <v>600</v>
      </c>
      <c r="G271" s="151">
        <f>G272+G274</f>
        <v>914.5</v>
      </c>
      <c r="H271" s="151">
        <f t="shared" ref="H271:I271" si="153">H272+H274</f>
        <v>0</v>
      </c>
      <c r="I271" s="151">
        <f t="shared" si="153"/>
        <v>914.5</v>
      </c>
    </row>
    <row r="272" spans="1:9" x14ac:dyDescent="0.2">
      <c r="A272" s="73" t="s">
        <v>111</v>
      </c>
      <c r="B272" s="61" t="s">
        <v>213</v>
      </c>
      <c r="C272" s="62" t="s">
        <v>215</v>
      </c>
      <c r="D272" s="62" t="s">
        <v>226</v>
      </c>
      <c r="E272" s="61" t="s">
        <v>224</v>
      </c>
      <c r="F272" s="62">
        <v>610</v>
      </c>
      <c r="G272" s="151">
        <f>G273</f>
        <v>827</v>
      </c>
      <c r="H272" s="151">
        <f t="shared" ref="H272:I272" si="154">H273</f>
        <v>0</v>
      </c>
      <c r="I272" s="151">
        <f t="shared" si="154"/>
        <v>827</v>
      </c>
    </row>
    <row r="273" spans="1:9" ht="33.75" x14ac:dyDescent="0.2">
      <c r="A273" s="73" t="s">
        <v>113</v>
      </c>
      <c r="B273" s="61" t="s">
        <v>213</v>
      </c>
      <c r="C273" s="62" t="s">
        <v>215</v>
      </c>
      <c r="D273" s="62" t="s">
        <v>226</v>
      </c>
      <c r="E273" s="61" t="s">
        <v>224</v>
      </c>
      <c r="F273" s="62">
        <v>611</v>
      </c>
      <c r="G273" s="151">
        <v>827</v>
      </c>
      <c r="H273" s="228"/>
      <c r="I273" s="155">
        <f>G273+H273</f>
        <v>827</v>
      </c>
    </row>
    <row r="274" spans="1:9" x14ac:dyDescent="0.2">
      <c r="A274" s="60" t="s">
        <v>386</v>
      </c>
      <c r="B274" s="61" t="s">
        <v>213</v>
      </c>
      <c r="C274" s="62" t="s">
        <v>215</v>
      </c>
      <c r="D274" s="62" t="s">
        <v>226</v>
      </c>
      <c r="E274" s="61" t="s">
        <v>224</v>
      </c>
      <c r="F274" s="62">
        <v>620</v>
      </c>
      <c r="G274" s="151">
        <f>G275</f>
        <v>87.5</v>
      </c>
      <c r="H274" s="151">
        <f t="shared" ref="H274:I274" si="155">H275</f>
        <v>0</v>
      </c>
      <c r="I274" s="151">
        <f t="shared" si="155"/>
        <v>87.5</v>
      </c>
    </row>
    <row r="275" spans="1:9" ht="33.75" x14ac:dyDescent="0.2">
      <c r="A275" s="60" t="s">
        <v>387</v>
      </c>
      <c r="B275" s="61" t="s">
        <v>213</v>
      </c>
      <c r="C275" s="62" t="s">
        <v>215</v>
      </c>
      <c r="D275" s="62" t="s">
        <v>226</v>
      </c>
      <c r="E275" s="61" t="s">
        <v>224</v>
      </c>
      <c r="F275" s="62">
        <v>621</v>
      </c>
      <c r="G275" s="151">
        <v>87.5</v>
      </c>
      <c r="H275" s="228"/>
      <c r="I275" s="155">
        <f>G275+H275</f>
        <v>87.5</v>
      </c>
    </row>
    <row r="276" spans="1:9" ht="22.5" x14ac:dyDescent="0.2">
      <c r="A276" s="60" t="s">
        <v>495</v>
      </c>
      <c r="B276" s="61" t="s">
        <v>213</v>
      </c>
      <c r="C276" s="62" t="s">
        <v>215</v>
      </c>
      <c r="D276" s="62" t="s">
        <v>226</v>
      </c>
      <c r="E276" s="61" t="s">
        <v>546</v>
      </c>
      <c r="F276" s="62" t="s">
        <v>158</v>
      </c>
      <c r="G276" s="151">
        <f>G277</f>
        <v>2250</v>
      </c>
      <c r="H276" s="151">
        <f t="shared" ref="H276:I278" si="156">H277</f>
        <v>0</v>
      </c>
      <c r="I276" s="151">
        <f t="shared" si="156"/>
        <v>2250</v>
      </c>
    </row>
    <row r="277" spans="1:9" ht="22.5" x14ac:dyDescent="0.2">
      <c r="A277" s="73" t="s">
        <v>128</v>
      </c>
      <c r="B277" s="61" t="s">
        <v>213</v>
      </c>
      <c r="C277" s="62" t="s">
        <v>215</v>
      </c>
      <c r="D277" s="62" t="s">
        <v>226</v>
      </c>
      <c r="E277" s="61" t="s">
        <v>546</v>
      </c>
      <c r="F277" s="62">
        <v>200</v>
      </c>
      <c r="G277" s="151">
        <f>G278</f>
        <v>2250</v>
      </c>
      <c r="H277" s="151">
        <f t="shared" si="156"/>
        <v>0</v>
      </c>
      <c r="I277" s="151">
        <f t="shared" si="156"/>
        <v>2250</v>
      </c>
    </row>
    <row r="278" spans="1:9" ht="22.5" x14ac:dyDescent="0.2">
      <c r="A278" s="101" t="s">
        <v>145</v>
      </c>
      <c r="B278" s="61" t="s">
        <v>213</v>
      </c>
      <c r="C278" s="62" t="s">
        <v>215</v>
      </c>
      <c r="D278" s="62" t="s">
        <v>226</v>
      </c>
      <c r="E278" s="61" t="s">
        <v>546</v>
      </c>
      <c r="F278" s="62">
        <v>240</v>
      </c>
      <c r="G278" s="151">
        <f>G279</f>
        <v>2250</v>
      </c>
      <c r="H278" s="151">
        <f t="shared" si="156"/>
        <v>0</v>
      </c>
      <c r="I278" s="151">
        <f t="shared" si="156"/>
        <v>2250</v>
      </c>
    </row>
    <row r="279" spans="1:9" x14ac:dyDescent="0.2">
      <c r="A279" s="101" t="s">
        <v>518</v>
      </c>
      <c r="B279" s="61" t="s">
        <v>213</v>
      </c>
      <c r="C279" s="62" t="s">
        <v>215</v>
      </c>
      <c r="D279" s="62" t="s">
        <v>226</v>
      </c>
      <c r="E279" s="61" t="s">
        <v>546</v>
      </c>
      <c r="F279" s="62">
        <v>244</v>
      </c>
      <c r="G279" s="151">
        <v>2250</v>
      </c>
      <c r="H279" s="228"/>
      <c r="I279" s="155">
        <f>G279+H279</f>
        <v>2250</v>
      </c>
    </row>
    <row r="280" spans="1:9" x14ac:dyDescent="0.2">
      <c r="A280" s="88" t="s">
        <v>390</v>
      </c>
      <c r="B280" s="89" t="s">
        <v>213</v>
      </c>
      <c r="C280" s="87" t="s">
        <v>215</v>
      </c>
      <c r="D280" s="89" t="s">
        <v>162</v>
      </c>
      <c r="E280" s="89"/>
      <c r="F280" s="87" t="s">
        <v>158</v>
      </c>
      <c r="G280" s="146">
        <f>G281+G290+G285</f>
        <v>36803.199999999997</v>
      </c>
      <c r="H280" s="146">
        <f t="shared" ref="H280:I280" si="157">H281+H290+H285</f>
        <v>1806.1</v>
      </c>
      <c r="I280" s="146">
        <f t="shared" si="157"/>
        <v>38609.299999999996</v>
      </c>
    </row>
    <row r="281" spans="1:9" ht="22.5" x14ac:dyDescent="0.2">
      <c r="A281" s="73" t="s">
        <v>542</v>
      </c>
      <c r="B281" s="77" t="s">
        <v>213</v>
      </c>
      <c r="C281" s="74" t="s">
        <v>215</v>
      </c>
      <c r="D281" s="77" t="s">
        <v>162</v>
      </c>
      <c r="E281" s="77" t="s">
        <v>392</v>
      </c>
      <c r="F281" s="74" t="s">
        <v>158</v>
      </c>
      <c r="G281" s="151">
        <f>G282</f>
        <v>36134.499999999993</v>
      </c>
      <c r="H281" s="151">
        <f t="shared" ref="H281:I283" si="158">H282</f>
        <v>1806.1</v>
      </c>
      <c r="I281" s="151">
        <f t="shared" si="158"/>
        <v>37940.599999999991</v>
      </c>
    </row>
    <row r="282" spans="1:9" ht="22.5" x14ac:dyDescent="0.2">
      <c r="A282" s="73" t="s">
        <v>109</v>
      </c>
      <c r="B282" s="77" t="s">
        <v>213</v>
      </c>
      <c r="C282" s="74" t="s">
        <v>215</v>
      </c>
      <c r="D282" s="77" t="s">
        <v>162</v>
      </c>
      <c r="E282" s="77" t="s">
        <v>392</v>
      </c>
      <c r="F282" s="74">
        <v>600</v>
      </c>
      <c r="G282" s="151">
        <f>G283</f>
        <v>36134.499999999993</v>
      </c>
      <c r="H282" s="151">
        <f t="shared" si="158"/>
        <v>1806.1</v>
      </c>
      <c r="I282" s="151">
        <f t="shared" si="158"/>
        <v>37940.599999999991</v>
      </c>
    </row>
    <row r="283" spans="1:9" x14ac:dyDescent="0.2">
      <c r="A283" s="73" t="s">
        <v>111</v>
      </c>
      <c r="B283" s="77" t="s">
        <v>213</v>
      </c>
      <c r="C283" s="74" t="s">
        <v>215</v>
      </c>
      <c r="D283" s="77" t="s">
        <v>162</v>
      </c>
      <c r="E283" s="77" t="s">
        <v>392</v>
      </c>
      <c r="F283" s="74">
        <v>610</v>
      </c>
      <c r="G283" s="151">
        <f>G284</f>
        <v>36134.499999999993</v>
      </c>
      <c r="H283" s="151">
        <f t="shared" si="158"/>
        <v>1806.1</v>
      </c>
      <c r="I283" s="151">
        <f t="shared" si="158"/>
        <v>37940.599999999991</v>
      </c>
    </row>
    <row r="284" spans="1:9" ht="33.75" x14ac:dyDescent="0.2">
      <c r="A284" s="73" t="s">
        <v>113</v>
      </c>
      <c r="B284" s="77" t="s">
        <v>213</v>
      </c>
      <c r="C284" s="74" t="s">
        <v>215</v>
      </c>
      <c r="D284" s="77" t="s">
        <v>162</v>
      </c>
      <c r="E284" s="77" t="s">
        <v>392</v>
      </c>
      <c r="F284" s="74">
        <v>611</v>
      </c>
      <c r="G284" s="151">
        <f>36803.2-526.3-142.4</f>
        <v>36134.499999999993</v>
      </c>
      <c r="H284" s="228">
        <f>40+1766.1</f>
        <v>1806.1</v>
      </c>
      <c r="I284" s="155">
        <f>G284+H284</f>
        <v>37940.599999999991</v>
      </c>
    </row>
    <row r="285" spans="1:9" ht="22.5" x14ac:dyDescent="0.2">
      <c r="A285" s="73" t="s">
        <v>542</v>
      </c>
      <c r="B285" s="77" t="s">
        <v>213</v>
      </c>
      <c r="C285" s="74" t="s">
        <v>215</v>
      </c>
      <c r="D285" s="77" t="s">
        <v>162</v>
      </c>
      <c r="E285" s="77" t="s">
        <v>586</v>
      </c>
      <c r="F285" s="74" t="s">
        <v>158</v>
      </c>
      <c r="G285" s="151">
        <f>G287</f>
        <v>526.29999999999995</v>
      </c>
      <c r="H285" s="151">
        <f t="shared" ref="H285:I285" si="159">H287</f>
        <v>0</v>
      </c>
      <c r="I285" s="151">
        <f t="shared" si="159"/>
        <v>526.29999999999995</v>
      </c>
    </row>
    <row r="286" spans="1:9" ht="22.5" x14ac:dyDescent="0.2">
      <c r="A286" s="215" t="s">
        <v>638</v>
      </c>
      <c r="B286" s="77" t="s">
        <v>213</v>
      </c>
      <c r="C286" s="74" t="s">
        <v>215</v>
      </c>
      <c r="D286" s="77" t="s">
        <v>162</v>
      </c>
      <c r="E286" s="77" t="s">
        <v>587</v>
      </c>
      <c r="F286" s="74"/>
      <c r="G286" s="151">
        <f>G287</f>
        <v>526.29999999999995</v>
      </c>
      <c r="H286" s="151">
        <f t="shared" ref="H286:I288" si="160">H287</f>
        <v>0</v>
      </c>
      <c r="I286" s="151">
        <f t="shared" si="160"/>
        <v>526.29999999999995</v>
      </c>
    </row>
    <row r="287" spans="1:9" ht="22.5" x14ac:dyDescent="0.2">
      <c r="A287" s="73" t="s">
        <v>109</v>
      </c>
      <c r="B287" s="77" t="s">
        <v>213</v>
      </c>
      <c r="C287" s="74" t="s">
        <v>215</v>
      </c>
      <c r="D287" s="77" t="s">
        <v>162</v>
      </c>
      <c r="E287" s="77" t="s">
        <v>587</v>
      </c>
      <c r="F287" s="74">
        <v>600</v>
      </c>
      <c r="G287" s="151">
        <f>G288</f>
        <v>526.29999999999995</v>
      </c>
      <c r="H287" s="151">
        <f t="shared" si="160"/>
        <v>0</v>
      </c>
      <c r="I287" s="151">
        <f t="shared" si="160"/>
        <v>526.29999999999995</v>
      </c>
    </row>
    <row r="288" spans="1:9" x14ac:dyDescent="0.2">
      <c r="A288" s="73" t="s">
        <v>111</v>
      </c>
      <c r="B288" s="77" t="s">
        <v>213</v>
      </c>
      <c r="C288" s="74" t="s">
        <v>215</v>
      </c>
      <c r="D288" s="77" t="s">
        <v>162</v>
      </c>
      <c r="E288" s="77" t="s">
        <v>587</v>
      </c>
      <c r="F288" s="74">
        <v>610</v>
      </c>
      <c r="G288" s="151">
        <f>G289</f>
        <v>526.29999999999995</v>
      </c>
      <c r="H288" s="151">
        <f t="shared" si="160"/>
        <v>0</v>
      </c>
      <c r="I288" s="151">
        <f t="shared" si="160"/>
        <v>526.29999999999995</v>
      </c>
    </row>
    <row r="289" spans="1:9" ht="33.75" x14ac:dyDescent="0.2">
      <c r="A289" s="73" t="s">
        <v>113</v>
      </c>
      <c r="B289" s="77" t="s">
        <v>213</v>
      </c>
      <c r="C289" s="74" t="s">
        <v>215</v>
      </c>
      <c r="D289" s="77" t="s">
        <v>162</v>
      </c>
      <c r="E289" s="77" t="s">
        <v>587</v>
      </c>
      <c r="F289" s="74">
        <v>611</v>
      </c>
      <c r="G289" s="151">
        <v>526.29999999999995</v>
      </c>
      <c r="H289" s="228"/>
      <c r="I289" s="155">
        <f>G289+H289</f>
        <v>526.29999999999995</v>
      </c>
    </row>
    <row r="290" spans="1:9" ht="33.75" x14ac:dyDescent="0.2">
      <c r="A290" s="73" t="s">
        <v>464</v>
      </c>
      <c r="B290" s="77" t="s">
        <v>213</v>
      </c>
      <c r="C290" s="74" t="s">
        <v>215</v>
      </c>
      <c r="D290" s="77" t="s">
        <v>162</v>
      </c>
      <c r="E290" s="77" t="s">
        <v>223</v>
      </c>
      <c r="F290" s="74"/>
      <c r="G290" s="151">
        <f>G291</f>
        <v>142.4</v>
      </c>
      <c r="H290" s="151">
        <f t="shared" ref="H290:I293" si="161">H291</f>
        <v>0</v>
      </c>
      <c r="I290" s="151">
        <f t="shared" si="161"/>
        <v>142.4</v>
      </c>
    </row>
    <row r="291" spans="1:9" ht="33.75" x14ac:dyDescent="0.2">
      <c r="A291" s="75" t="s">
        <v>80</v>
      </c>
      <c r="B291" s="77" t="s">
        <v>213</v>
      </c>
      <c r="C291" s="74" t="s">
        <v>215</v>
      </c>
      <c r="D291" s="77" t="s">
        <v>162</v>
      </c>
      <c r="E291" s="77" t="s">
        <v>224</v>
      </c>
      <c r="F291" s="74"/>
      <c r="G291" s="151">
        <f>G292</f>
        <v>142.4</v>
      </c>
      <c r="H291" s="151">
        <f t="shared" si="161"/>
        <v>0</v>
      </c>
      <c r="I291" s="151">
        <f t="shared" si="161"/>
        <v>142.4</v>
      </c>
    </row>
    <row r="292" spans="1:9" ht="22.5" x14ac:dyDescent="0.2">
      <c r="A292" s="73" t="s">
        <v>109</v>
      </c>
      <c r="B292" s="77" t="s">
        <v>213</v>
      </c>
      <c r="C292" s="74" t="s">
        <v>215</v>
      </c>
      <c r="D292" s="77" t="s">
        <v>162</v>
      </c>
      <c r="E292" s="77" t="s">
        <v>224</v>
      </c>
      <c r="F292" s="62">
        <v>600</v>
      </c>
      <c r="G292" s="151">
        <f>G293</f>
        <v>142.4</v>
      </c>
      <c r="H292" s="151">
        <f t="shared" si="161"/>
        <v>0</v>
      </c>
      <c r="I292" s="151">
        <f t="shared" si="161"/>
        <v>142.4</v>
      </c>
    </row>
    <row r="293" spans="1:9" x14ac:dyDescent="0.2">
      <c r="A293" s="73" t="s">
        <v>111</v>
      </c>
      <c r="B293" s="77" t="s">
        <v>213</v>
      </c>
      <c r="C293" s="74" t="s">
        <v>215</v>
      </c>
      <c r="D293" s="77" t="s">
        <v>162</v>
      </c>
      <c r="E293" s="77" t="s">
        <v>224</v>
      </c>
      <c r="F293" s="62">
        <v>610</v>
      </c>
      <c r="G293" s="151">
        <f>G294</f>
        <v>142.4</v>
      </c>
      <c r="H293" s="151">
        <f t="shared" si="161"/>
        <v>0</v>
      </c>
      <c r="I293" s="151">
        <f t="shared" si="161"/>
        <v>142.4</v>
      </c>
    </row>
    <row r="294" spans="1:9" ht="33.75" x14ac:dyDescent="0.2">
      <c r="A294" s="73" t="s">
        <v>113</v>
      </c>
      <c r="B294" s="77" t="s">
        <v>213</v>
      </c>
      <c r="C294" s="74" t="s">
        <v>215</v>
      </c>
      <c r="D294" s="77" t="s">
        <v>162</v>
      </c>
      <c r="E294" s="77" t="s">
        <v>224</v>
      </c>
      <c r="F294" s="62">
        <v>611</v>
      </c>
      <c r="G294" s="151">
        <v>142.4</v>
      </c>
      <c r="H294" s="228"/>
      <c r="I294" s="155">
        <f>G294+H294</f>
        <v>142.4</v>
      </c>
    </row>
    <row r="295" spans="1:9" x14ac:dyDescent="0.2">
      <c r="A295" s="88" t="s">
        <v>433</v>
      </c>
      <c r="B295" s="85" t="s">
        <v>213</v>
      </c>
      <c r="C295" s="84" t="s">
        <v>215</v>
      </c>
      <c r="D295" s="84" t="s">
        <v>215</v>
      </c>
      <c r="E295" s="84"/>
      <c r="F295" s="86"/>
      <c r="G295" s="146">
        <f>G296</f>
        <v>2370</v>
      </c>
      <c r="H295" s="146">
        <f t="shared" ref="H295:I296" si="162">H296</f>
        <v>0</v>
      </c>
      <c r="I295" s="146">
        <f t="shared" si="162"/>
        <v>2370</v>
      </c>
    </row>
    <row r="296" spans="1:9" x14ac:dyDescent="0.2">
      <c r="A296" s="73" t="s">
        <v>435</v>
      </c>
      <c r="B296" s="58" t="s">
        <v>213</v>
      </c>
      <c r="C296" s="62" t="s">
        <v>215</v>
      </c>
      <c r="D296" s="62" t="s">
        <v>215</v>
      </c>
      <c r="E296" s="61" t="s">
        <v>436</v>
      </c>
      <c r="F296" s="62" t="s">
        <v>158</v>
      </c>
      <c r="G296" s="151">
        <f>G297</f>
        <v>2370</v>
      </c>
      <c r="H296" s="151">
        <f t="shared" si="162"/>
        <v>0</v>
      </c>
      <c r="I296" s="151">
        <f t="shared" si="162"/>
        <v>2370</v>
      </c>
    </row>
    <row r="297" spans="1:9" x14ac:dyDescent="0.2">
      <c r="A297" s="73" t="s">
        <v>437</v>
      </c>
      <c r="B297" s="58" t="s">
        <v>213</v>
      </c>
      <c r="C297" s="62" t="s">
        <v>215</v>
      </c>
      <c r="D297" s="61" t="s">
        <v>215</v>
      </c>
      <c r="E297" s="61" t="s">
        <v>438</v>
      </c>
      <c r="F297" s="62"/>
      <c r="G297" s="151">
        <f>G299</f>
        <v>2370</v>
      </c>
      <c r="H297" s="151">
        <f t="shared" ref="H297:I297" si="163">H299</f>
        <v>0</v>
      </c>
      <c r="I297" s="151">
        <f t="shared" si="163"/>
        <v>2370</v>
      </c>
    </row>
    <row r="298" spans="1:9" x14ac:dyDescent="0.2">
      <c r="A298" s="73" t="s">
        <v>494</v>
      </c>
      <c r="B298" s="58" t="s">
        <v>213</v>
      </c>
      <c r="C298" s="62" t="s">
        <v>215</v>
      </c>
      <c r="D298" s="61" t="s">
        <v>215</v>
      </c>
      <c r="E298" s="61" t="s">
        <v>439</v>
      </c>
      <c r="F298" s="62"/>
      <c r="G298" s="151">
        <f>G299</f>
        <v>2370</v>
      </c>
      <c r="H298" s="151">
        <f t="shared" ref="H298:I298" si="164">H299</f>
        <v>0</v>
      </c>
      <c r="I298" s="151">
        <f t="shared" si="164"/>
        <v>2370</v>
      </c>
    </row>
    <row r="299" spans="1:9" ht="22.5" x14ac:dyDescent="0.2">
      <c r="A299" s="73" t="s">
        <v>109</v>
      </c>
      <c r="B299" s="58" t="s">
        <v>213</v>
      </c>
      <c r="C299" s="62" t="s">
        <v>215</v>
      </c>
      <c r="D299" s="61" t="s">
        <v>215</v>
      </c>
      <c r="E299" s="61" t="s">
        <v>439</v>
      </c>
      <c r="F299" s="62">
        <v>600</v>
      </c>
      <c r="G299" s="151">
        <f>G300+G302</f>
        <v>2370</v>
      </c>
      <c r="H299" s="151">
        <f t="shared" ref="H299:I299" si="165">H300+H302</f>
        <v>0</v>
      </c>
      <c r="I299" s="151">
        <f t="shared" si="165"/>
        <v>2370</v>
      </c>
    </row>
    <row r="300" spans="1:9" x14ac:dyDescent="0.2">
      <c r="A300" s="73" t="s">
        <v>111</v>
      </c>
      <c r="B300" s="58" t="s">
        <v>213</v>
      </c>
      <c r="C300" s="62" t="s">
        <v>215</v>
      </c>
      <c r="D300" s="61" t="s">
        <v>215</v>
      </c>
      <c r="E300" s="61" t="s">
        <v>439</v>
      </c>
      <c r="F300" s="62">
        <v>610</v>
      </c>
      <c r="G300" s="151">
        <f>G301</f>
        <v>2133</v>
      </c>
      <c r="H300" s="151">
        <f t="shared" ref="H300:I300" si="166">H301</f>
        <v>0</v>
      </c>
      <c r="I300" s="151">
        <f t="shared" si="166"/>
        <v>2133</v>
      </c>
    </row>
    <row r="301" spans="1:9" ht="33.75" x14ac:dyDescent="0.2">
      <c r="A301" s="73" t="s">
        <v>113</v>
      </c>
      <c r="B301" s="58" t="s">
        <v>213</v>
      </c>
      <c r="C301" s="62" t="s">
        <v>215</v>
      </c>
      <c r="D301" s="61" t="s">
        <v>215</v>
      </c>
      <c r="E301" s="61" t="s">
        <v>439</v>
      </c>
      <c r="F301" s="62">
        <v>611</v>
      </c>
      <c r="G301" s="151">
        <v>2133</v>
      </c>
      <c r="H301" s="228"/>
      <c r="I301" s="155">
        <f>G301+H301</f>
        <v>2133</v>
      </c>
    </row>
    <row r="302" spans="1:9" x14ac:dyDescent="0.2">
      <c r="A302" s="60" t="s">
        <v>386</v>
      </c>
      <c r="B302" s="58" t="s">
        <v>213</v>
      </c>
      <c r="C302" s="62" t="s">
        <v>215</v>
      </c>
      <c r="D302" s="61" t="s">
        <v>215</v>
      </c>
      <c r="E302" s="61" t="s">
        <v>439</v>
      </c>
      <c r="F302" s="62">
        <v>620</v>
      </c>
      <c r="G302" s="151">
        <f>G303</f>
        <v>237</v>
      </c>
      <c r="H302" s="151">
        <f t="shared" ref="H302:I302" si="167">H303</f>
        <v>0</v>
      </c>
      <c r="I302" s="151">
        <f t="shared" si="167"/>
        <v>237</v>
      </c>
    </row>
    <row r="303" spans="1:9" ht="33.75" x14ac:dyDescent="0.2">
      <c r="A303" s="60" t="s">
        <v>387</v>
      </c>
      <c r="B303" s="58" t="s">
        <v>213</v>
      </c>
      <c r="C303" s="62" t="s">
        <v>215</v>
      </c>
      <c r="D303" s="61" t="s">
        <v>215</v>
      </c>
      <c r="E303" s="61" t="s">
        <v>439</v>
      </c>
      <c r="F303" s="62">
        <v>621</v>
      </c>
      <c r="G303" s="151">
        <v>237</v>
      </c>
      <c r="H303" s="151"/>
      <c r="I303" s="155">
        <f>G303+H303</f>
        <v>237</v>
      </c>
    </row>
    <row r="304" spans="1:9" x14ac:dyDescent="0.2">
      <c r="A304" s="57" t="s">
        <v>230</v>
      </c>
      <c r="B304" s="84" t="s">
        <v>213</v>
      </c>
      <c r="C304" s="86" t="s">
        <v>215</v>
      </c>
      <c r="D304" s="84" t="s">
        <v>231</v>
      </c>
      <c r="E304" s="84" t="s">
        <v>157</v>
      </c>
      <c r="F304" s="86" t="s">
        <v>158</v>
      </c>
      <c r="G304" s="146">
        <f>G305</f>
        <v>12147.6</v>
      </c>
      <c r="H304" s="146">
        <f t="shared" ref="H304:I304" si="168">H305</f>
        <v>1117.3</v>
      </c>
      <c r="I304" s="146">
        <f t="shared" si="168"/>
        <v>13264.900000000001</v>
      </c>
    </row>
    <row r="305" spans="1:9" ht="33.75" x14ac:dyDescent="0.2">
      <c r="A305" s="73" t="s">
        <v>528</v>
      </c>
      <c r="B305" s="61" t="s">
        <v>213</v>
      </c>
      <c r="C305" s="62" t="s">
        <v>215</v>
      </c>
      <c r="D305" s="61" t="s">
        <v>231</v>
      </c>
      <c r="E305" s="61" t="s">
        <v>232</v>
      </c>
      <c r="F305" s="62"/>
      <c r="G305" s="151">
        <f>G306+G325+G311</f>
        <v>12147.6</v>
      </c>
      <c r="H305" s="151">
        <f t="shared" ref="H305:I305" si="169">H306+H325+H311</f>
        <v>1117.3</v>
      </c>
      <c r="I305" s="151">
        <f t="shared" si="169"/>
        <v>13264.900000000001</v>
      </c>
    </row>
    <row r="306" spans="1:9" ht="22.5" x14ac:dyDescent="0.2">
      <c r="A306" s="60" t="s">
        <v>233</v>
      </c>
      <c r="B306" s="61" t="s">
        <v>213</v>
      </c>
      <c r="C306" s="62" t="s">
        <v>215</v>
      </c>
      <c r="D306" s="61" t="s">
        <v>231</v>
      </c>
      <c r="E306" s="61" t="s">
        <v>234</v>
      </c>
      <c r="F306" s="62"/>
      <c r="G306" s="151">
        <f>G307</f>
        <v>1084.8999999999999</v>
      </c>
      <c r="H306" s="151">
        <f t="shared" ref="H306:I307" si="170">H307</f>
        <v>122.5</v>
      </c>
      <c r="I306" s="151">
        <f t="shared" si="170"/>
        <v>1207.4000000000001</v>
      </c>
    </row>
    <row r="307" spans="1:9" ht="33.75" x14ac:dyDescent="0.2">
      <c r="A307" s="73" t="s">
        <v>118</v>
      </c>
      <c r="B307" s="61" t="s">
        <v>213</v>
      </c>
      <c r="C307" s="62" t="s">
        <v>215</v>
      </c>
      <c r="D307" s="61" t="s">
        <v>231</v>
      </c>
      <c r="E307" s="61" t="s">
        <v>234</v>
      </c>
      <c r="F307" s="62">
        <v>100</v>
      </c>
      <c r="G307" s="151">
        <f>G308</f>
        <v>1084.8999999999999</v>
      </c>
      <c r="H307" s="151">
        <f t="shared" si="170"/>
        <v>122.5</v>
      </c>
      <c r="I307" s="151">
        <f t="shared" si="170"/>
        <v>1207.4000000000001</v>
      </c>
    </row>
    <row r="308" spans="1:9" x14ac:dyDescent="0.2">
      <c r="A308" s="73" t="s">
        <v>142</v>
      </c>
      <c r="B308" s="61" t="s">
        <v>213</v>
      </c>
      <c r="C308" s="62" t="s">
        <v>215</v>
      </c>
      <c r="D308" s="61" t="s">
        <v>231</v>
      </c>
      <c r="E308" s="61" t="s">
        <v>234</v>
      </c>
      <c r="F308" s="62">
        <v>120</v>
      </c>
      <c r="G308" s="151">
        <f>G309+G310</f>
        <v>1084.8999999999999</v>
      </c>
      <c r="H308" s="151">
        <f t="shared" ref="H308:I308" si="171">H309+H310</f>
        <v>122.5</v>
      </c>
      <c r="I308" s="151">
        <f t="shared" si="171"/>
        <v>1207.4000000000001</v>
      </c>
    </row>
    <row r="309" spans="1:9" x14ac:dyDescent="0.2">
      <c r="A309" s="100" t="s">
        <v>143</v>
      </c>
      <c r="B309" s="61" t="s">
        <v>213</v>
      </c>
      <c r="C309" s="62" t="s">
        <v>215</v>
      </c>
      <c r="D309" s="61" t="s">
        <v>231</v>
      </c>
      <c r="E309" s="61" t="s">
        <v>234</v>
      </c>
      <c r="F309" s="62">
        <v>121</v>
      </c>
      <c r="G309" s="151">
        <v>833.3</v>
      </c>
      <c r="H309" s="151">
        <v>94.1</v>
      </c>
      <c r="I309" s="155">
        <f t="shared" ref="I309:I310" si="172">G309+H309</f>
        <v>927.4</v>
      </c>
    </row>
    <row r="310" spans="1:9" ht="33.75" x14ac:dyDescent="0.2">
      <c r="A310" s="100" t="s">
        <v>144</v>
      </c>
      <c r="B310" s="61" t="s">
        <v>213</v>
      </c>
      <c r="C310" s="62" t="s">
        <v>215</v>
      </c>
      <c r="D310" s="61" t="s">
        <v>231</v>
      </c>
      <c r="E310" s="61" t="s">
        <v>234</v>
      </c>
      <c r="F310" s="62">
        <v>129</v>
      </c>
      <c r="G310" s="151">
        <v>251.6</v>
      </c>
      <c r="H310" s="228">
        <v>28.4</v>
      </c>
      <c r="I310" s="155">
        <f t="shared" si="172"/>
        <v>280</v>
      </c>
    </row>
    <row r="311" spans="1:9" x14ac:dyDescent="0.2">
      <c r="A311" s="60" t="s">
        <v>235</v>
      </c>
      <c r="B311" s="61" t="s">
        <v>213</v>
      </c>
      <c r="C311" s="62" t="s">
        <v>215</v>
      </c>
      <c r="D311" s="61" t="s">
        <v>231</v>
      </c>
      <c r="E311" s="61" t="s">
        <v>236</v>
      </c>
      <c r="F311" s="62" t="s">
        <v>158</v>
      </c>
      <c r="G311" s="151">
        <f>G312+G316+G320</f>
        <v>10362.700000000001</v>
      </c>
      <c r="H311" s="151">
        <f t="shared" ref="H311:I311" si="173">H312+H316+H320</f>
        <v>1056.8</v>
      </c>
      <c r="I311" s="151">
        <f t="shared" si="173"/>
        <v>11419.500000000002</v>
      </c>
    </row>
    <row r="312" spans="1:9" ht="33.75" x14ac:dyDescent="0.2">
      <c r="A312" s="73" t="s">
        <v>118</v>
      </c>
      <c r="B312" s="61" t="s">
        <v>213</v>
      </c>
      <c r="C312" s="62" t="s">
        <v>215</v>
      </c>
      <c r="D312" s="61" t="s">
        <v>231</v>
      </c>
      <c r="E312" s="61" t="s">
        <v>237</v>
      </c>
      <c r="F312" s="62" t="s">
        <v>119</v>
      </c>
      <c r="G312" s="151">
        <f>G313</f>
        <v>9762.1</v>
      </c>
      <c r="H312" s="151">
        <f t="shared" ref="H312:I312" si="174">H313</f>
        <v>909.8</v>
      </c>
      <c r="I312" s="151">
        <f t="shared" si="174"/>
        <v>10671.900000000001</v>
      </c>
    </row>
    <row r="313" spans="1:9" x14ac:dyDescent="0.2">
      <c r="A313" s="73" t="s">
        <v>120</v>
      </c>
      <c r="B313" s="61" t="s">
        <v>213</v>
      </c>
      <c r="C313" s="62" t="s">
        <v>215</v>
      </c>
      <c r="D313" s="61" t="s">
        <v>231</v>
      </c>
      <c r="E313" s="61" t="s">
        <v>237</v>
      </c>
      <c r="F313" s="62">
        <v>110</v>
      </c>
      <c r="G313" s="151">
        <f>G314+G315</f>
        <v>9762.1</v>
      </c>
      <c r="H313" s="151">
        <f t="shared" ref="H313:I313" si="175">H314+H315</f>
        <v>909.8</v>
      </c>
      <c r="I313" s="151">
        <f t="shared" si="175"/>
        <v>10671.900000000001</v>
      </c>
    </row>
    <row r="314" spans="1:9" x14ac:dyDescent="0.2">
      <c r="A314" s="73" t="s">
        <v>121</v>
      </c>
      <c r="B314" s="61" t="s">
        <v>213</v>
      </c>
      <c r="C314" s="62" t="s">
        <v>215</v>
      </c>
      <c r="D314" s="61" t="s">
        <v>231</v>
      </c>
      <c r="E314" s="61" t="s">
        <v>237</v>
      </c>
      <c r="F314" s="62">
        <v>111</v>
      </c>
      <c r="G314" s="151">
        <v>7497.8</v>
      </c>
      <c r="H314" s="228">
        <v>698.8</v>
      </c>
      <c r="I314" s="155">
        <f t="shared" ref="I314:I315" si="176">G314+H314</f>
        <v>8196.6</v>
      </c>
    </row>
    <row r="315" spans="1:9" ht="22.5" x14ac:dyDescent="0.2">
      <c r="A315" s="100" t="s">
        <v>122</v>
      </c>
      <c r="B315" s="61" t="s">
        <v>213</v>
      </c>
      <c r="C315" s="62" t="s">
        <v>215</v>
      </c>
      <c r="D315" s="61" t="s">
        <v>231</v>
      </c>
      <c r="E315" s="61" t="s">
        <v>237</v>
      </c>
      <c r="F315" s="62">
        <v>119</v>
      </c>
      <c r="G315" s="151">
        <v>2264.3000000000002</v>
      </c>
      <c r="H315" s="228">
        <v>211</v>
      </c>
      <c r="I315" s="155">
        <f t="shared" si="176"/>
        <v>2475.3000000000002</v>
      </c>
    </row>
    <row r="316" spans="1:9" x14ac:dyDescent="0.2">
      <c r="A316" s="73" t="s">
        <v>482</v>
      </c>
      <c r="B316" s="61" t="s">
        <v>213</v>
      </c>
      <c r="C316" s="62" t="s">
        <v>215</v>
      </c>
      <c r="D316" s="61" t="s">
        <v>231</v>
      </c>
      <c r="E316" s="61" t="s">
        <v>238</v>
      </c>
      <c r="F316" s="62" t="s">
        <v>127</v>
      </c>
      <c r="G316" s="151">
        <f>G317</f>
        <v>567.6</v>
      </c>
      <c r="H316" s="151">
        <f t="shared" ref="H316:I316" si="177">H317</f>
        <v>127</v>
      </c>
      <c r="I316" s="151">
        <f t="shared" si="177"/>
        <v>694.6</v>
      </c>
    </row>
    <row r="317" spans="1:9" ht="22.5" x14ac:dyDescent="0.2">
      <c r="A317" s="73" t="s">
        <v>128</v>
      </c>
      <c r="B317" s="61" t="s">
        <v>213</v>
      </c>
      <c r="C317" s="62" t="s">
        <v>215</v>
      </c>
      <c r="D317" s="61" t="s">
        <v>231</v>
      </c>
      <c r="E317" s="61" t="s">
        <v>238</v>
      </c>
      <c r="F317" s="62" t="s">
        <v>129</v>
      </c>
      <c r="G317" s="151">
        <f>G319+G318</f>
        <v>567.6</v>
      </c>
      <c r="H317" s="151">
        <f t="shared" ref="H317:I317" si="178">H319+H318</f>
        <v>127</v>
      </c>
      <c r="I317" s="151">
        <f t="shared" si="178"/>
        <v>694.6</v>
      </c>
    </row>
    <row r="318" spans="1:9" ht="22.5" x14ac:dyDescent="0.2">
      <c r="A318" s="101" t="s">
        <v>145</v>
      </c>
      <c r="B318" s="61" t="s">
        <v>213</v>
      </c>
      <c r="C318" s="62" t="s">
        <v>215</v>
      </c>
      <c r="D318" s="61" t="s">
        <v>231</v>
      </c>
      <c r="E318" s="61" t="s">
        <v>238</v>
      </c>
      <c r="F318" s="62">
        <v>242</v>
      </c>
      <c r="G318" s="151">
        <v>50</v>
      </c>
      <c r="H318" s="228">
        <f>50+70</f>
        <v>120</v>
      </c>
      <c r="I318" s="155">
        <f t="shared" ref="I318:I319" si="179">G318+H318</f>
        <v>170</v>
      </c>
    </row>
    <row r="319" spans="1:9" x14ac:dyDescent="0.2">
      <c r="A319" s="101" t="s">
        <v>518</v>
      </c>
      <c r="B319" s="61" t="s">
        <v>213</v>
      </c>
      <c r="C319" s="62" t="s">
        <v>215</v>
      </c>
      <c r="D319" s="61" t="s">
        <v>231</v>
      </c>
      <c r="E319" s="61" t="s">
        <v>238</v>
      </c>
      <c r="F319" s="62" t="s">
        <v>131</v>
      </c>
      <c r="G319" s="151">
        <v>517.6</v>
      </c>
      <c r="H319" s="228">
        <f>-50+57</f>
        <v>7</v>
      </c>
      <c r="I319" s="155">
        <f t="shared" si="179"/>
        <v>524.6</v>
      </c>
    </row>
    <row r="320" spans="1:9" x14ac:dyDescent="0.2">
      <c r="A320" s="64" t="s">
        <v>146</v>
      </c>
      <c r="B320" s="61" t="s">
        <v>213</v>
      </c>
      <c r="C320" s="62" t="s">
        <v>215</v>
      </c>
      <c r="D320" s="61" t="s">
        <v>231</v>
      </c>
      <c r="E320" s="61" t="s">
        <v>238</v>
      </c>
      <c r="F320" s="62" t="s">
        <v>208</v>
      </c>
      <c r="G320" s="151">
        <f>G321</f>
        <v>33</v>
      </c>
      <c r="H320" s="151">
        <f t="shared" ref="H320:I320" si="180">H321</f>
        <v>20</v>
      </c>
      <c r="I320" s="151">
        <f t="shared" si="180"/>
        <v>53</v>
      </c>
    </row>
    <row r="321" spans="1:9" x14ac:dyDescent="0.2">
      <c r="A321" s="64" t="s">
        <v>147</v>
      </c>
      <c r="B321" s="61" t="s">
        <v>213</v>
      </c>
      <c r="C321" s="62" t="s">
        <v>215</v>
      </c>
      <c r="D321" s="61" t="s">
        <v>231</v>
      </c>
      <c r="E321" s="61" t="s">
        <v>238</v>
      </c>
      <c r="F321" s="62" t="s">
        <v>148</v>
      </c>
      <c r="G321" s="151">
        <f>G322+G323+G324</f>
        <v>33</v>
      </c>
      <c r="H321" s="151">
        <f t="shared" ref="H321:I321" si="181">H322+H323+H324</f>
        <v>20</v>
      </c>
      <c r="I321" s="151">
        <f t="shared" si="181"/>
        <v>53</v>
      </c>
    </row>
    <row r="322" spans="1:9" x14ac:dyDescent="0.2">
      <c r="A322" s="68" t="s">
        <v>149</v>
      </c>
      <c r="B322" s="61" t="s">
        <v>213</v>
      </c>
      <c r="C322" s="62" t="s">
        <v>215</v>
      </c>
      <c r="D322" s="61" t="s">
        <v>231</v>
      </c>
      <c r="E322" s="61" t="s">
        <v>238</v>
      </c>
      <c r="F322" s="62" t="s">
        <v>150</v>
      </c>
      <c r="G322" s="151">
        <v>6</v>
      </c>
      <c r="H322" s="228"/>
      <c r="I322" s="155">
        <f t="shared" ref="I322:I324" si="182">G322+H322</f>
        <v>6</v>
      </c>
    </row>
    <row r="323" spans="1:9" x14ac:dyDescent="0.2">
      <c r="A323" s="64" t="s">
        <v>209</v>
      </c>
      <c r="B323" s="61" t="s">
        <v>213</v>
      </c>
      <c r="C323" s="62" t="s">
        <v>215</v>
      </c>
      <c r="D323" s="61" t="s">
        <v>231</v>
      </c>
      <c r="E323" s="61" t="s">
        <v>238</v>
      </c>
      <c r="F323" s="62">
        <v>852</v>
      </c>
      <c r="G323" s="151">
        <v>3</v>
      </c>
      <c r="H323" s="228"/>
      <c r="I323" s="155">
        <f t="shared" si="182"/>
        <v>3</v>
      </c>
    </row>
    <row r="324" spans="1:9" x14ac:dyDescent="0.2">
      <c r="A324" s="64" t="s">
        <v>462</v>
      </c>
      <c r="B324" s="61" t="s">
        <v>213</v>
      </c>
      <c r="C324" s="62" t="s">
        <v>215</v>
      </c>
      <c r="D324" s="61" t="s">
        <v>231</v>
      </c>
      <c r="E324" s="61" t="s">
        <v>238</v>
      </c>
      <c r="F324" s="62">
        <v>853</v>
      </c>
      <c r="G324" s="151">
        <v>24</v>
      </c>
      <c r="H324" s="228">
        <v>20</v>
      </c>
      <c r="I324" s="155">
        <f t="shared" si="182"/>
        <v>44</v>
      </c>
    </row>
    <row r="325" spans="1:9" ht="22.5" x14ac:dyDescent="0.2">
      <c r="A325" s="60" t="s">
        <v>239</v>
      </c>
      <c r="B325" s="61" t="s">
        <v>213</v>
      </c>
      <c r="C325" s="62" t="s">
        <v>215</v>
      </c>
      <c r="D325" s="61" t="s">
        <v>231</v>
      </c>
      <c r="E325" s="61" t="s">
        <v>240</v>
      </c>
      <c r="F325" s="62"/>
      <c r="G325" s="151">
        <f>G326+G329</f>
        <v>700</v>
      </c>
      <c r="H325" s="151">
        <f t="shared" ref="H325:I325" si="183">H326+H329</f>
        <v>-62</v>
      </c>
      <c r="I325" s="151">
        <f t="shared" si="183"/>
        <v>638</v>
      </c>
    </row>
    <row r="326" spans="1:9" x14ac:dyDescent="0.2">
      <c r="A326" s="73" t="s">
        <v>482</v>
      </c>
      <c r="B326" s="61" t="s">
        <v>213</v>
      </c>
      <c r="C326" s="62" t="s">
        <v>215</v>
      </c>
      <c r="D326" s="61" t="s">
        <v>231</v>
      </c>
      <c r="E326" s="61" t="s">
        <v>240</v>
      </c>
      <c r="F326" s="62">
        <v>200</v>
      </c>
      <c r="G326" s="151">
        <f>G327</f>
        <v>430</v>
      </c>
      <c r="H326" s="151">
        <f t="shared" ref="H326:I327" si="184">H327</f>
        <v>-162</v>
      </c>
      <c r="I326" s="151">
        <f t="shared" si="184"/>
        <v>268</v>
      </c>
    </row>
    <row r="327" spans="1:9" ht="22.5" x14ac:dyDescent="0.2">
      <c r="A327" s="73" t="s">
        <v>128</v>
      </c>
      <c r="B327" s="61" t="s">
        <v>213</v>
      </c>
      <c r="C327" s="62" t="s">
        <v>215</v>
      </c>
      <c r="D327" s="61" t="s">
        <v>231</v>
      </c>
      <c r="E327" s="61" t="s">
        <v>240</v>
      </c>
      <c r="F327" s="62">
        <v>240</v>
      </c>
      <c r="G327" s="151">
        <f>G328</f>
        <v>430</v>
      </c>
      <c r="H327" s="151">
        <f t="shared" si="184"/>
        <v>-162</v>
      </c>
      <c r="I327" s="151">
        <f t="shared" si="184"/>
        <v>268</v>
      </c>
    </row>
    <row r="328" spans="1:9" x14ac:dyDescent="0.2">
      <c r="A328" s="101" t="s">
        <v>518</v>
      </c>
      <c r="B328" s="61" t="s">
        <v>213</v>
      </c>
      <c r="C328" s="62" t="s">
        <v>215</v>
      </c>
      <c r="D328" s="61" t="s">
        <v>231</v>
      </c>
      <c r="E328" s="61" t="s">
        <v>240</v>
      </c>
      <c r="F328" s="62">
        <v>244</v>
      </c>
      <c r="G328" s="151">
        <v>430</v>
      </c>
      <c r="H328" s="228">
        <f>-314+152</f>
        <v>-162</v>
      </c>
      <c r="I328" s="155">
        <f>G328+H328</f>
        <v>268</v>
      </c>
    </row>
    <row r="329" spans="1:9" x14ac:dyDescent="0.2">
      <c r="A329" s="68" t="s">
        <v>170</v>
      </c>
      <c r="B329" s="61" t="s">
        <v>213</v>
      </c>
      <c r="C329" s="62" t="s">
        <v>215</v>
      </c>
      <c r="D329" s="61" t="s">
        <v>231</v>
      </c>
      <c r="E329" s="61" t="s">
        <v>240</v>
      </c>
      <c r="F329" s="62">
        <v>300</v>
      </c>
      <c r="G329" s="151">
        <f>G330</f>
        <v>270</v>
      </c>
      <c r="H329" s="151">
        <f t="shared" ref="H329:I329" si="185">H330</f>
        <v>100</v>
      </c>
      <c r="I329" s="151">
        <f t="shared" si="185"/>
        <v>370</v>
      </c>
    </row>
    <row r="330" spans="1:9" x14ac:dyDescent="0.2">
      <c r="A330" s="60" t="s">
        <v>241</v>
      </c>
      <c r="B330" s="61" t="s">
        <v>213</v>
      </c>
      <c r="C330" s="62" t="s">
        <v>215</v>
      </c>
      <c r="D330" s="61" t="s">
        <v>231</v>
      </c>
      <c r="E330" s="61" t="s">
        <v>240</v>
      </c>
      <c r="F330" s="62">
        <v>350</v>
      </c>
      <c r="G330" s="151">
        <v>270</v>
      </c>
      <c r="H330" s="228">
        <v>100</v>
      </c>
      <c r="I330" s="155">
        <f>G330+H330</f>
        <v>370</v>
      </c>
    </row>
    <row r="331" spans="1:9" ht="19.5" customHeight="1" x14ac:dyDescent="0.2">
      <c r="A331" s="57" t="s">
        <v>242</v>
      </c>
      <c r="B331" s="84" t="s">
        <v>213</v>
      </c>
      <c r="C331" s="86">
        <v>10</v>
      </c>
      <c r="D331" s="84" t="s">
        <v>135</v>
      </c>
      <c r="E331" s="84"/>
      <c r="F331" s="86"/>
      <c r="G331" s="154">
        <f t="shared" ref="G331:I337" si="186">G332</f>
        <v>3629.7</v>
      </c>
      <c r="H331" s="154">
        <f t="shared" si="186"/>
        <v>0</v>
      </c>
      <c r="I331" s="154">
        <f t="shared" si="186"/>
        <v>3629.7</v>
      </c>
    </row>
    <row r="332" spans="1:9" ht="29.25" customHeight="1" x14ac:dyDescent="0.2">
      <c r="A332" s="60" t="s">
        <v>529</v>
      </c>
      <c r="B332" s="61" t="s">
        <v>213</v>
      </c>
      <c r="C332" s="62">
        <v>10</v>
      </c>
      <c r="D332" s="61" t="s">
        <v>135</v>
      </c>
      <c r="E332" s="61" t="s">
        <v>217</v>
      </c>
      <c r="F332" s="62"/>
      <c r="G332" s="155">
        <f t="shared" si="186"/>
        <v>3629.7</v>
      </c>
      <c r="H332" s="155">
        <f t="shared" si="186"/>
        <v>0</v>
      </c>
      <c r="I332" s="155">
        <f t="shared" si="186"/>
        <v>3629.7</v>
      </c>
    </row>
    <row r="333" spans="1:9" ht="15" customHeight="1" x14ac:dyDescent="0.2">
      <c r="A333" s="60" t="s">
        <v>218</v>
      </c>
      <c r="B333" s="61" t="s">
        <v>213</v>
      </c>
      <c r="C333" s="62">
        <v>10</v>
      </c>
      <c r="D333" s="61" t="s">
        <v>243</v>
      </c>
      <c r="E333" s="77" t="s">
        <v>219</v>
      </c>
      <c r="F333" s="62"/>
      <c r="G333" s="155">
        <f t="shared" si="186"/>
        <v>3629.7</v>
      </c>
      <c r="H333" s="155">
        <f t="shared" si="186"/>
        <v>0</v>
      </c>
      <c r="I333" s="155">
        <f t="shared" si="186"/>
        <v>3629.7</v>
      </c>
    </row>
    <row r="334" spans="1:9" ht="33.75" customHeight="1" x14ac:dyDescent="0.2">
      <c r="A334" s="60" t="s">
        <v>547</v>
      </c>
      <c r="B334" s="61" t="s">
        <v>213</v>
      </c>
      <c r="C334" s="62" t="s">
        <v>160</v>
      </c>
      <c r="D334" s="61" t="s">
        <v>135</v>
      </c>
      <c r="E334" s="61" t="s">
        <v>244</v>
      </c>
      <c r="F334" s="62" t="s">
        <v>158</v>
      </c>
      <c r="G334" s="151">
        <f>G336</f>
        <v>3629.7</v>
      </c>
      <c r="H334" s="151">
        <f t="shared" ref="H334:I334" si="187">H336</f>
        <v>0</v>
      </c>
      <c r="I334" s="151">
        <f t="shared" si="187"/>
        <v>3629.7</v>
      </c>
    </row>
    <row r="335" spans="1:9" ht="45" x14ac:dyDescent="0.2">
      <c r="A335" s="60" t="s">
        <v>245</v>
      </c>
      <c r="B335" s="61" t="s">
        <v>213</v>
      </c>
      <c r="C335" s="62" t="s">
        <v>160</v>
      </c>
      <c r="D335" s="61" t="s">
        <v>135</v>
      </c>
      <c r="E335" s="61" t="s">
        <v>246</v>
      </c>
      <c r="F335" s="62"/>
      <c r="G335" s="151">
        <f>G336</f>
        <v>3629.7</v>
      </c>
      <c r="H335" s="151">
        <f t="shared" ref="H335:I335" si="188">H336</f>
        <v>0</v>
      </c>
      <c r="I335" s="151">
        <f t="shared" si="188"/>
        <v>3629.7</v>
      </c>
    </row>
    <row r="336" spans="1:9" x14ac:dyDescent="0.2">
      <c r="A336" s="68" t="s">
        <v>170</v>
      </c>
      <c r="B336" s="61" t="s">
        <v>213</v>
      </c>
      <c r="C336" s="62" t="s">
        <v>160</v>
      </c>
      <c r="D336" s="61" t="s">
        <v>135</v>
      </c>
      <c r="E336" s="61" t="s">
        <v>246</v>
      </c>
      <c r="F336" s="66" t="s">
        <v>171</v>
      </c>
      <c r="G336" s="150">
        <f t="shared" si="186"/>
        <v>3629.7</v>
      </c>
      <c r="H336" s="150">
        <f t="shared" si="186"/>
        <v>0</v>
      </c>
      <c r="I336" s="150">
        <f t="shared" si="186"/>
        <v>3629.7</v>
      </c>
    </row>
    <row r="337" spans="1:9" x14ac:dyDescent="0.2">
      <c r="A337" s="68" t="s">
        <v>172</v>
      </c>
      <c r="B337" s="61" t="s">
        <v>213</v>
      </c>
      <c r="C337" s="62" t="s">
        <v>160</v>
      </c>
      <c r="D337" s="61" t="s">
        <v>135</v>
      </c>
      <c r="E337" s="61" t="s">
        <v>246</v>
      </c>
      <c r="F337" s="69">
        <v>310</v>
      </c>
      <c r="G337" s="150">
        <f t="shared" si="186"/>
        <v>3629.7</v>
      </c>
      <c r="H337" s="150">
        <f t="shared" si="186"/>
        <v>0</v>
      </c>
      <c r="I337" s="150">
        <f t="shared" si="186"/>
        <v>3629.7</v>
      </c>
    </row>
    <row r="338" spans="1:9" ht="22.5" x14ac:dyDescent="0.2">
      <c r="A338" s="64" t="s">
        <v>173</v>
      </c>
      <c r="B338" s="61" t="s">
        <v>213</v>
      </c>
      <c r="C338" s="62" t="s">
        <v>160</v>
      </c>
      <c r="D338" s="61" t="s">
        <v>135</v>
      </c>
      <c r="E338" s="61" t="s">
        <v>246</v>
      </c>
      <c r="F338" s="69">
        <v>313</v>
      </c>
      <c r="G338" s="150">
        <v>3629.7</v>
      </c>
      <c r="H338" s="228"/>
      <c r="I338" s="155">
        <f>G338+H338</f>
        <v>3629.7</v>
      </c>
    </row>
    <row r="339" spans="1:9" ht="21" x14ac:dyDescent="0.2">
      <c r="A339" s="104" t="s">
        <v>247</v>
      </c>
      <c r="B339" s="89" t="s">
        <v>248</v>
      </c>
      <c r="C339" s="87" t="s">
        <v>156</v>
      </c>
      <c r="D339" s="89" t="s">
        <v>156</v>
      </c>
      <c r="E339" s="89" t="s">
        <v>157</v>
      </c>
      <c r="F339" s="87" t="s">
        <v>158</v>
      </c>
      <c r="G339" s="156">
        <f>G340+G387</f>
        <v>3974.9</v>
      </c>
      <c r="H339" s="156">
        <f t="shared" ref="H339:I339" si="189">H340+H387</f>
        <v>228.1</v>
      </c>
      <c r="I339" s="156">
        <f t="shared" si="189"/>
        <v>4203</v>
      </c>
    </row>
    <row r="340" spans="1:9" ht="17.25" customHeight="1" x14ac:dyDescent="0.2">
      <c r="A340" s="88" t="s">
        <v>249</v>
      </c>
      <c r="B340" s="89" t="s">
        <v>248</v>
      </c>
      <c r="C340" s="87" t="s">
        <v>135</v>
      </c>
      <c r="D340" s="89" t="s">
        <v>156</v>
      </c>
      <c r="E340" s="89" t="s">
        <v>157</v>
      </c>
      <c r="F340" s="87" t="s">
        <v>158</v>
      </c>
      <c r="G340" s="147">
        <f>G341+G360</f>
        <v>3474.9</v>
      </c>
      <c r="H340" s="147">
        <f t="shared" ref="H340:I340" si="190">H341+H360</f>
        <v>228.1</v>
      </c>
      <c r="I340" s="147">
        <f t="shared" si="190"/>
        <v>3703</v>
      </c>
    </row>
    <row r="341" spans="1:9" ht="15.75" customHeight="1" x14ac:dyDescent="0.2">
      <c r="A341" s="88" t="s">
        <v>250</v>
      </c>
      <c r="B341" s="89" t="s">
        <v>248</v>
      </c>
      <c r="C341" s="87" t="s">
        <v>135</v>
      </c>
      <c r="D341" s="89" t="s">
        <v>251</v>
      </c>
      <c r="E341" s="89" t="s">
        <v>157</v>
      </c>
      <c r="F341" s="87" t="s">
        <v>158</v>
      </c>
      <c r="G341" s="147">
        <f>G342</f>
        <v>2414.9</v>
      </c>
      <c r="H341" s="147">
        <f t="shared" ref="H341:I343" si="191">H342</f>
        <v>228.1</v>
      </c>
      <c r="I341" s="147">
        <f t="shared" si="191"/>
        <v>2643</v>
      </c>
    </row>
    <row r="342" spans="1:9" s="70" customFormat="1" ht="33.75" x14ac:dyDescent="0.2">
      <c r="A342" s="73" t="s">
        <v>548</v>
      </c>
      <c r="B342" s="77" t="s">
        <v>248</v>
      </c>
      <c r="C342" s="74" t="s">
        <v>135</v>
      </c>
      <c r="D342" s="77" t="s">
        <v>251</v>
      </c>
      <c r="E342" s="77" t="s">
        <v>252</v>
      </c>
      <c r="F342" s="74"/>
      <c r="G342" s="149">
        <f>G343</f>
        <v>2414.9</v>
      </c>
      <c r="H342" s="149">
        <f t="shared" si="191"/>
        <v>228.1</v>
      </c>
      <c r="I342" s="149">
        <f t="shared" si="191"/>
        <v>2643</v>
      </c>
    </row>
    <row r="343" spans="1:9" s="70" customFormat="1" ht="11.25" x14ac:dyDescent="0.2">
      <c r="A343" s="73" t="s">
        <v>199</v>
      </c>
      <c r="B343" s="77" t="s">
        <v>248</v>
      </c>
      <c r="C343" s="74" t="s">
        <v>135</v>
      </c>
      <c r="D343" s="77" t="s">
        <v>251</v>
      </c>
      <c r="E343" s="77" t="s">
        <v>253</v>
      </c>
      <c r="F343" s="74" t="s">
        <v>158</v>
      </c>
      <c r="G343" s="149">
        <f>G344</f>
        <v>2414.9</v>
      </c>
      <c r="H343" s="149">
        <f t="shared" si="191"/>
        <v>228.1</v>
      </c>
      <c r="I343" s="149">
        <f t="shared" si="191"/>
        <v>2643</v>
      </c>
    </row>
    <row r="344" spans="1:9" s="70" customFormat="1" ht="22.5" x14ac:dyDescent="0.2">
      <c r="A344" s="73" t="s">
        <v>254</v>
      </c>
      <c r="B344" s="77" t="s">
        <v>248</v>
      </c>
      <c r="C344" s="74" t="s">
        <v>135</v>
      </c>
      <c r="D344" s="77" t="s">
        <v>251</v>
      </c>
      <c r="E344" s="77" t="s">
        <v>255</v>
      </c>
      <c r="F344" s="74" t="s">
        <v>158</v>
      </c>
      <c r="G344" s="149">
        <f>G345+G349+G352+G356</f>
        <v>2414.9</v>
      </c>
      <c r="H344" s="149">
        <f t="shared" ref="H344:I344" si="192">H345+H349+H352+H356</f>
        <v>228.1</v>
      </c>
      <c r="I344" s="149">
        <f t="shared" si="192"/>
        <v>2643</v>
      </c>
    </row>
    <row r="345" spans="1:9" ht="33.75" x14ac:dyDescent="0.2">
      <c r="A345" s="73" t="s">
        <v>118</v>
      </c>
      <c r="B345" s="77" t="s">
        <v>248</v>
      </c>
      <c r="C345" s="74" t="s">
        <v>135</v>
      </c>
      <c r="D345" s="77" t="s">
        <v>251</v>
      </c>
      <c r="E345" s="77" t="s">
        <v>256</v>
      </c>
      <c r="F345" s="74" t="s">
        <v>119</v>
      </c>
      <c r="G345" s="149">
        <f>G346</f>
        <v>2281.4</v>
      </c>
      <c r="H345" s="149">
        <f t="shared" ref="H345:I345" si="193">H346</f>
        <v>228.1</v>
      </c>
      <c r="I345" s="149">
        <f t="shared" si="193"/>
        <v>2509.5</v>
      </c>
    </row>
    <row r="346" spans="1:9" x14ac:dyDescent="0.2">
      <c r="A346" s="73" t="s">
        <v>142</v>
      </c>
      <c r="B346" s="77" t="s">
        <v>248</v>
      </c>
      <c r="C346" s="74" t="s">
        <v>135</v>
      </c>
      <c r="D346" s="77" t="s">
        <v>251</v>
      </c>
      <c r="E346" s="77" t="s">
        <v>256</v>
      </c>
      <c r="F346" s="74" t="s">
        <v>205</v>
      </c>
      <c r="G346" s="149">
        <f>G347+G348</f>
        <v>2281.4</v>
      </c>
      <c r="H346" s="149">
        <f t="shared" ref="H346:I346" si="194">H347+H348</f>
        <v>228.1</v>
      </c>
      <c r="I346" s="149">
        <f t="shared" si="194"/>
        <v>2509.5</v>
      </c>
    </row>
    <row r="347" spans="1:9" x14ac:dyDescent="0.2">
      <c r="A347" s="100" t="s">
        <v>143</v>
      </c>
      <c r="B347" s="77" t="s">
        <v>248</v>
      </c>
      <c r="C347" s="74" t="s">
        <v>135</v>
      </c>
      <c r="D347" s="77" t="s">
        <v>251</v>
      </c>
      <c r="E347" s="77" t="s">
        <v>256</v>
      </c>
      <c r="F347" s="74">
        <v>121</v>
      </c>
      <c r="G347" s="149">
        <v>1752.3</v>
      </c>
      <c r="H347" s="228">
        <v>175.2</v>
      </c>
      <c r="I347" s="155">
        <f t="shared" ref="I347:I348" si="195">G347+H347</f>
        <v>1927.5</v>
      </c>
    </row>
    <row r="348" spans="1:9" ht="33.75" x14ac:dyDescent="0.2">
      <c r="A348" s="100" t="s">
        <v>144</v>
      </c>
      <c r="B348" s="77" t="s">
        <v>248</v>
      </c>
      <c r="C348" s="74" t="s">
        <v>135</v>
      </c>
      <c r="D348" s="77" t="s">
        <v>251</v>
      </c>
      <c r="E348" s="77" t="s">
        <v>256</v>
      </c>
      <c r="F348" s="74">
        <v>129</v>
      </c>
      <c r="G348" s="149">
        <v>529.1</v>
      </c>
      <c r="H348" s="228">
        <v>52.9</v>
      </c>
      <c r="I348" s="155">
        <f t="shared" si="195"/>
        <v>582</v>
      </c>
    </row>
    <row r="349" spans="1:9" ht="33.75" x14ac:dyDescent="0.2">
      <c r="A349" s="73" t="s">
        <v>118</v>
      </c>
      <c r="B349" s="77" t="s">
        <v>248</v>
      </c>
      <c r="C349" s="74" t="s">
        <v>135</v>
      </c>
      <c r="D349" s="77" t="s">
        <v>251</v>
      </c>
      <c r="E349" s="77" t="s">
        <v>258</v>
      </c>
      <c r="F349" s="74">
        <v>100</v>
      </c>
      <c r="G349" s="149">
        <f>G350</f>
        <v>0</v>
      </c>
      <c r="H349" s="149">
        <f t="shared" ref="H349:I350" si="196">H350</f>
        <v>0</v>
      </c>
      <c r="I349" s="149">
        <f t="shared" si="196"/>
        <v>0</v>
      </c>
    </row>
    <row r="350" spans="1:9" x14ac:dyDescent="0.2">
      <c r="A350" s="73" t="s">
        <v>142</v>
      </c>
      <c r="B350" s="77" t="s">
        <v>248</v>
      </c>
      <c r="C350" s="74" t="s">
        <v>135</v>
      </c>
      <c r="D350" s="77" t="s">
        <v>251</v>
      </c>
      <c r="E350" s="77" t="s">
        <v>258</v>
      </c>
      <c r="F350" s="74">
        <v>120</v>
      </c>
      <c r="G350" s="149">
        <f>G351</f>
        <v>0</v>
      </c>
      <c r="H350" s="149">
        <f t="shared" si="196"/>
        <v>0</v>
      </c>
      <c r="I350" s="149">
        <f t="shared" si="196"/>
        <v>0</v>
      </c>
    </row>
    <row r="351" spans="1:9" ht="22.5" x14ac:dyDescent="0.2">
      <c r="A351" s="63" t="s">
        <v>257</v>
      </c>
      <c r="B351" s="77" t="s">
        <v>248</v>
      </c>
      <c r="C351" s="74" t="s">
        <v>135</v>
      </c>
      <c r="D351" s="77" t="s">
        <v>251</v>
      </c>
      <c r="E351" s="77" t="s">
        <v>258</v>
      </c>
      <c r="F351" s="74">
        <v>122</v>
      </c>
      <c r="G351" s="149">
        <v>0</v>
      </c>
      <c r="H351" s="228"/>
      <c r="I351" s="155">
        <f>G351+H351</f>
        <v>0</v>
      </c>
    </row>
    <row r="352" spans="1:9" x14ac:dyDescent="0.2">
      <c r="A352" s="73" t="s">
        <v>482</v>
      </c>
      <c r="B352" s="77" t="s">
        <v>248</v>
      </c>
      <c r="C352" s="74" t="s">
        <v>135</v>
      </c>
      <c r="D352" s="77" t="s">
        <v>251</v>
      </c>
      <c r="E352" s="77" t="s">
        <v>258</v>
      </c>
      <c r="F352" s="74" t="s">
        <v>127</v>
      </c>
      <c r="G352" s="149">
        <f>G353</f>
        <v>130</v>
      </c>
      <c r="H352" s="149">
        <f t="shared" ref="H352:I352" si="197">H353</f>
        <v>0</v>
      </c>
      <c r="I352" s="149">
        <f t="shared" si="197"/>
        <v>130</v>
      </c>
    </row>
    <row r="353" spans="1:9" ht="22.5" x14ac:dyDescent="0.2">
      <c r="A353" s="73" t="s">
        <v>128</v>
      </c>
      <c r="B353" s="77" t="s">
        <v>248</v>
      </c>
      <c r="C353" s="74" t="s">
        <v>135</v>
      </c>
      <c r="D353" s="77" t="s">
        <v>251</v>
      </c>
      <c r="E353" s="77" t="s">
        <v>258</v>
      </c>
      <c r="F353" s="74" t="s">
        <v>129</v>
      </c>
      <c r="G353" s="149">
        <f>G355+G354</f>
        <v>130</v>
      </c>
      <c r="H353" s="149">
        <f t="shared" ref="H353:I353" si="198">H355+H354</f>
        <v>0</v>
      </c>
      <c r="I353" s="149">
        <f t="shared" si="198"/>
        <v>130</v>
      </c>
    </row>
    <row r="354" spans="1:9" ht="22.5" x14ac:dyDescent="0.2">
      <c r="A354" s="101" t="s">
        <v>145</v>
      </c>
      <c r="B354" s="77" t="s">
        <v>248</v>
      </c>
      <c r="C354" s="74" t="s">
        <v>135</v>
      </c>
      <c r="D354" s="77" t="s">
        <v>251</v>
      </c>
      <c r="E354" s="77" t="s">
        <v>258</v>
      </c>
      <c r="F354" s="74">
        <v>242</v>
      </c>
      <c r="G354" s="149">
        <v>35</v>
      </c>
      <c r="H354" s="228"/>
      <c r="I354" s="155">
        <f>G354+H354</f>
        <v>35</v>
      </c>
    </row>
    <row r="355" spans="1:9" x14ac:dyDescent="0.2">
      <c r="A355" s="101" t="s">
        <v>518</v>
      </c>
      <c r="B355" s="77" t="s">
        <v>248</v>
      </c>
      <c r="C355" s="74" t="s">
        <v>135</v>
      </c>
      <c r="D355" s="77" t="s">
        <v>251</v>
      </c>
      <c r="E355" s="77" t="s">
        <v>258</v>
      </c>
      <c r="F355" s="74" t="s">
        <v>131</v>
      </c>
      <c r="G355" s="149">
        <v>95</v>
      </c>
      <c r="H355" s="228"/>
      <c r="I355" s="155">
        <f>G355+H355</f>
        <v>95</v>
      </c>
    </row>
    <row r="356" spans="1:9" x14ac:dyDescent="0.2">
      <c r="A356" s="101" t="s">
        <v>146</v>
      </c>
      <c r="B356" s="77" t="s">
        <v>248</v>
      </c>
      <c r="C356" s="74" t="s">
        <v>135</v>
      </c>
      <c r="D356" s="77" t="s">
        <v>251</v>
      </c>
      <c r="E356" s="77" t="s">
        <v>258</v>
      </c>
      <c r="F356" s="74" t="s">
        <v>208</v>
      </c>
      <c r="G356" s="149">
        <f>G357</f>
        <v>3.5</v>
      </c>
      <c r="H356" s="149">
        <f t="shared" ref="H356:I356" si="199">H357</f>
        <v>0</v>
      </c>
      <c r="I356" s="149">
        <f t="shared" si="199"/>
        <v>3.5</v>
      </c>
    </row>
    <row r="357" spans="1:9" x14ac:dyDescent="0.2">
      <c r="A357" s="101" t="s">
        <v>147</v>
      </c>
      <c r="B357" s="77" t="s">
        <v>248</v>
      </c>
      <c r="C357" s="74" t="s">
        <v>135</v>
      </c>
      <c r="D357" s="77" t="s">
        <v>251</v>
      </c>
      <c r="E357" s="77" t="s">
        <v>258</v>
      </c>
      <c r="F357" s="74" t="s">
        <v>148</v>
      </c>
      <c r="G357" s="149">
        <f>G359+G358</f>
        <v>3.5</v>
      </c>
      <c r="H357" s="149">
        <f t="shared" ref="H357:I357" si="200">H359+H358</f>
        <v>0</v>
      </c>
      <c r="I357" s="149">
        <f t="shared" si="200"/>
        <v>3.5</v>
      </c>
    </row>
    <row r="358" spans="1:9" x14ac:dyDescent="0.2">
      <c r="A358" s="68" t="s">
        <v>149</v>
      </c>
      <c r="B358" s="77" t="s">
        <v>248</v>
      </c>
      <c r="C358" s="74" t="s">
        <v>135</v>
      </c>
      <c r="D358" s="77" t="s">
        <v>251</v>
      </c>
      <c r="E358" s="77" t="s">
        <v>258</v>
      </c>
      <c r="F358" s="74">
        <v>851</v>
      </c>
      <c r="G358" s="149">
        <v>1.7</v>
      </c>
      <c r="H358" s="228"/>
      <c r="I358" s="155">
        <f t="shared" ref="I358:I359" si="201">G358+H358</f>
        <v>1.7</v>
      </c>
    </row>
    <row r="359" spans="1:9" x14ac:dyDescent="0.2">
      <c r="A359" s="64" t="s">
        <v>209</v>
      </c>
      <c r="B359" s="77" t="s">
        <v>248</v>
      </c>
      <c r="C359" s="74" t="s">
        <v>135</v>
      </c>
      <c r="D359" s="77" t="s">
        <v>251</v>
      </c>
      <c r="E359" s="77" t="s">
        <v>258</v>
      </c>
      <c r="F359" s="74" t="s">
        <v>229</v>
      </c>
      <c r="G359" s="149">
        <v>1.8</v>
      </c>
      <c r="H359" s="228"/>
      <c r="I359" s="155">
        <f t="shared" si="201"/>
        <v>1.8</v>
      </c>
    </row>
    <row r="360" spans="1:9" x14ac:dyDescent="0.2">
      <c r="A360" s="88" t="s">
        <v>260</v>
      </c>
      <c r="B360" s="89" t="s">
        <v>248</v>
      </c>
      <c r="C360" s="89" t="s">
        <v>135</v>
      </c>
      <c r="D360" s="89" t="s">
        <v>261</v>
      </c>
      <c r="E360" s="89"/>
      <c r="F360" s="87"/>
      <c r="G360" s="156">
        <f>G361</f>
        <v>1060</v>
      </c>
      <c r="H360" s="156">
        <f t="shared" ref="H360:I360" si="202">H361</f>
        <v>0</v>
      </c>
      <c r="I360" s="156">
        <f t="shared" si="202"/>
        <v>1060</v>
      </c>
    </row>
    <row r="361" spans="1:9" ht="31.5" x14ac:dyDescent="0.2">
      <c r="A361" s="88" t="s">
        <v>549</v>
      </c>
      <c r="B361" s="89" t="s">
        <v>248</v>
      </c>
      <c r="C361" s="89" t="s">
        <v>135</v>
      </c>
      <c r="D361" s="89" t="s">
        <v>261</v>
      </c>
      <c r="E361" s="89" t="s">
        <v>252</v>
      </c>
      <c r="F361" s="87" t="s">
        <v>158</v>
      </c>
      <c r="G361" s="156">
        <f>G362+G383</f>
        <v>1060</v>
      </c>
      <c r="H361" s="156">
        <f t="shared" ref="H361:I361" si="203">H362+H383</f>
        <v>0</v>
      </c>
      <c r="I361" s="156">
        <f t="shared" si="203"/>
        <v>1060</v>
      </c>
    </row>
    <row r="362" spans="1:9" x14ac:dyDescent="0.2">
      <c r="A362" s="73" t="s">
        <v>262</v>
      </c>
      <c r="B362" s="77" t="s">
        <v>248</v>
      </c>
      <c r="C362" s="77" t="s">
        <v>135</v>
      </c>
      <c r="D362" s="77" t="s">
        <v>261</v>
      </c>
      <c r="E362" s="77" t="s">
        <v>263</v>
      </c>
      <c r="F362" s="74"/>
      <c r="G362" s="157">
        <f>G363+G367+G371+G375+G379</f>
        <v>405</v>
      </c>
      <c r="H362" s="157">
        <f t="shared" ref="H362:I362" si="204">H363+H367+H371+H375+H379</f>
        <v>0</v>
      </c>
      <c r="I362" s="157">
        <f t="shared" si="204"/>
        <v>405</v>
      </c>
    </row>
    <row r="363" spans="1:9" ht="22.5" x14ac:dyDescent="0.2">
      <c r="A363" s="73" t="s">
        <v>264</v>
      </c>
      <c r="B363" s="77" t="s">
        <v>248</v>
      </c>
      <c r="C363" s="77" t="s">
        <v>135</v>
      </c>
      <c r="D363" s="77" t="s">
        <v>261</v>
      </c>
      <c r="E363" s="77" t="s">
        <v>265</v>
      </c>
      <c r="F363" s="74"/>
      <c r="G363" s="157">
        <f>G364</f>
        <v>85</v>
      </c>
      <c r="H363" s="157">
        <f t="shared" ref="H363:I365" si="205">H364</f>
        <v>0</v>
      </c>
      <c r="I363" s="157">
        <f t="shared" si="205"/>
        <v>85</v>
      </c>
    </row>
    <row r="364" spans="1:9" x14ac:dyDescent="0.2">
      <c r="A364" s="73" t="s">
        <v>482</v>
      </c>
      <c r="B364" s="77" t="s">
        <v>248</v>
      </c>
      <c r="C364" s="77" t="s">
        <v>135</v>
      </c>
      <c r="D364" s="77" t="s">
        <v>261</v>
      </c>
      <c r="E364" s="77" t="s">
        <v>265</v>
      </c>
      <c r="F364" s="74" t="s">
        <v>127</v>
      </c>
      <c r="G364" s="157">
        <f>G365</f>
        <v>85</v>
      </c>
      <c r="H364" s="157">
        <f t="shared" si="205"/>
        <v>0</v>
      </c>
      <c r="I364" s="157">
        <f t="shared" si="205"/>
        <v>85</v>
      </c>
    </row>
    <row r="365" spans="1:9" ht="22.5" x14ac:dyDescent="0.2">
      <c r="A365" s="73" t="s">
        <v>128</v>
      </c>
      <c r="B365" s="77" t="s">
        <v>248</v>
      </c>
      <c r="C365" s="77" t="s">
        <v>135</v>
      </c>
      <c r="D365" s="77" t="s">
        <v>261</v>
      </c>
      <c r="E365" s="77" t="s">
        <v>265</v>
      </c>
      <c r="F365" s="74" t="s">
        <v>129</v>
      </c>
      <c r="G365" s="157">
        <f>G366</f>
        <v>85</v>
      </c>
      <c r="H365" s="157">
        <f t="shared" si="205"/>
        <v>0</v>
      </c>
      <c r="I365" s="157">
        <f t="shared" si="205"/>
        <v>85</v>
      </c>
    </row>
    <row r="366" spans="1:9" x14ac:dyDescent="0.2">
      <c r="A366" s="101" t="s">
        <v>518</v>
      </c>
      <c r="B366" s="77" t="s">
        <v>248</v>
      </c>
      <c r="C366" s="77" t="s">
        <v>135</v>
      </c>
      <c r="D366" s="77" t="s">
        <v>261</v>
      </c>
      <c r="E366" s="77" t="s">
        <v>265</v>
      </c>
      <c r="F366" s="74" t="s">
        <v>131</v>
      </c>
      <c r="G366" s="157">
        <v>85</v>
      </c>
      <c r="H366" s="228"/>
      <c r="I366" s="155">
        <f>G366+H366</f>
        <v>85</v>
      </c>
    </row>
    <row r="367" spans="1:9" ht="33.75" x14ac:dyDescent="0.2">
      <c r="A367" s="73" t="s">
        <v>266</v>
      </c>
      <c r="B367" s="77" t="s">
        <v>248</v>
      </c>
      <c r="C367" s="77" t="s">
        <v>135</v>
      </c>
      <c r="D367" s="77" t="s">
        <v>261</v>
      </c>
      <c r="E367" s="77" t="s">
        <v>267</v>
      </c>
      <c r="F367" s="74"/>
      <c r="G367" s="157">
        <f>G368</f>
        <v>40</v>
      </c>
      <c r="H367" s="157">
        <f t="shared" ref="H367:I369" si="206">H368</f>
        <v>0</v>
      </c>
      <c r="I367" s="157">
        <f t="shared" si="206"/>
        <v>40</v>
      </c>
    </row>
    <row r="368" spans="1:9" x14ac:dyDescent="0.2">
      <c r="A368" s="73" t="s">
        <v>482</v>
      </c>
      <c r="B368" s="77" t="s">
        <v>248</v>
      </c>
      <c r="C368" s="77" t="s">
        <v>135</v>
      </c>
      <c r="D368" s="77" t="s">
        <v>261</v>
      </c>
      <c r="E368" s="77" t="s">
        <v>267</v>
      </c>
      <c r="F368" s="74" t="s">
        <v>127</v>
      </c>
      <c r="G368" s="157">
        <f>G369</f>
        <v>40</v>
      </c>
      <c r="H368" s="157">
        <f t="shared" si="206"/>
        <v>0</v>
      </c>
      <c r="I368" s="157">
        <f t="shared" si="206"/>
        <v>40</v>
      </c>
    </row>
    <row r="369" spans="1:9" ht="22.5" x14ac:dyDescent="0.2">
      <c r="A369" s="73" t="s">
        <v>128</v>
      </c>
      <c r="B369" s="77" t="s">
        <v>248</v>
      </c>
      <c r="C369" s="77" t="s">
        <v>135</v>
      </c>
      <c r="D369" s="77" t="s">
        <v>261</v>
      </c>
      <c r="E369" s="77" t="s">
        <v>267</v>
      </c>
      <c r="F369" s="74" t="s">
        <v>129</v>
      </c>
      <c r="G369" s="157">
        <f>G370</f>
        <v>40</v>
      </c>
      <c r="H369" s="157">
        <f t="shared" si="206"/>
        <v>0</v>
      </c>
      <c r="I369" s="157">
        <f t="shared" si="206"/>
        <v>40</v>
      </c>
    </row>
    <row r="370" spans="1:9" x14ac:dyDescent="0.2">
      <c r="A370" s="101" t="s">
        <v>518</v>
      </c>
      <c r="B370" s="77" t="s">
        <v>248</v>
      </c>
      <c r="C370" s="77" t="s">
        <v>135</v>
      </c>
      <c r="D370" s="77" t="s">
        <v>261</v>
      </c>
      <c r="E370" s="77" t="s">
        <v>267</v>
      </c>
      <c r="F370" s="74" t="s">
        <v>131</v>
      </c>
      <c r="G370" s="157">
        <v>40</v>
      </c>
      <c r="H370" s="228"/>
      <c r="I370" s="155">
        <f>G370+H370</f>
        <v>40</v>
      </c>
    </row>
    <row r="371" spans="1:9" x14ac:dyDescent="0.2">
      <c r="A371" s="73" t="s">
        <v>268</v>
      </c>
      <c r="B371" s="77" t="s">
        <v>248</v>
      </c>
      <c r="C371" s="77" t="s">
        <v>135</v>
      </c>
      <c r="D371" s="77" t="s">
        <v>261</v>
      </c>
      <c r="E371" s="77" t="s">
        <v>269</v>
      </c>
      <c r="F371" s="74"/>
      <c r="G371" s="157">
        <f>G372</f>
        <v>50</v>
      </c>
      <c r="H371" s="157">
        <f t="shared" ref="H371:I373" si="207">H372</f>
        <v>0</v>
      </c>
      <c r="I371" s="157">
        <f t="shared" si="207"/>
        <v>50</v>
      </c>
    </row>
    <row r="372" spans="1:9" x14ac:dyDescent="0.2">
      <c r="A372" s="73" t="s">
        <v>482</v>
      </c>
      <c r="B372" s="77" t="s">
        <v>248</v>
      </c>
      <c r="C372" s="77" t="s">
        <v>135</v>
      </c>
      <c r="D372" s="77" t="s">
        <v>261</v>
      </c>
      <c r="E372" s="77" t="s">
        <v>269</v>
      </c>
      <c r="F372" s="74" t="s">
        <v>127</v>
      </c>
      <c r="G372" s="157">
        <f>G373</f>
        <v>50</v>
      </c>
      <c r="H372" s="157">
        <f t="shared" si="207"/>
        <v>0</v>
      </c>
      <c r="I372" s="157">
        <f t="shared" si="207"/>
        <v>50</v>
      </c>
    </row>
    <row r="373" spans="1:9" ht="27" customHeight="1" x14ac:dyDescent="0.2">
      <c r="A373" s="73" t="s">
        <v>128</v>
      </c>
      <c r="B373" s="77" t="s">
        <v>248</v>
      </c>
      <c r="C373" s="77" t="s">
        <v>135</v>
      </c>
      <c r="D373" s="77" t="s">
        <v>261</v>
      </c>
      <c r="E373" s="77" t="s">
        <v>269</v>
      </c>
      <c r="F373" s="74" t="s">
        <v>129</v>
      </c>
      <c r="G373" s="157">
        <f>G374</f>
        <v>50</v>
      </c>
      <c r="H373" s="157">
        <f t="shared" si="207"/>
        <v>0</v>
      </c>
      <c r="I373" s="157">
        <f t="shared" si="207"/>
        <v>50</v>
      </c>
    </row>
    <row r="374" spans="1:9" x14ac:dyDescent="0.2">
      <c r="A374" s="101" t="s">
        <v>518</v>
      </c>
      <c r="B374" s="77" t="s">
        <v>248</v>
      </c>
      <c r="C374" s="77" t="s">
        <v>135</v>
      </c>
      <c r="D374" s="77" t="s">
        <v>261</v>
      </c>
      <c r="E374" s="77" t="s">
        <v>269</v>
      </c>
      <c r="F374" s="74" t="s">
        <v>131</v>
      </c>
      <c r="G374" s="157">
        <v>50</v>
      </c>
      <c r="H374" s="228"/>
      <c r="I374" s="155">
        <f>G374+H374</f>
        <v>50</v>
      </c>
    </row>
    <row r="375" spans="1:9" ht="22.5" x14ac:dyDescent="0.2">
      <c r="A375" s="73" t="s">
        <v>550</v>
      </c>
      <c r="B375" s="77" t="s">
        <v>248</v>
      </c>
      <c r="C375" s="77" t="s">
        <v>135</v>
      </c>
      <c r="D375" s="77" t="s">
        <v>261</v>
      </c>
      <c r="E375" s="77" t="s">
        <v>270</v>
      </c>
      <c r="F375" s="74"/>
      <c r="G375" s="157">
        <f>G376</f>
        <v>200</v>
      </c>
      <c r="H375" s="157">
        <f t="shared" ref="H375:I377" si="208">H376</f>
        <v>0</v>
      </c>
      <c r="I375" s="157">
        <f t="shared" si="208"/>
        <v>200</v>
      </c>
    </row>
    <row r="376" spans="1:9" x14ac:dyDescent="0.2">
      <c r="A376" s="73" t="s">
        <v>482</v>
      </c>
      <c r="B376" s="77" t="s">
        <v>248</v>
      </c>
      <c r="C376" s="77" t="s">
        <v>135</v>
      </c>
      <c r="D376" s="77" t="s">
        <v>261</v>
      </c>
      <c r="E376" s="77" t="s">
        <v>270</v>
      </c>
      <c r="F376" s="74" t="s">
        <v>127</v>
      </c>
      <c r="G376" s="157">
        <f>G377</f>
        <v>200</v>
      </c>
      <c r="H376" s="157">
        <f t="shared" si="208"/>
        <v>0</v>
      </c>
      <c r="I376" s="157">
        <f t="shared" si="208"/>
        <v>200</v>
      </c>
    </row>
    <row r="377" spans="1:9" ht="22.5" x14ac:dyDescent="0.2">
      <c r="A377" s="73" t="s">
        <v>128</v>
      </c>
      <c r="B377" s="77" t="s">
        <v>248</v>
      </c>
      <c r="C377" s="77" t="s">
        <v>135</v>
      </c>
      <c r="D377" s="77" t="s">
        <v>261</v>
      </c>
      <c r="E377" s="77" t="s">
        <v>270</v>
      </c>
      <c r="F377" s="74" t="s">
        <v>129</v>
      </c>
      <c r="G377" s="157">
        <f>G378</f>
        <v>200</v>
      </c>
      <c r="H377" s="157">
        <f t="shared" si="208"/>
        <v>0</v>
      </c>
      <c r="I377" s="157">
        <f t="shared" si="208"/>
        <v>200</v>
      </c>
    </row>
    <row r="378" spans="1:9" x14ac:dyDescent="0.2">
      <c r="A378" s="101" t="s">
        <v>518</v>
      </c>
      <c r="B378" s="77" t="s">
        <v>248</v>
      </c>
      <c r="C378" s="77" t="s">
        <v>135</v>
      </c>
      <c r="D378" s="77" t="s">
        <v>261</v>
      </c>
      <c r="E378" s="77" t="s">
        <v>270</v>
      </c>
      <c r="F378" s="74" t="s">
        <v>131</v>
      </c>
      <c r="G378" s="157">
        <v>200</v>
      </c>
      <c r="H378" s="228"/>
      <c r="I378" s="155">
        <f>G378+H378</f>
        <v>200</v>
      </c>
    </row>
    <row r="379" spans="1:9" x14ac:dyDescent="0.2">
      <c r="A379" s="73" t="s">
        <v>271</v>
      </c>
      <c r="B379" s="77" t="s">
        <v>248</v>
      </c>
      <c r="C379" s="77" t="s">
        <v>135</v>
      </c>
      <c r="D379" s="77" t="s">
        <v>261</v>
      </c>
      <c r="E379" s="77" t="s">
        <v>272</v>
      </c>
      <c r="F379" s="74"/>
      <c r="G379" s="157">
        <f>G380</f>
        <v>30</v>
      </c>
      <c r="H379" s="157">
        <f t="shared" ref="H379:I381" si="209">H380</f>
        <v>0</v>
      </c>
      <c r="I379" s="157">
        <f t="shared" si="209"/>
        <v>30</v>
      </c>
    </row>
    <row r="380" spans="1:9" x14ac:dyDescent="0.2">
      <c r="A380" s="73" t="s">
        <v>482</v>
      </c>
      <c r="B380" s="77" t="s">
        <v>248</v>
      </c>
      <c r="C380" s="77" t="s">
        <v>135</v>
      </c>
      <c r="D380" s="77" t="s">
        <v>261</v>
      </c>
      <c r="E380" s="77" t="s">
        <v>272</v>
      </c>
      <c r="F380" s="74" t="s">
        <v>127</v>
      </c>
      <c r="G380" s="157">
        <f>G381</f>
        <v>30</v>
      </c>
      <c r="H380" s="157">
        <f t="shared" si="209"/>
        <v>0</v>
      </c>
      <c r="I380" s="157">
        <f t="shared" si="209"/>
        <v>30</v>
      </c>
    </row>
    <row r="381" spans="1:9" ht="22.5" x14ac:dyDescent="0.2">
      <c r="A381" s="73" t="s">
        <v>128</v>
      </c>
      <c r="B381" s="77" t="s">
        <v>248</v>
      </c>
      <c r="C381" s="77" t="s">
        <v>135</v>
      </c>
      <c r="D381" s="77" t="s">
        <v>261</v>
      </c>
      <c r="E381" s="77" t="s">
        <v>272</v>
      </c>
      <c r="F381" s="74" t="s">
        <v>129</v>
      </c>
      <c r="G381" s="157">
        <f>G382</f>
        <v>30</v>
      </c>
      <c r="H381" s="157">
        <f t="shared" si="209"/>
        <v>0</v>
      </c>
      <c r="I381" s="157">
        <f t="shared" si="209"/>
        <v>30</v>
      </c>
    </row>
    <row r="382" spans="1:9" x14ac:dyDescent="0.2">
      <c r="A382" s="101" t="s">
        <v>518</v>
      </c>
      <c r="B382" s="77" t="s">
        <v>248</v>
      </c>
      <c r="C382" s="77" t="s">
        <v>135</v>
      </c>
      <c r="D382" s="77" t="s">
        <v>261</v>
      </c>
      <c r="E382" s="77" t="s">
        <v>272</v>
      </c>
      <c r="F382" s="74" t="s">
        <v>131</v>
      </c>
      <c r="G382" s="157">
        <v>30</v>
      </c>
      <c r="H382" s="228"/>
      <c r="I382" s="155">
        <f>G382+H382</f>
        <v>30</v>
      </c>
    </row>
    <row r="383" spans="1:9" x14ac:dyDescent="0.2">
      <c r="A383" s="101" t="s">
        <v>273</v>
      </c>
      <c r="B383" s="77" t="s">
        <v>248</v>
      </c>
      <c r="C383" s="77" t="s">
        <v>135</v>
      </c>
      <c r="D383" s="77" t="s">
        <v>261</v>
      </c>
      <c r="E383" s="77" t="s">
        <v>274</v>
      </c>
      <c r="F383" s="74"/>
      <c r="G383" s="157">
        <f>G384</f>
        <v>655</v>
      </c>
      <c r="H383" s="157">
        <f t="shared" ref="H383:I385" si="210">H384</f>
        <v>0</v>
      </c>
      <c r="I383" s="157">
        <f t="shared" si="210"/>
        <v>655</v>
      </c>
    </row>
    <row r="384" spans="1:9" x14ac:dyDescent="0.2">
      <c r="A384" s="73" t="s">
        <v>275</v>
      </c>
      <c r="B384" s="77" t="s">
        <v>248</v>
      </c>
      <c r="C384" s="77" t="s">
        <v>135</v>
      </c>
      <c r="D384" s="77" t="s">
        <v>261</v>
      </c>
      <c r="E384" s="77" t="s">
        <v>276</v>
      </c>
      <c r="F384" s="74"/>
      <c r="G384" s="157">
        <f>G385</f>
        <v>655</v>
      </c>
      <c r="H384" s="157">
        <f t="shared" si="210"/>
        <v>0</v>
      </c>
      <c r="I384" s="157">
        <f t="shared" si="210"/>
        <v>655</v>
      </c>
    </row>
    <row r="385" spans="1:9" x14ac:dyDescent="0.2">
      <c r="A385" s="73" t="s">
        <v>146</v>
      </c>
      <c r="B385" s="77" t="s">
        <v>248</v>
      </c>
      <c r="C385" s="77" t="s">
        <v>135</v>
      </c>
      <c r="D385" s="77" t="s">
        <v>261</v>
      </c>
      <c r="E385" s="77" t="s">
        <v>276</v>
      </c>
      <c r="F385" s="74">
        <v>800</v>
      </c>
      <c r="G385" s="157">
        <f>G386</f>
        <v>655</v>
      </c>
      <c r="H385" s="157">
        <f t="shared" si="210"/>
        <v>0</v>
      </c>
      <c r="I385" s="157">
        <f t="shared" si="210"/>
        <v>655</v>
      </c>
    </row>
    <row r="386" spans="1:9" ht="33.75" x14ac:dyDescent="0.2">
      <c r="A386" s="101" t="s">
        <v>484</v>
      </c>
      <c r="B386" s="77" t="s">
        <v>248</v>
      </c>
      <c r="C386" s="77" t="s">
        <v>135</v>
      </c>
      <c r="D386" s="77" t="s">
        <v>261</v>
      </c>
      <c r="E386" s="77" t="s">
        <v>276</v>
      </c>
      <c r="F386" s="74">
        <v>810</v>
      </c>
      <c r="G386" s="157">
        <v>655</v>
      </c>
      <c r="H386" s="228"/>
      <c r="I386" s="155">
        <f>G386+H386</f>
        <v>655</v>
      </c>
    </row>
    <row r="387" spans="1:9" x14ac:dyDescent="0.2">
      <c r="A387" s="57" t="s">
        <v>159</v>
      </c>
      <c r="B387" s="84" t="s">
        <v>248</v>
      </c>
      <c r="C387" s="86" t="s">
        <v>160</v>
      </c>
      <c r="D387" s="84" t="s">
        <v>156</v>
      </c>
      <c r="E387" s="84" t="s">
        <v>157</v>
      </c>
      <c r="F387" s="86" t="s">
        <v>158</v>
      </c>
      <c r="G387" s="146">
        <f t="shared" ref="G387:I392" si="211">G388</f>
        <v>500</v>
      </c>
      <c r="H387" s="146">
        <f t="shared" si="211"/>
        <v>0</v>
      </c>
      <c r="I387" s="146">
        <f t="shared" si="211"/>
        <v>500</v>
      </c>
    </row>
    <row r="388" spans="1:9" x14ac:dyDescent="0.2">
      <c r="A388" s="57" t="s">
        <v>161</v>
      </c>
      <c r="B388" s="84" t="s">
        <v>248</v>
      </c>
      <c r="C388" s="86" t="s">
        <v>160</v>
      </c>
      <c r="D388" s="84" t="s">
        <v>162</v>
      </c>
      <c r="E388" s="84"/>
      <c r="F388" s="86"/>
      <c r="G388" s="146">
        <f t="shared" si="211"/>
        <v>500</v>
      </c>
      <c r="H388" s="146">
        <f t="shared" si="211"/>
        <v>0</v>
      </c>
      <c r="I388" s="146">
        <f t="shared" si="211"/>
        <v>500</v>
      </c>
    </row>
    <row r="389" spans="1:9" ht="22.5" x14ac:dyDescent="0.2">
      <c r="A389" s="73" t="s">
        <v>277</v>
      </c>
      <c r="B389" s="77" t="s">
        <v>248</v>
      </c>
      <c r="C389" s="77" t="s">
        <v>160</v>
      </c>
      <c r="D389" s="77" t="s">
        <v>162</v>
      </c>
      <c r="E389" s="77" t="s">
        <v>278</v>
      </c>
      <c r="F389" s="74"/>
      <c r="G389" s="157">
        <f t="shared" si="211"/>
        <v>500</v>
      </c>
      <c r="H389" s="157">
        <f t="shared" si="211"/>
        <v>0</v>
      </c>
      <c r="I389" s="157">
        <f t="shared" si="211"/>
        <v>500</v>
      </c>
    </row>
    <row r="390" spans="1:9" ht="22.5" x14ac:dyDescent="0.2">
      <c r="A390" s="73" t="s">
        <v>279</v>
      </c>
      <c r="B390" s="77" t="s">
        <v>248</v>
      </c>
      <c r="C390" s="77" t="s">
        <v>160</v>
      </c>
      <c r="D390" s="77" t="s">
        <v>162</v>
      </c>
      <c r="E390" s="77" t="s">
        <v>280</v>
      </c>
      <c r="F390" s="74"/>
      <c r="G390" s="157">
        <f t="shared" si="211"/>
        <v>500</v>
      </c>
      <c r="H390" s="157">
        <f t="shared" si="211"/>
        <v>0</v>
      </c>
      <c r="I390" s="157">
        <f t="shared" si="211"/>
        <v>500</v>
      </c>
    </row>
    <row r="391" spans="1:9" x14ac:dyDescent="0.2">
      <c r="A391" s="68" t="s">
        <v>170</v>
      </c>
      <c r="B391" s="77" t="s">
        <v>248</v>
      </c>
      <c r="C391" s="77" t="s">
        <v>160</v>
      </c>
      <c r="D391" s="77" t="s">
        <v>162</v>
      </c>
      <c r="E391" s="77" t="s">
        <v>280</v>
      </c>
      <c r="F391" s="74">
        <v>300</v>
      </c>
      <c r="G391" s="157">
        <f t="shared" si="211"/>
        <v>500</v>
      </c>
      <c r="H391" s="157">
        <f t="shared" si="211"/>
        <v>0</v>
      </c>
      <c r="I391" s="157">
        <f t="shared" si="211"/>
        <v>500</v>
      </c>
    </row>
    <row r="392" spans="1:9" ht="33.75" x14ac:dyDescent="0.2">
      <c r="A392" s="73" t="s">
        <v>467</v>
      </c>
      <c r="B392" s="77" t="s">
        <v>248</v>
      </c>
      <c r="C392" s="77" t="s">
        <v>160</v>
      </c>
      <c r="D392" s="77" t="s">
        <v>162</v>
      </c>
      <c r="E392" s="77" t="s">
        <v>280</v>
      </c>
      <c r="F392" s="74">
        <v>320</v>
      </c>
      <c r="G392" s="157">
        <f t="shared" si="211"/>
        <v>500</v>
      </c>
      <c r="H392" s="157">
        <f t="shared" si="211"/>
        <v>0</v>
      </c>
      <c r="I392" s="157">
        <f t="shared" si="211"/>
        <v>500</v>
      </c>
    </row>
    <row r="393" spans="1:9" x14ac:dyDescent="0.2">
      <c r="A393" s="101" t="s">
        <v>405</v>
      </c>
      <c r="B393" s="77" t="s">
        <v>248</v>
      </c>
      <c r="C393" s="77" t="s">
        <v>160</v>
      </c>
      <c r="D393" s="77" t="s">
        <v>162</v>
      </c>
      <c r="E393" s="77" t="s">
        <v>280</v>
      </c>
      <c r="F393" s="74">
        <v>322</v>
      </c>
      <c r="G393" s="157">
        <v>500</v>
      </c>
      <c r="H393" s="228"/>
      <c r="I393" s="155">
        <f>G393+H393</f>
        <v>500</v>
      </c>
    </row>
    <row r="394" spans="1:9" ht="31.5" x14ac:dyDescent="0.2">
      <c r="A394" s="104" t="s">
        <v>281</v>
      </c>
      <c r="B394" s="89" t="s">
        <v>282</v>
      </c>
      <c r="C394" s="87" t="s">
        <v>156</v>
      </c>
      <c r="D394" s="89" t="s">
        <v>156</v>
      </c>
      <c r="E394" s="89" t="s">
        <v>157</v>
      </c>
      <c r="F394" s="87" t="s">
        <v>158</v>
      </c>
      <c r="G394" s="147">
        <f>SUM(G395+G433+G420+G426)</f>
        <v>27220.800000000003</v>
      </c>
      <c r="H394" s="147">
        <f t="shared" ref="H394:I394" si="212">SUM(H395+H433+H420+H426)</f>
        <v>158.20000000000002</v>
      </c>
      <c r="I394" s="147">
        <f t="shared" si="212"/>
        <v>27379</v>
      </c>
    </row>
    <row r="395" spans="1:9" x14ac:dyDescent="0.2">
      <c r="A395" s="88" t="s">
        <v>283</v>
      </c>
      <c r="B395" s="89" t="s">
        <v>282</v>
      </c>
      <c r="C395" s="87" t="s">
        <v>105</v>
      </c>
      <c r="D395" s="89" t="s">
        <v>156</v>
      </c>
      <c r="E395" s="89" t="s">
        <v>157</v>
      </c>
      <c r="F395" s="87" t="s">
        <v>158</v>
      </c>
      <c r="G395" s="147">
        <f>G396+G415</f>
        <v>5416.6</v>
      </c>
      <c r="H395" s="147">
        <f t="shared" ref="H395:I395" si="213">H396+H415</f>
        <v>219.10000000000002</v>
      </c>
      <c r="I395" s="147">
        <f t="shared" si="213"/>
        <v>5635.7</v>
      </c>
    </row>
    <row r="396" spans="1:9" ht="22.5" x14ac:dyDescent="0.2">
      <c r="A396" s="73" t="s">
        <v>284</v>
      </c>
      <c r="B396" s="77" t="s">
        <v>282</v>
      </c>
      <c r="C396" s="74" t="s">
        <v>105</v>
      </c>
      <c r="D396" s="77" t="s">
        <v>195</v>
      </c>
      <c r="E396" s="77" t="s">
        <v>157</v>
      </c>
      <c r="F396" s="74" t="s">
        <v>158</v>
      </c>
      <c r="G396" s="149">
        <f>G397</f>
        <v>5410.6</v>
      </c>
      <c r="H396" s="149">
        <f t="shared" ref="H396:I398" si="214">H397</f>
        <v>219.10000000000002</v>
      </c>
      <c r="I396" s="149">
        <f t="shared" si="214"/>
        <v>5629.7</v>
      </c>
    </row>
    <row r="397" spans="1:9" ht="22.5" x14ac:dyDescent="0.2">
      <c r="A397" s="73" t="s">
        <v>551</v>
      </c>
      <c r="B397" s="77" t="s">
        <v>282</v>
      </c>
      <c r="C397" s="74" t="s">
        <v>105</v>
      </c>
      <c r="D397" s="77" t="s">
        <v>195</v>
      </c>
      <c r="E397" s="77" t="s">
        <v>285</v>
      </c>
      <c r="F397" s="74" t="s">
        <v>158</v>
      </c>
      <c r="G397" s="149">
        <f>G398</f>
        <v>5410.6</v>
      </c>
      <c r="H397" s="149">
        <f t="shared" si="214"/>
        <v>219.10000000000002</v>
      </c>
      <c r="I397" s="149">
        <f t="shared" si="214"/>
        <v>5629.7</v>
      </c>
    </row>
    <row r="398" spans="1:9" ht="33.75" x14ac:dyDescent="0.2">
      <c r="A398" s="73" t="s">
        <v>530</v>
      </c>
      <c r="B398" s="77" t="s">
        <v>282</v>
      </c>
      <c r="C398" s="74" t="s">
        <v>105</v>
      </c>
      <c r="D398" s="77" t="s">
        <v>195</v>
      </c>
      <c r="E398" s="77" t="s">
        <v>286</v>
      </c>
      <c r="F398" s="74" t="s">
        <v>158</v>
      </c>
      <c r="G398" s="149">
        <f>G399</f>
        <v>5410.6</v>
      </c>
      <c r="H398" s="149">
        <f t="shared" si="214"/>
        <v>219.10000000000002</v>
      </c>
      <c r="I398" s="149">
        <f t="shared" si="214"/>
        <v>5629.7</v>
      </c>
    </row>
    <row r="399" spans="1:9" ht="22.5" x14ac:dyDescent="0.2">
      <c r="A399" s="73" t="s">
        <v>287</v>
      </c>
      <c r="B399" s="77" t="s">
        <v>282</v>
      </c>
      <c r="C399" s="74" t="s">
        <v>105</v>
      </c>
      <c r="D399" s="77" t="s">
        <v>195</v>
      </c>
      <c r="E399" s="77" t="s">
        <v>288</v>
      </c>
      <c r="F399" s="74"/>
      <c r="G399" s="149">
        <f>G400+G404+G407+G411</f>
        <v>5410.6</v>
      </c>
      <c r="H399" s="149">
        <f t="shared" ref="H399:I399" si="215">H400+H404+H407+H411</f>
        <v>219.10000000000002</v>
      </c>
      <c r="I399" s="149">
        <f t="shared" si="215"/>
        <v>5629.7</v>
      </c>
    </row>
    <row r="400" spans="1:9" ht="33.75" x14ac:dyDescent="0.2">
      <c r="A400" s="73" t="s">
        <v>118</v>
      </c>
      <c r="B400" s="77" t="s">
        <v>282</v>
      </c>
      <c r="C400" s="74" t="s">
        <v>105</v>
      </c>
      <c r="D400" s="77" t="s">
        <v>195</v>
      </c>
      <c r="E400" s="77" t="s">
        <v>289</v>
      </c>
      <c r="F400" s="74" t="s">
        <v>119</v>
      </c>
      <c r="G400" s="149">
        <f>G401</f>
        <v>4708.6000000000004</v>
      </c>
      <c r="H400" s="149">
        <f t="shared" ref="H400:I400" si="216">H401</f>
        <v>219.10000000000002</v>
      </c>
      <c r="I400" s="149">
        <f t="shared" si="216"/>
        <v>4927.7</v>
      </c>
    </row>
    <row r="401" spans="1:9" x14ac:dyDescent="0.2">
      <c r="A401" s="73" t="s">
        <v>142</v>
      </c>
      <c r="B401" s="77" t="s">
        <v>282</v>
      </c>
      <c r="C401" s="74" t="s">
        <v>105</v>
      </c>
      <c r="D401" s="77" t="s">
        <v>195</v>
      </c>
      <c r="E401" s="77" t="s">
        <v>290</v>
      </c>
      <c r="F401" s="74" t="s">
        <v>205</v>
      </c>
      <c r="G401" s="149">
        <f>G402+G403</f>
        <v>4708.6000000000004</v>
      </c>
      <c r="H401" s="149">
        <f t="shared" ref="H401:I401" si="217">H402+H403</f>
        <v>219.10000000000002</v>
      </c>
      <c r="I401" s="149">
        <f t="shared" si="217"/>
        <v>4927.7</v>
      </c>
    </row>
    <row r="402" spans="1:9" x14ac:dyDescent="0.2">
      <c r="A402" s="100" t="s">
        <v>143</v>
      </c>
      <c r="B402" s="77" t="s">
        <v>282</v>
      </c>
      <c r="C402" s="74" t="s">
        <v>105</v>
      </c>
      <c r="D402" s="77" t="s">
        <v>195</v>
      </c>
      <c r="E402" s="77" t="s">
        <v>290</v>
      </c>
      <c r="F402" s="74" t="s">
        <v>206</v>
      </c>
      <c r="G402" s="149">
        <v>3616.5</v>
      </c>
      <c r="H402" s="228">
        <v>168.3</v>
      </c>
      <c r="I402" s="155">
        <f t="shared" ref="I402:I403" si="218">G402+H402</f>
        <v>3784.8</v>
      </c>
    </row>
    <row r="403" spans="1:9" ht="33.75" x14ac:dyDescent="0.2">
      <c r="A403" s="100" t="s">
        <v>144</v>
      </c>
      <c r="B403" s="77" t="s">
        <v>282</v>
      </c>
      <c r="C403" s="74" t="s">
        <v>105</v>
      </c>
      <c r="D403" s="77" t="s">
        <v>195</v>
      </c>
      <c r="E403" s="77" t="s">
        <v>290</v>
      </c>
      <c r="F403" s="74">
        <v>129</v>
      </c>
      <c r="G403" s="149">
        <v>1092.0999999999999</v>
      </c>
      <c r="H403" s="228">
        <v>50.8</v>
      </c>
      <c r="I403" s="155">
        <f t="shared" si="218"/>
        <v>1142.8999999999999</v>
      </c>
    </row>
    <row r="404" spans="1:9" ht="33.75" x14ac:dyDescent="0.2">
      <c r="A404" s="73" t="s">
        <v>118</v>
      </c>
      <c r="B404" s="77" t="s">
        <v>282</v>
      </c>
      <c r="C404" s="74" t="s">
        <v>105</v>
      </c>
      <c r="D404" s="77" t="s">
        <v>195</v>
      </c>
      <c r="E404" s="77" t="s">
        <v>291</v>
      </c>
      <c r="F404" s="74">
        <v>100</v>
      </c>
      <c r="G404" s="149">
        <f>G405</f>
        <v>15.2</v>
      </c>
      <c r="H404" s="149">
        <f t="shared" ref="H404:I405" si="219">H405</f>
        <v>0</v>
      </c>
      <c r="I404" s="149">
        <f t="shared" si="219"/>
        <v>15.2</v>
      </c>
    </row>
    <row r="405" spans="1:9" x14ac:dyDescent="0.2">
      <c r="A405" s="73" t="s">
        <v>142</v>
      </c>
      <c r="B405" s="77" t="s">
        <v>282</v>
      </c>
      <c r="C405" s="74" t="s">
        <v>105</v>
      </c>
      <c r="D405" s="77" t="s">
        <v>195</v>
      </c>
      <c r="E405" s="77" t="s">
        <v>291</v>
      </c>
      <c r="F405" s="74">
        <v>120</v>
      </c>
      <c r="G405" s="149">
        <f>G406</f>
        <v>15.2</v>
      </c>
      <c r="H405" s="149">
        <f t="shared" si="219"/>
        <v>0</v>
      </c>
      <c r="I405" s="149">
        <f t="shared" si="219"/>
        <v>15.2</v>
      </c>
    </row>
    <row r="406" spans="1:9" ht="22.5" x14ac:dyDescent="0.2">
      <c r="A406" s="63" t="s">
        <v>257</v>
      </c>
      <c r="B406" s="77" t="s">
        <v>282</v>
      </c>
      <c r="C406" s="74" t="s">
        <v>105</v>
      </c>
      <c r="D406" s="77" t="s">
        <v>195</v>
      </c>
      <c r="E406" s="77" t="s">
        <v>291</v>
      </c>
      <c r="F406" s="74" t="s">
        <v>259</v>
      </c>
      <c r="G406" s="149">
        <v>15.2</v>
      </c>
      <c r="H406" s="228"/>
      <c r="I406" s="155">
        <f>G406+H406</f>
        <v>15.2</v>
      </c>
    </row>
    <row r="407" spans="1:9" x14ac:dyDescent="0.2">
      <c r="A407" s="73" t="s">
        <v>482</v>
      </c>
      <c r="B407" s="77" t="s">
        <v>282</v>
      </c>
      <c r="C407" s="74" t="s">
        <v>105</v>
      </c>
      <c r="D407" s="77" t="s">
        <v>195</v>
      </c>
      <c r="E407" s="77" t="s">
        <v>291</v>
      </c>
      <c r="F407" s="74" t="s">
        <v>127</v>
      </c>
      <c r="G407" s="149">
        <f>G408</f>
        <v>681</v>
      </c>
      <c r="H407" s="149">
        <f t="shared" ref="H407:I407" si="220">H408</f>
        <v>0</v>
      </c>
      <c r="I407" s="149">
        <f t="shared" si="220"/>
        <v>681</v>
      </c>
    </row>
    <row r="408" spans="1:9" ht="22.5" x14ac:dyDescent="0.2">
      <c r="A408" s="73" t="s">
        <v>128</v>
      </c>
      <c r="B408" s="77" t="s">
        <v>282</v>
      </c>
      <c r="C408" s="74" t="s">
        <v>105</v>
      </c>
      <c r="D408" s="77" t="s">
        <v>195</v>
      </c>
      <c r="E408" s="77" t="s">
        <v>291</v>
      </c>
      <c r="F408" s="74" t="s">
        <v>129</v>
      </c>
      <c r="G408" s="149">
        <f>G410+G409</f>
        <v>681</v>
      </c>
      <c r="H408" s="149">
        <f t="shared" ref="H408:I408" si="221">H410+H409</f>
        <v>0</v>
      </c>
      <c r="I408" s="149">
        <f t="shared" si="221"/>
        <v>681</v>
      </c>
    </row>
    <row r="409" spans="1:9" ht="22.5" x14ac:dyDescent="0.2">
      <c r="A409" s="101" t="s">
        <v>145</v>
      </c>
      <c r="B409" s="77" t="s">
        <v>282</v>
      </c>
      <c r="C409" s="74" t="s">
        <v>105</v>
      </c>
      <c r="D409" s="77" t="s">
        <v>195</v>
      </c>
      <c r="E409" s="77" t="s">
        <v>291</v>
      </c>
      <c r="F409" s="74">
        <v>242</v>
      </c>
      <c r="G409" s="149">
        <v>497.5</v>
      </c>
      <c r="H409" s="228"/>
      <c r="I409" s="155">
        <f t="shared" ref="I409:I410" si="222">G409+H409</f>
        <v>497.5</v>
      </c>
    </row>
    <row r="410" spans="1:9" x14ac:dyDescent="0.2">
      <c r="A410" s="101" t="s">
        <v>518</v>
      </c>
      <c r="B410" s="77" t="s">
        <v>282</v>
      </c>
      <c r="C410" s="74" t="s">
        <v>105</v>
      </c>
      <c r="D410" s="77" t="s">
        <v>195</v>
      </c>
      <c r="E410" s="77" t="s">
        <v>291</v>
      </c>
      <c r="F410" s="74" t="s">
        <v>131</v>
      </c>
      <c r="G410" s="149">
        <v>183.5</v>
      </c>
      <c r="H410" s="228"/>
      <c r="I410" s="155">
        <f t="shared" si="222"/>
        <v>183.5</v>
      </c>
    </row>
    <row r="411" spans="1:9" x14ac:dyDescent="0.2">
      <c r="A411" s="101" t="s">
        <v>146</v>
      </c>
      <c r="B411" s="77" t="s">
        <v>282</v>
      </c>
      <c r="C411" s="74" t="s">
        <v>105</v>
      </c>
      <c r="D411" s="77" t="s">
        <v>195</v>
      </c>
      <c r="E411" s="77" t="s">
        <v>291</v>
      </c>
      <c r="F411" s="74" t="s">
        <v>208</v>
      </c>
      <c r="G411" s="149">
        <f>G412</f>
        <v>5.8</v>
      </c>
      <c r="H411" s="149">
        <f t="shared" ref="H411:I411" si="223">H412</f>
        <v>0</v>
      </c>
      <c r="I411" s="149">
        <f t="shared" si="223"/>
        <v>5.8</v>
      </c>
    </row>
    <row r="412" spans="1:9" x14ac:dyDescent="0.2">
      <c r="A412" s="101" t="s">
        <v>147</v>
      </c>
      <c r="B412" s="77" t="s">
        <v>282</v>
      </c>
      <c r="C412" s="74" t="s">
        <v>105</v>
      </c>
      <c r="D412" s="77" t="s">
        <v>195</v>
      </c>
      <c r="E412" s="77" t="s">
        <v>291</v>
      </c>
      <c r="F412" s="74" t="s">
        <v>148</v>
      </c>
      <c r="G412" s="149">
        <f>G413+G414</f>
        <v>5.8</v>
      </c>
      <c r="H412" s="149">
        <f t="shared" ref="H412:I412" si="224">H413+H414</f>
        <v>0</v>
      </c>
      <c r="I412" s="149">
        <f t="shared" si="224"/>
        <v>5.8</v>
      </c>
    </row>
    <row r="413" spans="1:9" x14ac:dyDescent="0.2">
      <c r="A413" s="64" t="s">
        <v>209</v>
      </c>
      <c r="B413" s="77" t="s">
        <v>282</v>
      </c>
      <c r="C413" s="74" t="s">
        <v>105</v>
      </c>
      <c r="D413" s="77" t="s">
        <v>195</v>
      </c>
      <c r="E413" s="77" t="s">
        <v>291</v>
      </c>
      <c r="F413" s="74" t="s">
        <v>229</v>
      </c>
      <c r="G413" s="149">
        <v>3</v>
      </c>
      <c r="H413" s="228"/>
      <c r="I413" s="155">
        <f t="shared" ref="I413:I414" si="225">G413+H413</f>
        <v>3</v>
      </c>
    </row>
    <row r="414" spans="1:9" x14ac:dyDescent="0.2">
      <c r="A414" s="64" t="s">
        <v>462</v>
      </c>
      <c r="B414" s="77" t="s">
        <v>282</v>
      </c>
      <c r="C414" s="74" t="s">
        <v>105</v>
      </c>
      <c r="D414" s="77" t="s">
        <v>195</v>
      </c>
      <c r="E414" s="77" t="s">
        <v>291</v>
      </c>
      <c r="F414" s="74">
        <v>853</v>
      </c>
      <c r="G414" s="149">
        <v>2.8</v>
      </c>
      <c r="H414" s="228"/>
      <c r="I414" s="155">
        <f t="shared" si="225"/>
        <v>2.8</v>
      </c>
    </row>
    <row r="415" spans="1:9" x14ac:dyDescent="0.2">
      <c r="A415" s="130" t="s">
        <v>292</v>
      </c>
      <c r="B415" s="77" t="s">
        <v>282</v>
      </c>
      <c r="C415" s="81" t="s">
        <v>105</v>
      </c>
      <c r="D415" s="106" t="s">
        <v>293</v>
      </c>
      <c r="E415" s="106"/>
      <c r="F415" s="81"/>
      <c r="G415" s="158">
        <f>G416</f>
        <v>6</v>
      </c>
      <c r="H415" s="158">
        <f t="shared" ref="H415:I418" si="226">H416</f>
        <v>0</v>
      </c>
      <c r="I415" s="158">
        <f t="shared" si="226"/>
        <v>6</v>
      </c>
    </row>
    <row r="416" spans="1:9" x14ac:dyDescent="0.2">
      <c r="A416" s="73" t="s">
        <v>132</v>
      </c>
      <c r="B416" s="77" t="s">
        <v>282</v>
      </c>
      <c r="C416" s="77" t="s">
        <v>105</v>
      </c>
      <c r="D416" s="77" t="s">
        <v>293</v>
      </c>
      <c r="E416" s="106" t="s">
        <v>294</v>
      </c>
      <c r="F416" s="81"/>
      <c r="G416" s="158">
        <f>G417</f>
        <v>6</v>
      </c>
      <c r="H416" s="158">
        <f t="shared" si="226"/>
        <v>0</v>
      </c>
      <c r="I416" s="158">
        <f t="shared" si="226"/>
        <v>6</v>
      </c>
    </row>
    <row r="417" spans="1:9" ht="22.5" x14ac:dyDescent="0.2">
      <c r="A417" s="100" t="s">
        <v>73</v>
      </c>
      <c r="B417" s="77" t="s">
        <v>282</v>
      </c>
      <c r="C417" s="74" t="s">
        <v>105</v>
      </c>
      <c r="D417" s="77" t="s">
        <v>293</v>
      </c>
      <c r="E417" s="77" t="s">
        <v>295</v>
      </c>
      <c r="F417" s="74"/>
      <c r="G417" s="149">
        <f>G418</f>
        <v>6</v>
      </c>
      <c r="H417" s="149">
        <f t="shared" si="226"/>
        <v>0</v>
      </c>
      <c r="I417" s="149">
        <f t="shared" si="226"/>
        <v>6</v>
      </c>
    </row>
    <row r="418" spans="1:9" x14ac:dyDescent="0.2">
      <c r="A418" s="73" t="s">
        <v>296</v>
      </c>
      <c r="B418" s="77" t="s">
        <v>282</v>
      </c>
      <c r="C418" s="74" t="s">
        <v>105</v>
      </c>
      <c r="D418" s="77" t="s">
        <v>293</v>
      </c>
      <c r="E418" s="77" t="s">
        <v>295</v>
      </c>
      <c r="F418" s="74">
        <v>500</v>
      </c>
      <c r="G418" s="149">
        <f>G419</f>
        <v>6</v>
      </c>
      <c r="H418" s="149">
        <f t="shared" si="226"/>
        <v>0</v>
      </c>
      <c r="I418" s="149">
        <f t="shared" si="226"/>
        <v>6</v>
      </c>
    </row>
    <row r="419" spans="1:9" x14ac:dyDescent="0.2">
      <c r="A419" s="73" t="s">
        <v>297</v>
      </c>
      <c r="B419" s="77" t="s">
        <v>282</v>
      </c>
      <c r="C419" s="74" t="s">
        <v>105</v>
      </c>
      <c r="D419" s="77" t="s">
        <v>293</v>
      </c>
      <c r="E419" s="77" t="s">
        <v>295</v>
      </c>
      <c r="F419" s="74">
        <v>530</v>
      </c>
      <c r="G419" s="149">
        <v>6</v>
      </c>
      <c r="H419" s="228"/>
      <c r="I419" s="155">
        <f>G419+H419</f>
        <v>6</v>
      </c>
    </row>
    <row r="420" spans="1:9" x14ac:dyDescent="0.2">
      <c r="A420" s="88" t="s">
        <v>298</v>
      </c>
      <c r="B420" s="89" t="s">
        <v>282</v>
      </c>
      <c r="C420" s="89" t="s">
        <v>226</v>
      </c>
      <c r="D420" s="89"/>
      <c r="E420" s="89"/>
      <c r="F420" s="87"/>
      <c r="G420" s="147">
        <f>G421</f>
        <v>984.5</v>
      </c>
      <c r="H420" s="147">
        <f t="shared" ref="H420:I424" si="227">H421</f>
        <v>-60.9</v>
      </c>
      <c r="I420" s="147">
        <f t="shared" si="227"/>
        <v>923.6</v>
      </c>
    </row>
    <row r="421" spans="1:9" s="67" customFormat="1" x14ac:dyDescent="0.2">
      <c r="A421" s="88" t="s">
        <v>299</v>
      </c>
      <c r="B421" s="89" t="s">
        <v>282</v>
      </c>
      <c r="C421" s="89" t="s">
        <v>226</v>
      </c>
      <c r="D421" s="89" t="s">
        <v>162</v>
      </c>
      <c r="E421" s="89"/>
      <c r="F421" s="89"/>
      <c r="G421" s="147">
        <f>G422</f>
        <v>984.5</v>
      </c>
      <c r="H421" s="147">
        <f t="shared" si="227"/>
        <v>-60.9</v>
      </c>
      <c r="I421" s="147">
        <f t="shared" si="227"/>
        <v>923.6</v>
      </c>
    </row>
    <row r="422" spans="1:9" s="67" customFormat="1" x14ac:dyDescent="0.2">
      <c r="A422" s="73" t="s">
        <v>132</v>
      </c>
      <c r="B422" s="77" t="s">
        <v>282</v>
      </c>
      <c r="C422" s="77" t="s">
        <v>226</v>
      </c>
      <c r="D422" s="77" t="s">
        <v>162</v>
      </c>
      <c r="E422" s="106" t="s">
        <v>294</v>
      </c>
      <c r="F422" s="74"/>
      <c r="G422" s="149">
        <f>G423</f>
        <v>984.5</v>
      </c>
      <c r="H422" s="149">
        <f t="shared" si="227"/>
        <v>-60.9</v>
      </c>
      <c r="I422" s="149">
        <f t="shared" si="227"/>
        <v>923.6</v>
      </c>
    </row>
    <row r="423" spans="1:9" s="55" customFormat="1" ht="22.5" x14ac:dyDescent="0.2">
      <c r="A423" s="100" t="s">
        <v>69</v>
      </c>
      <c r="B423" s="77" t="s">
        <v>282</v>
      </c>
      <c r="C423" s="77" t="s">
        <v>226</v>
      </c>
      <c r="D423" s="77" t="s">
        <v>162</v>
      </c>
      <c r="E423" s="77" t="s">
        <v>300</v>
      </c>
      <c r="F423" s="74"/>
      <c r="G423" s="149">
        <f>G424</f>
        <v>984.5</v>
      </c>
      <c r="H423" s="149">
        <f t="shared" si="227"/>
        <v>-60.9</v>
      </c>
      <c r="I423" s="149">
        <f t="shared" si="227"/>
        <v>923.6</v>
      </c>
    </row>
    <row r="424" spans="1:9" s="55" customFormat="1" ht="11.25" x14ac:dyDescent="0.2">
      <c r="A424" s="73" t="s">
        <v>296</v>
      </c>
      <c r="B424" s="77" t="s">
        <v>282</v>
      </c>
      <c r="C424" s="77" t="s">
        <v>226</v>
      </c>
      <c r="D424" s="77" t="s">
        <v>162</v>
      </c>
      <c r="E424" s="77" t="s">
        <v>300</v>
      </c>
      <c r="F424" s="77" t="s">
        <v>301</v>
      </c>
      <c r="G424" s="149">
        <f>G425</f>
        <v>984.5</v>
      </c>
      <c r="H424" s="149">
        <f t="shared" si="227"/>
        <v>-60.9</v>
      </c>
      <c r="I424" s="149">
        <f t="shared" si="227"/>
        <v>923.6</v>
      </c>
    </row>
    <row r="425" spans="1:9" s="55" customFormat="1" ht="11.25" x14ac:dyDescent="0.2">
      <c r="A425" s="73" t="s">
        <v>297</v>
      </c>
      <c r="B425" s="77" t="s">
        <v>282</v>
      </c>
      <c r="C425" s="77" t="s">
        <v>226</v>
      </c>
      <c r="D425" s="77" t="s">
        <v>162</v>
      </c>
      <c r="E425" s="77" t="s">
        <v>300</v>
      </c>
      <c r="F425" s="77" t="s">
        <v>302</v>
      </c>
      <c r="G425" s="149">
        <v>984.5</v>
      </c>
      <c r="H425" s="228">
        <v>-60.9</v>
      </c>
      <c r="I425" s="155">
        <f>G425+H425</f>
        <v>923.6</v>
      </c>
    </row>
    <row r="426" spans="1:9" ht="21" x14ac:dyDescent="0.2">
      <c r="A426" s="88" t="s">
        <v>303</v>
      </c>
      <c r="B426" s="89" t="s">
        <v>282</v>
      </c>
      <c r="C426" s="87">
        <v>13</v>
      </c>
      <c r="D426" s="89"/>
      <c r="E426" s="89"/>
      <c r="F426" s="87"/>
      <c r="G426" s="159">
        <f t="shared" ref="G426:I431" si="228">G427</f>
        <v>0</v>
      </c>
      <c r="H426" s="159">
        <f t="shared" si="228"/>
        <v>0</v>
      </c>
      <c r="I426" s="159">
        <f t="shared" si="228"/>
        <v>0</v>
      </c>
    </row>
    <row r="427" spans="1:9" x14ac:dyDescent="0.2">
      <c r="A427" s="88" t="s">
        <v>304</v>
      </c>
      <c r="B427" s="89" t="s">
        <v>282</v>
      </c>
      <c r="C427" s="87">
        <v>13</v>
      </c>
      <c r="D427" s="89" t="s">
        <v>105</v>
      </c>
      <c r="E427" s="89"/>
      <c r="F427" s="87"/>
      <c r="G427" s="159">
        <f t="shared" si="228"/>
        <v>0</v>
      </c>
      <c r="H427" s="159">
        <f t="shared" si="228"/>
        <v>0</v>
      </c>
      <c r="I427" s="159">
        <f t="shared" si="228"/>
        <v>0</v>
      </c>
    </row>
    <row r="428" spans="1:9" ht="22.5" x14ac:dyDescent="0.2">
      <c r="A428" s="73" t="s">
        <v>531</v>
      </c>
      <c r="B428" s="77" t="s">
        <v>282</v>
      </c>
      <c r="C428" s="74">
        <v>13</v>
      </c>
      <c r="D428" s="77" t="s">
        <v>105</v>
      </c>
      <c r="E428" s="77" t="s">
        <v>285</v>
      </c>
      <c r="F428" s="74"/>
      <c r="G428" s="160">
        <f t="shared" si="228"/>
        <v>0</v>
      </c>
      <c r="H428" s="160">
        <f t="shared" si="228"/>
        <v>0</v>
      </c>
      <c r="I428" s="160">
        <f t="shared" si="228"/>
        <v>0</v>
      </c>
    </row>
    <row r="429" spans="1:9" s="55" customFormat="1" ht="11.25" x14ac:dyDescent="0.2">
      <c r="A429" s="73" t="s">
        <v>305</v>
      </c>
      <c r="B429" s="77" t="s">
        <v>282</v>
      </c>
      <c r="C429" s="74">
        <v>13</v>
      </c>
      <c r="D429" s="77" t="s">
        <v>105</v>
      </c>
      <c r="E429" s="77" t="s">
        <v>306</v>
      </c>
      <c r="F429" s="74"/>
      <c r="G429" s="160">
        <f t="shared" si="228"/>
        <v>0</v>
      </c>
      <c r="H429" s="160">
        <f t="shared" si="228"/>
        <v>0</v>
      </c>
      <c r="I429" s="160">
        <f t="shared" si="228"/>
        <v>0</v>
      </c>
    </row>
    <row r="430" spans="1:9" ht="45" x14ac:dyDescent="0.2">
      <c r="A430" s="73" t="s">
        <v>307</v>
      </c>
      <c r="B430" s="77" t="s">
        <v>282</v>
      </c>
      <c r="C430" s="74">
        <v>13</v>
      </c>
      <c r="D430" s="77" t="s">
        <v>105</v>
      </c>
      <c r="E430" s="77" t="s">
        <v>308</v>
      </c>
      <c r="F430" s="74"/>
      <c r="G430" s="160">
        <f t="shared" si="228"/>
        <v>0</v>
      </c>
      <c r="H430" s="160">
        <f t="shared" si="228"/>
        <v>0</v>
      </c>
      <c r="I430" s="160">
        <f t="shared" si="228"/>
        <v>0</v>
      </c>
    </row>
    <row r="431" spans="1:9" x14ac:dyDescent="0.2">
      <c r="A431" s="73" t="s">
        <v>483</v>
      </c>
      <c r="B431" s="77" t="s">
        <v>282</v>
      </c>
      <c r="C431" s="74">
        <v>13</v>
      </c>
      <c r="D431" s="77" t="s">
        <v>105</v>
      </c>
      <c r="E431" s="77" t="s">
        <v>308</v>
      </c>
      <c r="F431" s="74">
        <v>700</v>
      </c>
      <c r="G431" s="160">
        <f t="shared" si="228"/>
        <v>0</v>
      </c>
      <c r="H431" s="160">
        <f t="shared" si="228"/>
        <v>0</v>
      </c>
      <c r="I431" s="160">
        <f t="shared" si="228"/>
        <v>0</v>
      </c>
    </row>
    <row r="432" spans="1:9" s="55" customFormat="1" ht="11.25" x14ac:dyDescent="0.2">
      <c r="A432" s="73" t="s">
        <v>309</v>
      </c>
      <c r="B432" s="77" t="s">
        <v>282</v>
      </c>
      <c r="C432" s="74">
        <v>13</v>
      </c>
      <c r="D432" s="77" t="s">
        <v>105</v>
      </c>
      <c r="E432" s="77" t="s">
        <v>308</v>
      </c>
      <c r="F432" s="74">
        <v>730</v>
      </c>
      <c r="G432" s="160"/>
      <c r="H432" s="228"/>
      <c r="I432" s="155">
        <f>G432+H432</f>
        <v>0</v>
      </c>
    </row>
    <row r="433" spans="1:9" s="55" customFormat="1" ht="21" x14ac:dyDescent="0.2">
      <c r="A433" s="102" t="s">
        <v>310</v>
      </c>
      <c r="B433" s="89" t="s">
        <v>282</v>
      </c>
      <c r="C433" s="87" t="s">
        <v>311</v>
      </c>
      <c r="D433" s="89" t="s">
        <v>156</v>
      </c>
      <c r="E433" s="89" t="s">
        <v>157</v>
      </c>
      <c r="F433" s="87" t="s">
        <v>158</v>
      </c>
      <c r="G433" s="147">
        <f>G434+G444+G440</f>
        <v>20819.7</v>
      </c>
      <c r="H433" s="147">
        <f t="shared" ref="H433:I433" si="229">H434+H444+H440</f>
        <v>0</v>
      </c>
      <c r="I433" s="147">
        <f t="shared" si="229"/>
        <v>20819.7</v>
      </c>
    </row>
    <row r="434" spans="1:9" s="55" customFormat="1" ht="21" x14ac:dyDescent="0.2">
      <c r="A434" s="88" t="s">
        <v>312</v>
      </c>
      <c r="B434" s="89" t="s">
        <v>282</v>
      </c>
      <c r="C434" s="87" t="s">
        <v>311</v>
      </c>
      <c r="D434" s="89" t="s">
        <v>105</v>
      </c>
      <c r="E434" s="89" t="s">
        <v>157</v>
      </c>
      <c r="F434" s="87" t="s">
        <v>158</v>
      </c>
      <c r="G434" s="147">
        <f>G435</f>
        <v>19404.2</v>
      </c>
      <c r="H434" s="147">
        <f t="shared" ref="H434:I438" si="230">H435</f>
        <v>0</v>
      </c>
      <c r="I434" s="147">
        <f t="shared" si="230"/>
        <v>19404.2</v>
      </c>
    </row>
    <row r="435" spans="1:9" s="55" customFormat="1" ht="11.25" x14ac:dyDescent="0.2">
      <c r="A435" s="73" t="s">
        <v>313</v>
      </c>
      <c r="B435" s="77" t="s">
        <v>282</v>
      </c>
      <c r="C435" s="74" t="s">
        <v>311</v>
      </c>
      <c r="D435" s="77" t="s">
        <v>105</v>
      </c>
      <c r="E435" s="77" t="s">
        <v>314</v>
      </c>
      <c r="F435" s="74" t="s">
        <v>158</v>
      </c>
      <c r="G435" s="149">
        <f>G436</f>
        <v>19404.2</v>
      </c>
      <c r="H435" s="149">
        <f t="shared" si="230"/>
        <v>0</v>
      </c>
      <c r="I435" s="149">
        <f t="shared" si="230"/>
        <v>19404.2</v>
      </c>
    </row>
    <row r="436" spans="1:9" s="55" customFormat="1" ht="29.25" customHeight="1" x14ac:dyDescent="0.2">
      <c r="A436" s="73" t="s">
        <v>315</v>
      </c>
      <c r="B436" s="77" t="s">
        <v>282</v>
      </c>
      <c r="C436" s="74" t="s">
        <v>311</v>
      </c>
      <c r="D436" s="77" t="s">
        <v>105</v>
      </c>
      <c r="E436" s="77" t="s">
        <v>316</v>
      </c>
      <c r="F436" s="74" t="s">
        <v>158</v>
      </c>
      <c r="G436" s="149">
        <f>G437</f>
        <v>19404.2</v>
      </c>
      <c r="H436" s="149">
        <f t="shared" si="230"/>
        <v>0</v>
      </c>
      <c r="I436" s="149">
        <f t="shared" si="230"/>
        <v>19404.2</v>
      </c>
    </row>
    <row r="437" spans="1:9" s="55" customFormat="1" ht="11.25" x14ac:dyDescent="0.2">
      <c r="A437" s="73" t="s">
        <v>296</v>
      </c>
      <c r="B437" s="77" t="s">
        <v>282</v>
      </c>
      <c r="C437" s="74" t="s">
        <v>311</v>
      </c>
      <c r="D437" s="77" t="s">
        <v>105</v>
      </c>
      <c r="E437" s="77" t="s">
        <v>316</v>
      </c>
      <c r="F437" s="74" t="s">
        <v>301</v>
      </c>
      <c r="G437" s="149">
        <f>G438</f>
        <v>19404.2</v>
      </c>
      <c r="H437" s="149">
        <f t="shared" si="230"/>
        <v>0</v>
      </c>
      <c r="I437" s="149">
        <f t="shared" si="230"/>
        <v>19404.2</v>
      </c>
    </row>
    <row r="438" spans="1:9" s="55" customFormat="1" ht="11.25" x14ac:dyDescent="0.2">
      <c r="A438" s="73" t="s">
        <v>317</v>
      </c>
      <c r="B438" s="77" t="s">
        <v>282</v>
      </c>
      <c r="C438" s="74" t="s">
        <v>311</v>
      </c>
      <c r="D438" s="77" t="s">
        <v>105</v>
      </c>
      <c r="E438" s="77" t="s">
        <v>316</v>
      </c>
      <c r="F438" s="74" t="s">
        <v>318</v>
      </c>
      <c r="G438" s="149">
        <f>G439</f>
        <v>19404.2</v>
      </c>
      <c r="H438" s="149">
        <f t="shared" si="230"/>
        <v>0</v>
      </c>
      <c r="I438" s="149">
        <f t="shared" si="230"/>
        <v>19404.2</v>
      </c>
    </row>
    <row r="439" spans="1:9" ht="15.75" customHeight="1" x14ac:dyDescent="0.2">
      <c r="A439" s="101" t="s">
        <v>319</v>
      </c>
      <c r="B439" s="77" t="s">
        <v>282</v>
      </c>
      <c r="C439" s="74" t="s">
        <v>311</v>
      </c>
      <c r="D439" s="77" t="s">
        <v>105</v>
      </c>
      <c r="E439" s="77" t="s">
        <v>316</v>
      </c>
      <c r="F439" s="74" t="s">
        <v>320</v>
      </c>
      <c r="G439" s="149">
        <f>13150.6+6253.6</f>
        <v>19404.2</v>
      </c>
      <c r="H439" s="228"/>
      <c r="I439" s="155">
        <f>G439+H439</f>
        <v>19404.2</v>
      </c>
    </row>
    <row r="440" spans="1:9" x14ac:dyDescent="0.2">
      <c r="A440" s="88" t="s">
        <v>321</v>
      </c>
      <c r="B440" s="89" t="s">
        <v>282</v>
      </c>
      <c r="C440" s="87" t="s">
        <v>311</v>
      </c>
      <c r="D440" s="89" t="s">
        <v>226</v>
      </c>
      <c r="E440" s="89"/>
      <c r="F440" s="87"/>
      <c r="G440" s="147">
        <f>G441</f>
        <v>1265.5</v>
      </c>
      <c r="H440" s="147">
        <f t="shared" ref="H440:I442" si="231">H441</f>
        <v>0</v>
      </c>
      <c r="I440" s="147">
        <f t="shared" si="231"/>
        <v>1265.5</v>
      </c>
    </row>
    <row r="441" spans="1:9" x14ac:dyDescent="0.2">
      <c r="A441" s="73" t="s">
        <v>296</v>
      </c>
      <c r="B441" s="77" t="s">
        <v>282</v>
      </c>
      <c r="C441" s="74" t="s">
        <v>311</v>
      </c>
      <c r="D441" s="77" t="s">
        <v>226</v>
      </c>
      <c r="E441" s="77" t="s">
        <v>314</v>
      </c>
      <c r="F441" s="74" t="s">
        <v>301</v>
      </c>
      <c r="G441" s="149">
        <f>G442</f>
        <v>1265.5</v>
      </c>
      <c r="H441" s="149">
        <f t="shared" si="231"/>
        <v>0</v>
      </c>
      <c r="I441" s="149">
        <f t="shared" si="231"/>
        <v>1265.5</v>
      </c>
    </row>
    <row r="442" spans="1:9" x14ac:dyDescent="0.2">
      <c r="A442" s="73" t="s">
        <v>317</v>
      </c>
      <c r="B442" s="77" t="s">
        <v>282</v>
      </c>
      <c r="C442" s="74" t="s">
        <v>311</v>
      </c>
      <c r="D442" s="77" t="s">
        <v>226</v>
      </c>
      <c r="E442" s="77" t="s">
        <v>322</v>
      </c>
      <c r="F442" s="74" t="s">
        <v>318</v>
      </c>
      <c r="G442" s="149">
        <f>G443</f>
        <v>1265.5</v>
      </c>
      <c r="H442" s="149">
        <f t="shared" si="231"/>
        <v>0</v>
      </c>
      <c r="I442" s="149">
        <f t="shared" si="231"/>
        <v>1265.5</v>
      </c>
    </row>
    <row r="443" spans="1:9" x14ac:dyDescent="0.2">
      <c r="A443" s="101" t="s">
        <v>321</v>
      </c>
      <c r="B443" s="77" t="s">
        <v>282</v>
      </c>
      <c r="C443" s="74" t="s">
        <v>311</v>
      </c>
      <c r="D443" s="77" t="s">
        <v>226</v>
      </c>
      <c r="E443" s="77" t="s">
        <v>322</v>
      </c>
      <c r="F443" s="74">
        <v>512</v>
      </c>
      <c r="G443" s="149">
        <v>1265.5</v>
      </c>
      <c r="H443" s="228"/>
      <c r="I443" s="155">
        <f>G443+H443</f>
        <v>1265.5</v>
      </c>
    </row>
    <row r="444" spans="1:9" x14ac:dyDescent="0.2">
      <c r="A444" s="88" t="s">
        <v>323</v>
      </c>
      <c r="B444" s="89" t="s">
        <v>282</v>
      </c>
      <c r="C444" s="87">
        <v>14</v>
      </c>
      <c r="D444" s="89" t="s">
        <v>162</v>
      </c>
      <c r="E444" s="89"/>
      <c r="F444" s="87"/>
      <c r="G444" s="147">
        <f t="shared" ref="G444:I447" si="232">+G445</f>
        <v>150</v>
      </c>
      <c r="H444" s="147">
        <f t="shared" si="232"/>
        <v>0</v>
      </c>
      <c r="I444" s="147">
        <f t="shared" si="232"/>
        <v>150</v>
      </c>
    </row>
    <row r="445" spans="1:9" x14ac:dyDescent="0.2">
      <c r="A445" s="73" t="s">
        <v>296</v>
      </c>
      <c r="B445" s="77" t="s">
        <v>282</v>
      </c>
      <c r="C445" s="74" t="s">
        <v>311</v>
      </c>
      <c r="D445" s="74" t="s">
        <v>162</v>
      </c>
      <c r="E445" s="77" t="s">
        <v>314</v>
      </c>
      <c r="F445" s="74" t="s">
        <v>158</v>
      </c>
      <c r="G445" s="149">
        <f t="shared" si="232"/>
        <v>150</v>
      </c>
      <c r="H445" s="149">
        <f t="shared" si="232"/>
        <v>0</v>
      </c>
      <c r="I445" s="149">
        <f t="shared" si="232"/>
        <v>150</v>
      </c>
    </row>
    <row r="446" spans="1:9" ht="33.75" x14ac:dyDescent="0.2">
      <c r="A446" s="73" t="s">
        <v>324</v>
      </c>
      <c r="B446" s="77" t="s">
        <v>282</v>
      </c>
      <c r="C446" s="74" t="s">
        <v>311</v>
      </c>
      <c r="D446" s="74" t="s">
        <v>162</v>
      </c>
      <c r="E446" s="77" t="s">
        <v>325</v>
      </c>
      <c r="F446" s="74" t="s">
        <v>158</v>
      </c>
      <c r="G446" s="149">
        <f t="shared" si="232"/>
        <v>150</v>
      </c>
      <c r="H446" s="149">
        <f t="shared" si="232"/>
        <v>0</v>
      </c>
      <c r="I446" s="149">
        <f t="shared" si="232"/>
        <v>150</v>
      </c>
    </row>
    <row r="447" spans="1:9" ht="51.75" customHeight="1" x14ac:dyDescent="0.2">
      <c r="A447" s="73" t="s">
        <v>326</v>
      </c>
      <c r="B447" s="77" t="s">
        <v>282</v>
      </c>
      <c r="C447" s="74" t="s">
        <v>311</v>
      </c>
      <c r="D447" s="74" t="s">
        <v>162</v>
      </c>
      <c r="E447" s="77" t="s">
        <v>325</v>
      </c>
      <c r="F447" s="74" t="s">
        <v>158</v>
      </c>
      <c r="G447" s="149">
        <f t="shared" si="232"/>
        <v>150</v>
      </c>
      <c r="H447" s="149">
        <f t="shared" si="232"/>
        <v>0</v>
      </c>
      <c r="I447" s="149">
        <f t="shared" si="232"/>
        <v>150</v>
      </c>
    </row>
    <row r="448" spans="1:9" x14ac:dyDescent="0.2">
      <c r="A448" s="73" t="s">
        <v>296</v>
      </c>
      <c r="B448" s="77" t="s">
        <v>282</v>
      </c>
      <c r="C448" s="74" t="s">
        <v>311</v>
      </c>
      <c r="D448" s="74" t="s">
        <v>162</v>
      </c>
      <c r="E448" s="77" t="s">
        <v>325</v>
      </c>
      <c r="F448" s="74" t="s">
        <v>301</v>
      </c>
      <c r="G448" s="149">
        <f>G449</f>
        <v>150</v>
      </c>
      <c r="H448" s="149">
        <f t="shared" ref="H448:I448" si="233">H449</f>
        <v>0</v>
      </c>
      <c r="I448" s="149">
        <f t="shared" si="233"/>
        <v>150</v>
      </c>
    </row>
    <row r="449" spans="1:9" x14ac:dyDescent="0.2">
      <c r="A449" s="101" t="s">
        <v>82</v>
      </c>
      <c r="B449" s="77" t="s">
        <v>282</v>
      </c>
      <c r="C449" s="74" t="s">
        <v>311</v>
      </c>
      <c r="D449" s="74" t="s">
        <v>162</v>
      </c>
      <c r="E449" s="77" t="s">
        <v>325</v>
      </c>
      <c r="F449" s="74">
        <v>540</v>
      </c>
      <c r="G449" s="149">
        <v>150</v>
      </c>
      <c r="H449" s="228"/>
      <c r="I449" s="155">
        <f>G449+H449</f>
        <v>150</v>
      </c>
    </row>
    <row r="450" spans="1:9" ht="21" x14ac:dyDescent="0.2">
      <c r="A450" s="104" t="s">
        <v>327</v>
      </c>
      <c r="B450" s="89" t="s">
        <v>328</v>
      </c>
      <c r="C450" s="87"/>
      <c r="D450" s="89"/>
      <c r="E450" s="89"/>
      <c r="F450" s="87"/>
      <c r="G450" s="156">
        <f>G451+G512+G523+G561+G633+G658+G676+G684+G727</f>
        <v>35574.199999999997</v>
      </c>
      <c r="H450" s="156">
        <f t="shared" ref="H450:I450" si="234">H451+H512+H523+H561+H633+H658+H676+H684+H727</f>
        <v>5573.4248499999994</v>
      </c>
      <c r="I450" s="156">
        <f t="shared" si="234"/>
        <v>41147.62485</v>
      </c>
    </row>
    <row r="451" spans="1:9" x14ac:dyDescent="0.2">
      <c r="A451" s="88" t="s">
        <v>283</v>
      </c>
      <c r="B451" s="89" t="s">
        <v>328</v>
      </c>
      <c r="C451" s="87" t="s">
        <v>105</v>
      </c>
      <c r="D451" s="89" t="s">
        <v>156</v>
      </c>
      <c r="E451" s="89" t="s">
        <v>157</v>
      </c>
      <c r="F451" s="87" t="s">
        <v>158</v>
      </c>
      <c r="G451" s="147">
        <f>G452+G475+G485+G490+G480</f>
        <v>20172.399999999998</v>
      </c>
      <c r="H451" s="147">
        <f t="shared" ref="H451:I451" si="235">H452+H475+H485+H490+H480</f>
        <v>1408.1000000000001</v>
      </c>
      <c r="I451" s="147">
        <f t="shared" si="235"/>
        <v>21580.5</v>
      </c>
    </row>
    <row r="452" spans="1:9" ht="34.5" customHeight="1" x14ac:dyDescent="0.2">
      <c r="A452" s="88" t="s">
        <v>329</v>
      </c>
      <c r="B452" s="89" t="s">
        <v>328</v>
      </c>
      <c r="C452" s="87" t="s">
        <v>105</v>
      </c>
      <c r="D452" s="89" t="s">
        <v>135</v>
      </c>
      <c r="E452" s="89"/>
      <c r="F452" s="87"/>
      <c r="G452" s="147">
        <f>G458+G453</f>
        <v>18865.899999999998</v>
      </c>
      <c r="H452" s="147">
        <f t="shared" ref="H452:I452" si="236">H458+H453</f>
        <v>910.10000000000014</v>
      </c>
      <c r="I452" s="147">
        <f t="shared" si="236"/>
        <v>19776</v>
      </c>
    </row>
    <row r="453" spans="1:9" x14ac:dyDescent="0.2">
      <c r="A453" s="100" t="s">
        <v>330</v>
      </c>
      <c r="B453" s="95" t="s">
        <v>328</v>
      </c>
      <c r="C453" s="74" t="s">
        <v>105</v>
      </c>
      <c r="D453" s="77" t="s">
        <v>135</v>
      </c>
      <c r="E453" s="77" t="s">
        <v>331</v>
      </c>
      <c r="F453" s="74" t="s">
        <v>158</v>
      </c>
      <c r="G453" s="149">
        <f>G454</f>
        <v>860.1</v>
      </c>
      <c r="H453" s="149">
        <f t="shared" ref="H453:I453" si="237">H454</f>
        <v>135.69999999999999</v>
      </c>
      <c r="I453" s="149">
        <f t="shared" si="237"/>
        <v>995.80000000000007</v>
      </c>
    </row>
    <row r="454" spans="1:9" ht="33.75" x14ac:dyDescent="0.2">
      <c r="A454" s="73" t="s">
        <v>118</v>
      </c>
      <c r="B454" s="77" t="s">
        <v>328</v>
      </c>
      <c r="C454" s="74" t="s">
        <v>105</v>
      </c>
      <c r="D454" s="77" t="s">
        <v>135</v>
      </c>
      <c r="E454" s="77" t="s">
        <v>332</v>
      </c>
      <c r="F454" s="74" t="s">
        <v>119</v>
      </c>
      <c r="G454" s="149">
        <f>SUM(G455)</f>
        <v>860.1</v>
      </c>
      <c r="H454" s="149">
        <f t="shared" ref="H454:I454" si="238">SUM(H455)</f>
        <v>135.69999999999999</v>
      </c>
      <c r="I454" s="149">
        <f t="shared" si="238"/>
        <v>995.80000000000007</v>
      </c>
    </row>
    <row r="455" spans="1:9" x14ac:dyDescent="0.2">
      <c r="A455" s="73" t="s">
        <v>142</v>
      </c>
      <c r="B455" s="95" t="s">
        <v>328</v>
      </c>
      <c r="C455" s="74" t="s">
        <v>105</v>
      </c>
      <c r="D455" s="77" t="s">
        <v>135</v>
      </c>
      <c r="E455" s="77" t="s">
        <v>332</v>
      </c>
      <c r="F455" s="74" t="s">
        <v>205</v>
      </c>
      <c r="G455" s="149">
        <f>SUM(G456:G457)</f>
        <v>860.1</v>
      </c>
      <c r="H455" s="149">
        <f t="shared" ref="H455:I455" si="239">SUM(H456:H457)</f>
        <v>135.69999999999999</v>
      </c>
      <c r="I455" s="149">
        <f t="shared" si="239"/>
        <v>995.80000000000007</v>
      </c>
    </row>
    <row r="456" spans="1:9" x14ac:dyDescent="0.2">
      <c r="A456" s="100" t="s">
        <v>143</v>
      </c>
      <c r="B456" s="77" t="s">
        <v>328</v>
      </c>
      <c r="C456" s="74" t="s">
        <v>105</v>
      </c>
      <c r="D456" s="77" t="s">
        <v>135</v>
      </c>
      <c r="E456" s="77" t="s">
        <v>332</v>
      </c>
      <c r="F456" s="74" t="s">
        <v>206</v>
      </c>
      <c r="G456" s="149">
        <v>660.6</v>
      </c>
      <c r="H456" s="228">
        <v>104.2</v>
      </c>
      <c r="I456" s="155">
        <f t="shared" ref="I456:I457" si="240">G456+H456</f>
        <v>764.80000000000007</v>
      </c>
    </row>
    <row r="457" spans="1:9" ht="33.75" x14ac:dyDescent="0.2">
      <c r="A457" s="100" t="s">
        <v>144</v>
      </c>
      <c r="B457" s="77" t="s">
        <v>328</v>
      </c>
      <c r="C457" s="74" t="s">
        <v>105</v>
      </c>
      <c r="D457" s="77" t="s">
        <v>135</v>
      </c>
      <c r="E457" s="77" t="s">
        <v>332</v>
      </c>
      <c r="F457" s="74">
        <v>129</v>
      </c>
      <c r="G457" s="149">
        <v>199.5</v>
      </c>
      <c r="H457" s="228">
        <v>31.5</v>
      </c>
      <c r="I457" s="155">
        <f t="shared" si="240"/>
        <v>231</v>
      </c>
    </row>
    <row r="458" spans="1:9" ht="22.5" x14ac:dyDescent="0.2">
      <c r="A458" s="73" t="s">
        <v>333</v>
      </c>
      <c r="B458" s="77" t="s">
        <v>328</v>
      </c>
      <c r="C458" s="74" t="s">
        <v>105</v>
      </c>
      <c r="D458" s="77" t="s">
        <v>135</v>
      </c>
      <c r="E458" s="77" t="s">
        <v>334</v>
      </c>
      <c r="F458" s="74" t="s">
        <v>158</v>
      </c>
      <c r="G458" s="149">
        <f>G459+G463+G466+G470</f>
        <v>18005.8</v>
      </c>
      <c r="H458" s="149">
        <f t="shared" ref="H458:I458" si="241">H459+H463+H466+H470</f>
        <v>774.40000000000009</v>
      </c>
      <c r="I458" s="149">
        <f t="shared" si="241"/>
        <v>18780.2</v>
      </c>
    </row>
    <row r="459" spans="1:9" ht="33.75" x14ac:dyDescent="0.2">
      <c r="A459" s="73" t="s">
        <v>118</v>
      </c>
      <c r="B459" s="77" t="s">
        <v>328</v>
      </c>
      <c r="C459" s="74" t="s">
        <v>105</v>
      </c>
      <c r="D459" s="77" t="s">
        <v>135</v>
      </c>
      <c r="E459" s="77" t="s">
        <v>335</v>
      </c>
      <c r="F459" s="74" t="s">
        <v>119</v>
      </c>
      <c r="G459" s="149">
        <f>G460</f>
        <v>15228.7</v>
      </c>
      <c r="H459" s="149">
        <f t="shared" ref="H459:I459" si="242">H460</f>
        <v>1272.4000000000001</v>
      </c>
      <c r="I459" s="149">
        <f t="shared" si="242"/>
        <v>16501.100000000002</v>
      </c>
    </row>
    <row r="460" spans="1:9" x14ac:dyDescent="0.2">
      <c r="A460" s="73" t="s">
        <v>142</v>
      </c>
      <c r="B460" s="95" t="s">
        <v>328</v>
      </c>
      <c r="C460" s="74" t="s">
        <v>105</v>
      </c>
      <c r="D460" s="77" t="s">
        <v>135</v>
      </c>
      <c r="E460" s="77" t="s">
        <v>335</v>
      </c>
      <c r="F460" s="74" t="s">
        <v>205</v>
      </c>
      <c r="G460" s="149">
        <f>G461+G462</f>
        <v>15228.7</v>
      </c>
      <c r="H460" s="149">
        <f t="shared" ref="H460:I460" si="243">H461+H462</f>
        <v>1272.4000000000001</v>
      </c>
      <c r="I460" s="149">
        <f t="shared" si="243"/>
        <v>16501.100000000002</v>
      </c>
    </row>
    <row r="461" spans="1:9" ht="14.25" customHeight="1" x14ac:dyDescent="0.2">
      <c r="A461" s="100" t="s">
        <v>143</v>
      </c>
      <c r="B461" s="77" t="s">
        <v>328</v>
      </c>
      <c r="C461" s="74" t="s">
        <v>105</v>
      </c>
      <c r="D461" s="77" t="s">
        <v>135</v>
      </c>
      <c r="E461" s="77" t="s">
        <v>335</v>
      </c>
      <c r="F461" s="74" t="s">
        <v>206</v>
      </c>
      <c r="G461" s="149">
        <f>7342.3+4354.1</f>
        <v>11696.400000000001</v>
      </c>
      <c r="H461" s="228">
        <v>977.3</v>
      </c>
      <c r="I461" s="155">
        <f t="shared" ref="I461:I462" si="244">G461+H461</f>
        <v>12673.7</v>
      </c>
    </row>
    <row r="462" spans="1:9" ht="33.75" x14ac:dyDescent="0.2">
      <c r="A462" s="100" t="s">
        <v>144</v>
      </c>
      <c r="B462" s="77" t="s">
        <v>328</v>
      </c>
      <c r="C462" s="74" t="s">
        <v>105</v>
      </c>
      <c r="D462" s="77" t="s">
        <v>135</v>
      </c>
      <c r="E462" s="77" t="s">
        <v>335</v>
      </c>
      <c r="F462" s="74">
        <v>129</v>
      </c>
      <c r="G462" s="149">
        <f>2217.4+1314.9</f>
        <v>3532.3</v>
      </c>
      <c r="H462" s="228">
        <v>295.10000000000002</v>
      </c>
      <c r="I462" s="155">
        <f t="shared" si="244"/>
        <v>3827.4</v>
      </c>
    </row>
    <row r="463" spans="1:9" ht="33.75" x14ac:dyDescent="0.2">
      <c r="A463" s="73" t="s">
        <v>118</v>
      </c>
      <c r="B463" s="77" t="s">
        <v>328</v>
      </c>
      <c r="C463" s="74" t="s">
        <v>105</v>
      </c>
      <c r="D463" s="77" t="s">
        <v>135</v>
      </c>
      <c r="E463" s="77" t="s">
        <v>336</v>
      </c>
      <c r="F463" s="74">
        <v>100</v>
      </c>
      <c r="G463" s="149">
        <f>G464</f>
        <v>0</v>
      </c>
      <c r="H463" s="149">
        <f t="shared" ref="H463:I464" si="245">H464</f>
        <v>0</v>
      </c>
      <c r="I463" s="149">
        <f t="shared" si="245"/>
        <v>0</v>
      </c>
    </row>
    <row r="464" spans="1:9" x14ac:dyDescent="0.2">
      <c r="A464" s="73" t="s">
        <v>142</v>
      </c>
      <c r="B464" s="77" t="s">
        <v>328</v>
      </c>
      <c r="C464" s="74" t="s">
        <v>105</v>
      </c>
      <c r="D464" s="77" t="s">
        <v>135</v>
      </c>
      <c r="E464" s="77" t="s">
        <v>336</v>
      </c>
      <c r="F464" s="74">
        <v>120</v>
      </c>
      <c r="G464" s="149">
        <f>G465</f>
        <v>0</v>
      </c>
      <c r="H464" s="149">
        <f t="shared" si="245"/>
        <v>0</v>
      </c>
      <c r="I464" s="149">
        <f t="shared" si="245"/>
        <v>0</v>
      </c>
    </row>
    <row r="465" spans="1:9" ht="22.5" x14ac:dyDescent="0.2">
      <c r="A465" s="100" t="s">
        <v>257</v>
      </c>
      <c r="B465" s="77" t="s">
        <v>328</v>
      </c>
      <c r="C465" s="74" t="s">
        <v>105</v>
      </c>
      <c r="D465" s="77" t="s">
        <v>135</v>
      </c>
      <c r="E465" s="77" t="s">
        <v>336</v>
      </c>
      <c r="F465" s="74">
        <v>122</v>
      </c>
      <c r="G465" s="149">
        <v>0</v>
      </c>
      <c r="H465" s="228"/>
      <c r="I465" s="155">
        <f>G465+H465</f>
        <v>0</v>
      </c>
    </row>
    <row r="466" spans="1:9" x14ac:dyDescent="0.2">
      <c r="A466" s="73" t="s">
        <v>482</v>
      </c>
      <c r="B466" s="77" t="s">
        <v>328</v>
      </c>
      <c r="C466" s="74" t="s">
        <v>105</v>
      </c>
      <c r="D466" s="77" t="s">
        <v>135</v>
      </c>
      <c r="E466" s="77" t="s">
        <v>336</v>
      </c>
      <c r="F466" s="74" t="s">
        <v>127</v>
      </c>
      <c r="G466" s="149">
        <f>G467</f>
        <v>2718.3</v>
      </c>
      <c r="H466" s="149">
        <f t="shared" ref="H466:I466" si="246">H467</f>
        <v>-498</v>
      </c>
      <c r="I466" s="149">
        <f t="shared" si="246"/>
        <v>2220.3000000000002</v>
      </c>
    </row>
    <row r="467" spans="1:9" ht="22.5" x14ac:dyDescent="0.2">
      <c r="A467" s="73" t="s">
        <v>128</v>
      </c>
      <c r="B467" s="95" t="s">
        <v>328</v>
      </c>
      <c r="C467" s="74" t="s">
        <v>105</v>
      </c>
      <c r="D467" s="77" t="s">
        <v>135</v>
      </c>
      <c r="E467" s="77" t="s">
        <v>336</v>
      </c>
      <c r="F467" s="74" t="s">
        <v>129</v>
      </c>
      <c r="G467" s="149">
        <f>G469+G468</f>
        <v>2718.3</v>
      </c>
      <c r="H467" s="149">
        <f t="shared" ref="H467:I467" si="247">H469+H468</f>
        <v>-498</v>
      </c>
      <c r="I467" s="149">
        <f t="shared" si="247"/>
        <v>2220.3000000000002</v>
      </c>
    </row>
    <row r="468" spans="1:9" ht="22.5" x14ac:dyDescent="0.2">
      <c r="A468" s="101" t="s">
        <v>145</v>
      </c>
      <c r="B468" s="95" t="s">
        <v>328</v>
      </c>
      <c r="C468" s="74" t="s">
        <v>105</v>
      </c>
      <c r="D468" s="77" t="s">
        <v>135</v>
      </c>
      <c r="E468" s="77" t="s">
        <v>336</v>
      </c>
      <c r="F468" s="74">
        <v>242</v>
      </c>
      <c r="G468" s="149">
        <v>201</v>
      </c>
      <c r="H468" s="228"/>
      <c r="I468" s="155">
        <f t="shared" ref="I468:I469" si="248">G468+H468</f>
        <v>201</v>
      </c>
    </row>
    <row r="469" spans="1:9" x14ac:dyDescent="0.2">
      <c r="A469" s="101" t="s">
        <v>518</v>
      </c>
      <c r="B469" s="77" t="s">
        <v>328</v>
      </c>
      <c r="C469" s="74" t="s">
        <v>105</v>
      </c>
      <c r="D469" s="77" t="s">
        <v>135</v>
      </c>
      <c r="E469" s="77" t="s">
        <v>336</v>
      </c>
      <c r="F469" s="74" t="s">
        <v>131</v>
      </c>
      <c r="G469" s="149">
        <v>2517.3000000000002</v>
      </c>
      <c r="H469" s="228">
        <v>-498</v>
      </c>
      <c r="I469" s="155">
        <f t="shared" si="248"/>
        <v>2019.3000000000002</v>
      </c>
    </row>
    <row r="470" spans="1:9" x14ac:dyDescent="0.2">
      <c r="A470" s="101" t="s">
        <v>146</v>
      </c>
      <c r="B470" s="95" t="s">
        <v>328</v>
      </c>
      <c r="C470" s="74" t="s">
        <v>105</v>
      </c>
      <c r="D470" s="77" t="s">
        <v>135</v>
      </c>
      <c r="E470" s="77" t="s">
        <v>336</v>
      </c>
      <c r="F470" s="74" t="s">
        <v>208</v>
      </c>
      <c r="G470" s="149">
        <f>G471</f>
        <v>58.8</v>
      </c>
      <c r="H470" s="149">
        <f>H471</f>
        <v>0</v>
      </c>
      <c r="I470" s="149">
        <f>I471</f>
        <v>58.8</v>
      </c>
    </row>
    <row r="471" spans="1:9" x14ac:dyDescent="0.2">
      <c r="A471" s="101" t="s">
        <v>147</v>
      </c>
      <c r="B471" s="77" t="s">
        <v>328</v>
      </c>
      <c r="C471" s="74" t="s">
        <v>105</v>
      </c>
      <c r="D471" s="77" t="s">
        <v>135</v>
      </c>
      <c r="E471" s="77" t="s">
        <v>336</v>
      </c>
      <c r="F471" s="74" t="s">
        <v>148</v>
      </c>
      <c r="G471" s="149">
        <f>G472+G473+G474</f>
        <v>58.8</v>
      </c>
      <c r="H471" s="149">
        <f>H472+H473+H474</f>
        <v>0</v>
      </c>
      <c r="I471" s="149">
        <f>I472+I473+I474</f>
        <v>58.8</v>
      </c>
    </row>
    <row r="472" spans="1:9" x14ac:dyDescent="0.2">
      <c r="A472" s="68" t="s">
        <v>149</v>
      </c>
      <c r="B472" s="95" t="s">
        <v>328</v>
      </c>
      <c r="C472" s="74" t="s">
        <v>105</v>
      </c>
      <c r="D472" s="77" t="s">
        <v>135</v>
      </c>
      <c r="E472" s="77" t="s">
        <v>336</v>
      </c>
      <c r="F472" s="74" t="s">
        <v>150</v>
      </c>
      <c r="G472" s="149">
        <v>52.8</v>
      </c>
      <c r="H472" s="228"/>
      <c r="I472" s="155">
        <f t="shared" ref="I472:I474" si="249">G472+H472</f>
        <v>52.8</v>
      </c>
    </row>
    <row r="473" spans="1:9" x14ac:dyDescent="0.2">
      <c r="A473" s="64" t="s">
        <v>209</v>
      </c>
      <c r="B473" s="95" t="s">
        <v>328</v>
      </c>
      <c r="C473" s="74" t="s">
        <v>105</v>
      </c>
      <c r="D473" s="77" t="s">
        <v>135</v>
      </c>
      <c r="E473" s="77" t="s">
        <v>336</v>
      </c>
      <c r="F473" s="74">
        <v>852</v>
      </c>
      <c r="G473" s="149">
        <v>6</v>
      </c>
      <c r="H473" s="228"/>
      <c r="I473" s="155">
        <f t="shared" si="249"/>
        <v>6</v>
      </c>
    </row>
    <row r="474" spans="1:9" x14ac:dyDescent="0.2">
      <c r="A474" s="64" t="s">
        <v>462</v>
      </c>
      <c r="B474" s="95" t="s">
        <v>328</v>
      </c>
      <c r="C474" s="74" t="s">
        <v>105</v>
      </c>
      <c r="D474" s="77" t="s">
        <v>135</v>
      </c>
      <c r="E474" s="77" t="s">
        <v>336</v>
      </c>
      <c r="F474" s="74">
        <v>853</v>
      </c>
      <c r="G474" s="149">
        <v>0</v>
      </c>
      <c r="H474" s="228"/>
      <c r="I474" s="155">
        <f t="shared" si="249"/>
        <v>0</v>
      </c>
    </row>
    <row r="475" spans="1:9" x14ac:dyDescent="0.2">
      <c r="A475" s="57" t="s">
        <v>465</v>
      </c>
      <c r="B475" s="131" t="s">
        <v>328</v>
      </c>
      <c r="C475" s="86" t="s">
        <v>105</v>
      </c>
      <c r="D475" s="84" t="s">
        <v>251</v>
      </c>
      <c r="E475" s="84"/>
      <c r="F475" s="86"/>
      <c r="G475" s="147">
        <f>G476</f>
        <v>24.6</v>
      </c>
      <c r="H475" s="147">
        <f t="shared" ref="H475:I478" si="250">H476</f>
        <v>0</v>
      </c>
      <c r="I475" s="147">
        <f t="shared" si="250"/>
        <v>24.6</v>
      </c>
    </row>
    <row r="476" spans="1:9" ht="33.75" x14ac:dyDescent="0.2">
      <c r="A476" s="173" t="s">
        <v>487</v>
      </c>
      <c r="B476" s="132" t="s">
        <v>328</v>
      </c>
      <c r="C476" s="62" t="s">
        <v>105</v>
      </c>
      <c r="D476" s="61" t="s">
        <v>251</v>
      </c>
      <c r="E476" s="61" t="s">
        <v>466</v>
      </c>
      <c r="F476" s="62"/>
      <c r="G476" s="149">
        <f>G477</f>
        <v>24.6</v>
      </c>
      <c r="H476" s="149">
        <f t="shared" si="250"/>
        <v>0</v>
      </c>
      <c r="I476" s="149">
        <f t="shared" si="250"/>
        <v>24.6</v>
      </c>
    </row>
    <row r="477" spans="1:9" x14ac:dyDescent="0.2">
      <c r="A477" s="73" t="s">
        <v>482</v>
      </c>
      <c r="B477" s="132" t="s">
        <v>328</v>
      </c>
      <c r="C477" s="62" t="s">
        <v>105</v>
      </c>
      <c r="D477" s="61" t="s">
        <v>251</v>
      </c>
      <c r="E477" s="61" t="s">
        <v>466</v>
      </c>
      <c r="F477" s="62" t="s">
        <v>127</v>
      </c>
      <c r="G477" s="149">
        <f>G478</f>
        <v>24.6</v>
      </c>
      <c r="H477" s="149">
        <f t="shared" si="250"/>
        <v>0</v>
      </c>
      <c r="I477" s="149">
        <f t="shared" si="250"/>
        <v>24.6</v>
      </c>
    </row>
    <row r="478" spans="1:9" ht="22.5" x14ac:dyDescent="0.2">
      <c r="A478" s="73" t="s">
        <v>128</v>
      </c>
      <c r="B478" s="133" t="s">
        <v>328</v>
      </c>
      <c r="C478" s="62" t="s">
        <v>105</v>
      </c>
      <c r="D478" s="61" t="s">
        <v>251</v>
      </c>
      <c r="E478" s="61" t="s">
        <v>466</v>
      </c>
      <c r="F478" s="62" t="s">
        <v>129</v>
      </c>
      <c r="G478" s="149">
        <f>G479</f>
        <v>24.6</v>
      </c>
      <c r="H478" s="149">
        <f t="shared" si="250"/>
        <v>0</v>
      </c>
      <c r="I478" s="149">
        <f t="shared" si="250"/>
        <v>24.6</v>
      </c>
    </row>
    <row r="479" spans="1:9" x14ac:dyDescent="0.2">
      <c r="A479" s="101" t="s">
        <v>518</v>
      </c>
      <c r="B479" s="132" t="s">
        <v>328</v>
      </c>
      <c r="C479" s="62" t="s">
        <v>105</v>
      </c>
      <c r="D479" s="61" t="s">
        <v>251</v>
      </c>
      <c r="E479" s="61" t="s">
        <v>466</v>
      </c>
      <c r="F479" s="62" t="s">
        <v>131</v>
      </c>
      <c r="G479" s="149">
        <v>24.6</v>
      </c>
      <c r="H479" s="228"/>
      <c r="I479" s="155">
        <f t="shared" ref="I479" si="251">G479+H479</f>
        <v>24.6</v>
      </c>
    </row>
    <row r="480" spans="1:9" x14ac:dyDescent="0.2">
      <c r="A480" s="126" t="s">
        <v>573</v>
      </c>
      <c r="B480" s="89" t="s">
        <v>328</v>
      </c>
      <c r="C480" s="87" t="s">
        <v>105</v>
      </c>
      <c r="D480" s="89" t="s">
        <v>215</v>
      </c>
      <c r="E480" s="77"/>
      <c r="F480" s="62"/>
      <c r="G480" s="149">
        <f>G481</f>
        <v>499.2</v>
      </c>
      <c r="H480" s="149">
        <f t="shared" ref="H480:I480" si="252">H481</f>
        <v>0</v>
      </c>
      <c r="I480" s="149">
        <f t="shared" si="252"/>
        <v>499.2</v>
      </c>
    </row>
    <row r="481" spans="1:9" x14ac:dyDescent="0.2">
      <c r="A481" s="73" t="s">
        <v>482</v>
      </c>
      <c r="B481" s="77" t="s">
        <v>328</v>
      </c>
      <c r="C481" s="74" t="s">
        <v>105</v>
      </c>
      <c r="D481" s="77" t="s">
        <v>215</v>
      </c>
      <c r="E481" s="77" t="s">
        <v>631</v>
      </c>
      <c r="F481" s="62" t="s">
        <v>127</v>
      </c>
      <c r="G481" s="149">
        <f>G482</f>
        <v>499.2</v>
      </c>
      <c r="H481" s="149">
        <f t="shared" ref="H481:I481" si="253">H482</f>
        <v>0</v>
      </c>
      <c r="I481" s="149">
        <f t="shared" si="253"/>
        <v>499.2</v>
      </c>
    </row>
    <row r="482" spans="1:9" ht="22.5" x14ac:dyDescent="0.2">
      <c r="A482" s="73" t="s">
        <v>128</v>
      </c>
      <c r="B482" s="77" t="s">
        <v>328</v>
      </c>
      <c r="C482" s="74" t="s">
        <v>105</v>
      </c>
      <c r="D482" s="77" t="s">
        <v>215</v>
      </c>
      <c r="E482" s="77" t="s">
        <v>631</v>
      </c>
      <c r="F482" s="62" t="s">
        <v>129</v>
      </c>
      <c r="G482" s="149">
        <f>G484+G483</f>
        <v>499.2</v>
      </c>
      <c r="H482" s="149">
        <f t="shared" ref="H482:I482" si="254">H484+H483</f>
        <v>0</v>
      </c>
      <c r="I482" s="149">
        <f t="shared" si="254"/>
        <v>499.2</v>
      </c>
    </row>
    <row r="483" spans="1:9" ht="22.5" x14ac:dyDescent="0.2">
      <c r="A483" s="101" t="s">
        <v>145</v>
      </c>
      <c r="B483" s="77" t="s">
        <v>328</v>
      </c>
      <c r="C483" s="74" t="s">
        <v>105</v>
      </c>
      <c r="D483" s="77" t="s">
        <v>215</v>
      </c>
      <c r="E483" s="77" t="s">
        <v>631</v>
      </c>
      <c r="F483" s="62">
        <v>242</v>
      </c>
      <c r="G483" s="149">
        <v>15</v>
      </c>
      <c r="H483" s="228"/>
      <c r="I483" s="155">
        <f t="shared" ref="I483:I484" si="255">G483+H483</f>
        <v>15</v>
      </c>
    </row>
    <row r="484" spans="1:9" x14ac:dyDescent="0.2">
      <c r="A484" s="101" t="s">
        <v>518</v>
      </c>
      <c r="B484" s="77" t="s">
        <v>328</v>
      </c>
      <c r="C484" s="74" t="s">
        <v>105</v>
      </c>
      <c r="D484" s="77" t="s">
        <v>215</v>
      </c>
      <c r="E484" s="77" t="s">
        <v>631</v>
      </c>
      <c r="F484" s="62" t="s">
        <v>131</v>
      </c>
      <c r="G484" s="149">
        <v>484.2</v>
      </c>
      <c r="H484" s="228"/>
      <c r="I484" s="155">
        <f t="shared" si="255"/>
        <v>484.2</v>
      </c>
    </row>
    <row r="485" spans="1:9" x14ac:dyDescent="0.2">
      <c r="A485" s="126" t="s">
        <v>485</v>
      </c>
      <c r="B485" s="89" t="s">
        <v>328</v>
      </c>
      <c r="C485" s="87" t="s">
        <v>105</v>
      </c>
      <c r="D485" s="89" t="s">
        <v>407</v>
      </c>
      <c r="E485" s="77"/>
      <c r="F485" s="62"/>
      <c r="G485" s="149">
        <f>G486</f>
        <v>200</v>
      </c>
      <c r="H485" s="149">
        <f t="shared" ref="H485:I488" si="256">H486</f>
        <v>0</v>
      </c>
      <c r="I485" s="149">
        <f t="shared" si="256"/>
        <v>200</v>
      </c>
    </row>
    <row r="486" spans="1:9" x14ac:dyDescent="0.2">
      <c r="A486" s="64" t="s">
        <v>497</v>
      </c>
      <c r="B486" s="132" t="s">
        <v>328</v>
      </c>
      <c r="C486" s="62" t="s">
        <v>105</v>
      </c>
      <c r="D486" s="61" t="s">
        <v>407</v>
      </c>
      <c r="E486" s="77" t="s">
        <v>496</v>
      </c>
      <c r="F486" s="62"/>
      <c r="G486" s="149">
        <f>G487</f>
        <v>200</v>
      </c>
      <c r="H486" s="149">
        <f t="shared" si="256"/>
        <v>0</v>
      </c>
      <c r="I486" s="149">
        <f t="shared" si="256"/>
        <v>200</v>
      </c>
    </row>
    <row r="487" spans="1:9" x14ac:dyDescent="0.2">
      <c r="A487" s="73" t="s">
        <v>482</v>
      </c>
      <c r="B487" s="132" t="s">
        <v>328</v>
      </c>
      <c r="C487" s="62" t="s">
        <v>105</v>
      </c>
      <c r="D487" s="61" t="s">
        <v>407</v>
      </c>
      <c r="E487" s="77" t="s">
        <v>496</v>
      </c>
      <c r="F487" s="74">
        <v>800</v>
      </c>
      <c r="G487" s="149">
        <f>G488</f>
        <v>200</v>
      </c>
      <c r="H487" s="149">
        <f t="shared" si="256"/>
        <v>0</v>
      </c>
      <c r="I487" s="149">
        <f t="shared" si="256"/>
        <v>200</v>
      </c>
    </row>
    <row r="488" spans="1:9" ht="22.5" x14ac:dyDescent="0.2">
      <c r="A488" s="73" t="s">
        <v>128</v>
      </c>
      <c r="B488" s="132" t="s">
        <v>328</v>
      </c>
      <c r="C488" s="62" t="s">
        <v>105</v>
      </c>
      <c r="D488" s="61" t="s">
        <v>407</v>
      </c>
      <c r="E488" s="77" t="s">
        <v>496</v>
      </c>
      <c r="F488" s="74">
        <v>800</v>
      </c>
      <c r="G488" s="149">
        <f>G489</f>
        <v>200</v>
      </c>
      <c r="H488" s="149">
        <f t="shared" si="256"/>
        <v>0</v>
      </c>
      <c r="I488" s="149">
        <f t="shared" si="256"/>
        <v>200</v>
      </c>
    </row>
    <row r="489" spans="1:9" ht="22.5" x14ac:dyDescent="0.2">
      <c r="A489" s="101" t="s">
        <v>130</v>
      </c>
      <c r="B489" s="132" t="s">
        <v>328</v>
      </c>
      <c r="C489" s="62" t="s">
        <v>105</v>
      </c>
      <c r="D489" s="61" t="s">
        <v>407</v>
      </c>
      <c r="E489" s="77" t="s">
        <v>496</v>
      </c>
      <c r="F489" s="62">
        <v>870</v>
      </c>
      <c r="G489" s="149">
        <v>200</v>
      </c>
      <c r="H489" s="228"/>
      <c r="I489" s="155">
        <f t="shared" ref="I489" si="257">G489+H489</f>
        <v>200</v>
      </c>
    </row>
    <row r="490" spans="1:9" x14ac:dyDescent="0.2">
      <c r="A490" s="88" t="s">
        <v>292</v>
      </c>
      <c r="B490" s="89" t="s">
        <v>328</v>
      </c>
      <c r="C490" s="87" t="s">
        <v>105</v>
      </c>
      <c r="D490" s="89" t="s">
        <v>293</v>
      </c>
      <c r="E490" s="89"/>
      <c r="F490" s="87"/>
      <c r="G490" s="147">
        <f>G500+G504+G491+G496</f>
        <v>582.70000000000005</v>
      </c>
      <c r="H490" s="147">
        <f t="shared" ref="H490:I490" si="258">H500+H504+H491+H496</f>
        <v>498</v>
      </c>
      <c r="I490" s="147">
        <f t="shared" si="258"/>
        <v>1080.7</v>
      </c>
    </row>
    <row r="491" spans="1:9" ht="22.5" x14ac:dyDescent="0.2">
      <c r="A491" s="73" t="s">
        <v>552</v>
      </c>
      <c r="B491" s="77" t="s">
        <v>328</v>
      </c>
      <c r="C491" s="74" t="s">
        <v>105</v>
      </c>
      <c r="D491" s="77" t="s">
        <v>293</v>
      </c>
      <c r="E491" s="77" t="s">
        <v>337</v>
      </c>
      <c r="F491" s="74"/>
      <c r="G491" s="149">
        <f>G492</f>
        <v>40</v>
      </c>
      <c r="H491" s="149">
        <f t="shared" ref="H491:I494" si="259">H492</f>
        <v>498</v>
      </c>
      <c r="I491" s="149">
        <f t="shared" si="259"/>
        <v>538</v>
      </c>
    </row>
    <row r="492" spans="1:9" ht="22.5" x14ac:dyDescent="0.2">
      <c r="A492" s="73" t="s">
        <v>338</v>
      </c>
      <c r="B492" s="77" t="s">
        <v>328</v>
      </c>
      <c r="C492" s="74" t="s">
        <v>105</v>
      </c>
      <c r="D492" s="77" t="s">
        <v>293</v>
      </c>
      <c r="E492" s="77" t="s">
        <v>339</v>
      </c>
      <c r="F492" s="74"/>
      <c r="G492" s="149">
        <f>G493</f>
        <v>40</v>
      </c>
      <c r="H492" s="149">
        <f t="shared" si="259"/>
        <v>498</v>
      </c>
      <c r="I492" s="149">
        <f t="shared" si="259"/>
        <v>538</v>
      </c>
    </row>
    <row r="493" spans="1:9" x14ac:dyDescent="0.2">
      <c r="A493" s="73" t="s">
        <v>482</v>
      </c>
      <c r="B493" s="77" t="s">
        <v>328</v>
      </c>
      <c r="C493" s="74" t="s">
        <v>105</v>
      </c>
      <c r="D493" s="77" t="s">
        <v>293</v>
      </c>
      <c r="E493" s="77" t="s">
        <v>339</v>
      </c>
      <c r="F493" s="74" t="s">
        <v>127</v>
      </c>
      <c r="G493" s="149">
        <f>G494</f>
        <v>40</v>
      </c>
      <c r="H493" s="149">
        <f t="shared" si="259"/>
        <v>498</v>
      </c>
      <c r="I493" s="149">
        <f t="shared" si="259"/>
        <v>538</v>
      </c>
    </row>
    <row r="494" spans="1:9" ht="22.5" x14ac:dyDescent="0.2">
      <c r="A494" s="73" t="s">
        <v>128</v>
      </c>
      <c r="B494" s="77" t="s">
        <v>328</v>
      </c>
      <c r="C494" s="74" t="s">
        <v>105</v>
      </c>
      <c r="D494" s="77" t="s">
        <v>293</v>
      </c>
      <c r="E494" s="77" t="s">
        <v>339</v>
      </c>
      <c r="F494" s="74" t="s">
        <v>129</v>
      </c>
      <c r="G494" s="149">
        <f>G495</f>
        <v>40</v>
      </c>
      <c r="H494" s="149">
        <f t="shared" si="259"/>
        <v>498</v>
      </c>
      <c r="I494" s="149">
        <f t="shared" si="259"/>
        <v>538</v>
      </c>
    </row>
    <row r="495" spans="1:9" x14ac:dyDescent="0.2">
      <c r="A495" s="101" t="s">
        <v>518</v>
      </c>
      <c r="B495" s="77" t="s">
        <v>328</v>
      </c>
      <c r="C495" s="74" t="s">
        <v>105</v>
      </c>
      <c r="D495" s="77" t="s">
        <v>293</v>
      </c>
      <c r="E495" s="77" t="s">
        <v>339</v>
      </c>
      <c r="F495" s="74" t="s">
        <v>131</v>
      </c>
      <c r="G495" s="149">
        <v>40</v>
      </c>
      <c r="H495" s="228">
        <v>498</v>
      </c>
      <c r="I495" s="155">
        <f t="shared" ref="I495" si="260">G495+H495</f>
        <v>538</v>
      </c>
    </row>
    <row r="496" spans="1:9" x14ac:dyDescent="0.2">
      <c r="A496" s="78" t="s">
        <v>340</v>
      </c>
      <c r="B496" s="77" t="s">
        <v>328</v>
      </c>
      <c r="C496" s="74" t="s">
        <v>105</v>
      </c>
      <c r="D496" s="77" t="s">
        <v>293</v>
      </c>
      <c r="E496" s="77" t="s">
        <v>341</v>
      </c>
      <c r="F496" s="74"/>
      <c r="G496" s="149">
        <f>G497</f>
        <v>100</v>
      </c>
      <c r="H496" s="149">
        <f t="shared" ref="H496:I498" si="261">H497</f>
        <v>0</v>
      </c>
      <c r="I496" s="149">
        <f t="shared" si="261"/>
        <v>100</v>
      </c>
    </row>
    <row r="497" spans="1:11" x14ac:dyDescent="0.2">
      <c r="A497" s="101" t="s">
        <v>146</v>
      </c>
      <c r="B497" s="95" t="s">
        <v>328</v>
      </c>
      <c r="C497" s="74" t="s">
        <v>105</v>
      </c>
      <c r="D497" s="77" t="s">
        <v>293</v>
      </c>
      <c r="E497" s="77" t="s">
        <v>341</v>
      </c>
      <c r="F497" s="74" t="s">
        <v>208</v>
      </c>
      <c r="G497" s="149">
        <f>G498</f>
        <v>100</v>
      </c>
      <c r="H497" s="149">
        <f t="shared" si="261"/>
        <v>0</v>
      </c>
      <c r="I497" s="149">
        <f t="shared" si="261"/>
        <v>100</v>
      </c>
    </row>
    <row r="498" spans="1:11" x14ac:dyDescent="0.2">
      <c r="A498" s="101" t="s">
        <v>147</v>
      </c>
      <c r="B498" s="77" t="s">
        <v>328</v>
      </c>
      <c r="C498" s="74" t="s">
        <v>105</v>
      </c>
      <c r="D498" s="77" t="s">
        <v>293</v>
      </c>
      <c r="E498" s="77" t="s">
        <v>341</v>
      </c>
      <c r="F498" s="74" t="s">
        <v>148</v>
      </c>
      <c r="G498" s="149">
        <f>G499</f>
        <v>100</v>
      </c>
      <c r="H498" s="149">
        <f t="shared" si="261"/>
        <v>0</v>
      </c>
      <c r="I498" s="149">
        <f t="shared" si="261"/>
        <v>100</v>
      </c>
    </row>
    <row r="499" spans="1:11" x14ac:dyDescent="0.2">
      <c r="A499" s="64" t="s">
        <v>462</v>
      </c>
      <c r="B499" s="95" t="s">
        <v>328</v>
      </c>
      <c r="C499" s="74" t="s">
        <v>105</v>
      </c>
      <c r="D499" s="77" t="s">
        <v>293</v>
      </c>
      <c r="E499" s="77" t="s">
        <v>341</v>
      </c>
      <c r="F499" s="74">
        <v>853</v>
      </c>
      <c r="G499" s="149">
        <v>100</v>
      </c>
      <c r="H499" s="228"/>
      <c r="I499" s="155">
        <f t="shared" ref="I499" si="262">G499+H499</f>
        <v>100</v>
      </c>
    </row>
    <row r="500" spans="1:11" ht="22.5" x14ac:dyDescent="0.2">
      <c r="A500" s="100" t="s">
        <v>73</v>
      </c>
      <c r="B500" s="77" t="s">
        <v>328</v>
      </c>
      <c r="C500" s="74" t="s">
        <v>105</v>
      </c>
      <c r="D500" s="77" t="s">
        <v>293</v>
      </c>
      <c r="E500" s="77" t="s">
        <v>295</v>
      </c>
      <c r="F500" s="74"/>
      <c r="G500" s="149">
        <f>G502</f>
        <v>1</v>
      </c>
      <c r="H500" s="149">
        <f t="shared" ref="H500:I500" si="263">H502</f>
        <v>0</v>
      </c>
      <c r="I500" s="149">
        <f t="shared" si="263"/>
        <v>1</v>
      </c>
    </row>
    <row r="501" spans="1:11" x14ac:dyDescent="0.2">
      <c r="A501" s="73" t="s">
        <v>482</v>
      </c>
      <c r="B501" s="77" t="s">
        <v>328</v>
      </c>
      <c r="C501" s="74" t="s">
        <v>105</v>
      </c>
      <c r="D501" s="77" t="s">
        <v>293</v>
      </c>
      <c r="E501" s="77" t="s">
        <v>295</v>
      </c>
      <c r="F501" s="74">
        <v>200</v>
      </c>
      <c r="G501" s="149">
        <f>G502</f>
        <v>1</v>
      </c>
      <c r="H501" s="149">
        <f t="shared" ref="H501:I502" si="264">H502</f>
        <v>0</v>
      </c>
      <c r="I501" s="149">
        <f t="shared" si="264"/>
        <v>1</v>
      </c>
    </row>
    <row r="502" spans="1:11" ht="22.5" x14ac:dyDescent="0.2">
      <c r="A502" s="73" t="s">
        <v>128</v>
      </c>
      <c r="B502" s="77" t="s">
        <v>328</v>
      </c>
      <c r="C502" s="74" t="s">
        <v>105</v>
      </c>
      <c r="D502" s="77" t="s">
        <v>293</v>
      </c>
      <c r="E502" s="77" t="s">
        <v>295</v>
      </c>
      <c r="F502" s="74">
        <v>240</v>
      </c>
      <c r="G502" s="149">
        <f>G503</f>
        <v>1</v>
      </c>
      <c r="H502" s="149">
        <f t="shared" si="264"/>
        <v>0</v>
      </c>
      <c r="I502" s="149">
        <f t="shared" si="264"/>
        <v>1</v>
      </c>
    </row>
    <row r="503" spans="1:11" x14ac:dyDescent="0.2">
      <c r="A503" s="101" t="s">
        <v>518</v>
      </c>
      <c r="B503" s="77" t="s">
        <v>328</v>
      </c>
      <c r="C503" s="74" t="s">
        <v>105</v>
      </c>
      <c r="D503" s="77" t="s">
        <v>293</v>
      </c>
      <c r="E503" s="77" t="s">
        <v>295</v>
      </c>
      <c r="F503" s="74">
        <v>244</v>
      </c>
      <c r="G503" s="149">
        <v>1</v>
      </c>
      <c r="H503" s="228"/>
      <c r="I503" s="155">
        <f t="shared" ref="I503" si="265">G503+H503</f>
        <v>1</v>
      </c>
    </row>
    <row r="504" spans="1:11" ht="33.75" x14ac:dyDescent="0.2">
      <c r="A504" s="174" t="s">
        <v>490</v>
      </c>
      <c r="B504" s="94" t="s">
        <v>328</v>
      </c>
      <c r="C504" s="92" t="s">
        <v>105</v>
      </c>
      <c r="D504" s="94" t="s">
        <v>293</v>
      </c>
      <c r="E504" s="94" t="s">
        <v>342</v>
      </c>
      <c r="F504" s="92" t="s">
        <v>158</v>
      </c>
      <c r="G504" s="148">
        <f>G505+G510</f>
        <v>441.7</v>
      </c>
      <c r="H504" s="148">
        <f t="shared" ref="H504:I504" si="266">H505+H510</f>
        <v>0</v>
      </c>
      <c r="I504" s="148">
        <f t="shared" si="266"/>
        <v>441.7</v>
      </c>
    </row>
    <row r="505" spans="1:11" ht="33.75" x14ac:dyDescent="0.2">
      <c r="A505" s="73" t="s">
        <v>118</v>
      </c>
      <c r="B505" s="77" t="s">
        <v>328</v>
      </c>
      <c r="C505" s="74" t="s">
        <v>105</v>
      </c>
      <c r="D505" s="77" t="s">
        <v>293</v>
      </c>
      <c r="E505" s="77" t="s">
        <v>342</v>
      </c>
      <c r="F505" s="74" t="s">
        <v>119</v>
      </c>
      <c r="G505" s="149">
        <f>G506</f>
        <v>402.3</v>
      </c>
      <c r="H505" s="149">
        <f t="shared" ref="H505:I505" si="267">H506</f>
        <v>0</v>
      </c>
      <c r="I505" s="149">
        <f t="shared" si="267"/>
        <v>402.3</v>
      </c>
    </row>
    <row r="506" spans="1:11" x14ac:dyDescent="0.2">
      <c r="A506" s="73" t="s">
        <v>142</v>
      </c>
      <c r="B506" s="77" t="s">
        <v>328</v>
      </c>
      <c r="C506" s="74" t="s">
        <v>105</v>
      </c>
      <c r="D506" s="77" t="s">
        <v>293</v>
      </c>
      <c r="E506" s="77" t="s">
        <v>342</v>
      </c>
      <c r="F506" s="74" t="s">
        <v>205</v>
      </c>
      <c r="G506" s="149">
        <f>G507+G508</f>
        <v>402.3</v>
      </c>
      <c r="H506" s="149">
        <f t="shared" ref="H506:I506" si="268">H507+H508</f>
        <v>0</v>
      </c>
      <c r="I506" s="149">
        <f t="shared" si="268"/>
        <v>402.3</v>
      </c>
    </row>
    <row r="507" spans="1:11" s="55" customFormat="1" ht="11.25" x14ac:dyDescent="0.2">
      <c r="A507" s="100" t="s">
        <v>143</v>
      </c>
      <c r="B507" s="77" t="s">
        <v>328</v>
      </c>
      <c r="C507" s="74" t="s">
        <v>105</v>
      </c>
      <c r="D507" s="77" t="s">
        <v>293</v>
      </c>
      <c r="E507" s="77" t="s">
        <v>342</v>
      </c>
      <c r="F507" s="74" t="s">
        <v>206</v>
      </c>
      <c r="G507" s="149">
        <v>309</v>
      </c>
      <c r="H507" s="61"/>
      <c r="I507" s="155">
        <f t="shared" ref="I507:I508" si="269">G507+H507</f>
        <v>309</v>
      </c>
      <c r="J507" s="59"/>
      <c r="K507" s="79"/>
    </row>
    <row r="508" spans="1:11" s="55" customFormat="1" ht="33.75" x14ac:dyDescent="0.2">
      <c r="A508" s="100" t="s">
        <v>144</v>
      </c>
      <c r="B508" s="77" t="s">
        <v>328</v>
      </c>
      <c r="C508" s="74" t="s">
        <v>105</v>
      </c>
      <c r="D508" s="77" t="s">
        <v>293</v>
      </c>
      <c r="E508" s="77" t="s">
        <v>342</v>
      </c>
      <c r="F508" s="74">
        <v>129</v>
      </c>
      <c r="G508" s="149">
        <v>93.3</v>
      </c>
      <c r="H508" s="61"/>
      <c r="I508" s="155">
        <f t="shared" si="269"/>
        <v>93.3</v>
      </c>
      <c r="J508" s="59"/>
      <c r="K508" s="79"/>
    </row>
    <row r="509" spans="1:11" s="55" customFormat="1" ht="11.25" x14ac:dyDescent="0.2">
      <c r="A509" s="73" t="s">
        <v>482</v>
      </c>
      <c r="B509" s="77" t="s">
        <v>328</v>
      </c>
      <c r="C509" s="74" t="s">
        <v>105</v>
      </c>
      <c r="D509" s="77" t="s">
        <v>293</v>
      </c>
      <c r="E509" s="77" t="s">
        <v>342</v>
      </c>
      <c r="F509" s="74">
        <v>200</v>
      </c>
      <c r="G509" s="149">
        <f>G510</f>
        <v>39.4</v>
      </c>
      <c r="H509" s="149">
        <f t="shared" ref="H509:I510" si="270">H510</f>
        <v>0</v>
      </c>
      <c r="I509" s="149">
        <f t="shared" si="270"/>
        <v>39.4</v>
      </c>
      <c r="J509" s="59"/>
      <c r="K509" s="79"/>
    </row>
    <row r="510" spans="1:11" ht="22.5" x14ac:dyDescent="0.2">
      <c r="A510" s="73" t="s">
        <v>128</v>
      </c>
      <c r="B510" s="77" t="s">
        <v>328</v>
      </c>
      <c r="C510" s="74" t="s">
        <v>105</v>
      </c>
      <c r="D510" s="77" t="s">
        <v>293</v>
      </c>
      <c r="E510" s="77" t="s">
        <v>342</v>
      </c>
      <c r="F510" s="74" t="s">
        <v>129</v>
      </c>
      <c r="G510" s="149">
        <f>G511</f>
        <v>39.4</v>
      </c>
      <c r="H510" s="149">
        <f t="shared" si="270"/>
        <v>0</v>
      </c>
      <c r="I510" s="149">
        <f t="shared" si="270"/>
        <v>39.4</v>
      </c>
      <c r="J510" s="59"/>
      <c r="K510" s="80"/>
    </row>
    <row r="511" spans="1:11" x14ac:dyDescent="0.2">
      <c r="A511" s="101" t="s">
        <v>518</v>
      </c>
      <c r="B511" s="77" t="s">
        <v>328</v>
      </c>
      <c r="C511" s="74" t="s">
        <v>105</v>
      </c>
      <c r="D511" s="77" t="s">
        <v>293</v>
      </c>
      <c r="E511" s="77" t="s">
        <v>342</v>
      </c>
      <c r="F511" s="74" t="s">
        <v>131</v>
      </c>
      <c r="G511" s="149">
        <v>39.4</v>
      </c>
      <c r="H511" s="228"/>
      <c r="I511" s="155">
        <f t="shared" ref="I511" si="271">G511+H511</f>
        <v>39.4</v>
      </c>
    </row>
    <row r="512" spans="1:11" x14ac:dyDescent="0.2">
      <c r="A512" s="88" t="s">
        <v>298</v>
      </c>
      <c r="B512" s="89" t="s">
        <v>328</v>
      </c>
      <c r="C512" s="89" t="s">
        <v>226</v>
      </c>
      <c r="D512" s="89"/>
      <c r="E512" s="89"/>
      <c r="F512" s="87"/>
      <c r="G512" s="147">
        <f>G513</f>
        <v>474.9</v>
      </c>
      <c r="H512" s="147">
        <f t="shared" ref="H512:I514" si="272">H513</f>
        <v>-62.900000000000006</v>
      </c>
      <c r="I512" s="147">
        <f t="shared" si="272"/>
        <v>412</v>
      </c>
    </row>
    <row r="513" spans="1:9" x14ac:dyDescent="0.2">
      <c r="A513" s="88" t="s">
        <v>299</v>
      </c>
      <c r="B513" s="89" t="s">
        <v>328</v>
      </c>
      <c r="C513" s="89" t="s">
        <v>226</v>
      </c>
      <c r="D513" s="89" t="s">
        <v>162</v>
      </c>
      <c r="E513" s="89"/>
      <c r="F513" s="77"/>
      <c r="G513" s="147">
        <f>G514</f>
        <v>474.9</v>
      </c>
      <c r="H513" s="147">
        <f t="shared" si="272"/>
        <v>-62.900000000000006</v>
      </c>
      <c r="I513" s="147">
        <f t="shared" si="272"/>
        <v>412</v>
      </c>
    </row>
    <row r="514" spans="1:9" x14ac:dyDescent="0.2">
      <c r="A514" s="73" t="s">
        <v>132</v>
      </c>
      <c r="B514" s="77" t="s">
        <v>328</v>
      </c>
      <c r="C514" s="77" t="s">
        <v>226</v>
      </c>
      <c r="D514" s="77" t="s">
        <v>162</v>
      </c>
      <c r="E514" s="106" t="s">
        <v>294</v>
      </c>
      <c r="F514" s="74"/>
      <c r="G514" s="149">
        <f>G515</f>
        <v>474.9</v>
      </c>
      <c r="H514" s="149">
        <f t="shared" si="272"/>
        <v>-62.900000000000006</v>
      </c>
      <c r="I514" s="149">
        <f t="shared" si="272"/>
        <v>412</v>
      </c>
    </row>
    <row r="515" spans="1:9" ht="45" x14ac:dyDescent="0.2">
      <c r="A515" s="99" t="s">
        <v>343</v>
      </c>
      <c r="B515" s="94" t="s">
        <v>328</v>
      </c>
      <c r="C515" s="94" t="s">
        <v>226</v>
      </c>
      <c r="D515" s="94" t="s">
        <v>162</v>
      </c>
      <c r="E515" s="94" t="s">
        <v>300</v>
      </c>
      <c r="F515" s="92"/>
      <c r="G515" s="148">
        <f>G516+G520</f>
        <v>474.9</v>
      </c>
      <c r="H515" s="148">
        <f t="shared" ref="H515:I515" si="273">H516+H520</f>
        <v>-62.900000000000006</v>
      </c>
      <c r="I515" s="148">
        <f t="shared" si="273"/>
        <v>412</v>
      </c>
    </row>
    <row r="516" spans="1:9" s="55" customFormat="1" ht="33.75" x14ac:dyDescent="0.2">
      <c r="A516" s="73" t="s">
        <v>118</v>
      </c>
      <c r="B516" s="77" t="s">
        <v>328</v>
      </c>
      <c r="C516" s="77" t="s">
        <v>226</v>
      </c>
      <c r="D516" s="77" t="s">
        <v>162</v>
      </c>
      <c r="E516" s="77" t="s">
        <v>300</v>
      </c>
      <c r="F516" s="74" t="s">
        <v>119</v>
      </c>
      <c r="G516" s="149">
        <f>G517</f>
        <v>372.8</v>
      </c>
      <c r="H516" s="149">
        <f t="shared" ref="H516:I516" si="274">H517</f>
        <v>-37.900000000000006</v>
      </c>
      <c r="I516" s="149">
        <f t="shared" si="274"/>
        <v>334.9</v>
      </c>
    </row>
    <row r="517" spans="1:9" s="55" customFormat="1" ht="11.25" x14ac:dyDescent="0.2">
      <c r="A517" s="73" t="s">
        <v>120</v>
      </c>
      <c r="B517" s="77" t="s">
        <v>328</v>
      </c>
      <c r="C517" s="77" t="s">
        <v>226</v>
      </c>
      <c r="D517" s="77" t="s">
        <v>162</v>
      </c>
      <c r="E517" s="77" t="s">
        <v>300</v>
      </c>
      <c r="F517" s="74">
        <v>110</v>
      </c>
      <c r="G517" s="149">
        <f>G518+G519</f>
        <v>372.8</v>
      </c>
      <c r="H517" s="149">
        <f t="shared" ref="H517:I517" si="275">H518+H519</f>
        <v>-37.900000000000006</v>
      </c>
      <c r="I517" s="149">
        <f t="shared" si="275"/>
        <v>334.9</v>
      </c>
    </row>
    <row r="518" spans="1:9" x14ac:dyDescent="0.2">
      <c r="A518" s="73" t="s">
        <v>121</v>
      </c>
      <c r="B518" s="77" t="s">
        <v>328</v>
      </c>
      <c r="C518" s="77" t="s">
        <v>226</v>
      </c>
      <c r="D518" s="77" t="s">
        <v>162</v>
      </c>
      <c r="E518" s="77" t="s">
        <v>300</v>
      </c>
      <c r="F518" s="74">
        <v>111</v>
      </c>
      <c r="G518" s="149">
        <v>286.3</v>
      </c>
      <c r="H518" s="228">
        <v>-29.1</v>
      </c>
      <c r="I518" s="155">
        <f t="shared" ref="I518:I519" si="276">G518+H518</f>
        <v>257.2</v>
      </c>
    </row>
    <row r="519" spans="1:9" ht="22.5" x14ac:dyDescent="0.2">
      <c r="A519" s="100" t="s">
        <v>122</v>
      </c>
      <c r="B519" s="77" t="s">
        <v>328</v>
      </c>
      <c r="C519" s="77" t="s">
        <v>226</v>
      </c>
      <c r="D519" s="77" t="s">
        <v>162</v>
      </c>
      <c r="E519" s="77" t="s">
        <v>300</v>
      </c>
      <c r="F519" s="74">
        <v>119</v>
      </c>
      <c r="G519" s="149">
        <v>86.5</v>
      </c>
      <c r="H519" s="228">
        <v>-8.8000000000000007</v>
      </c>
      <c r="I519" s="155">
        <f t="shared" si="276"/>
        <v>77.7</v>
      </c>
    </row>
    <row r="520" spans="1:9" x14ac:dyDescent="0.2">
      <c r="A520" s="73" t="s">
        <v>482</v>
      </c>
      <c r="B520" s="77" t="s">
        <v>328</v>
      </c>
      <c r="C520" s="77" t="s">
        <v>226</v>
      </c>
      <c r="D520" s="77" t="s">
        <v>162</v>
      </c>
      <c r="E520" s="77" t="s">
        <v>300</v>
      </c>
      <c r="F520" s="74">
        <v>200</v>
      </c>
      <c r="G520" s="149">
        <f>G521</f>
        <v>102.1</v>
      </c>
      <c r="H520" s="149">
        <f t="shared" ref="H520:I521" si="277">H521</f>
        <v>-25</v>
      </c>
      <c r="I520" s="149">
        <f t="shared" si="277"/>
        <v>77.099999999999994</v>
      </c>
    </row>
    <row r="521" spans="1:9" s="55" customFormat="1" ht="22.5" x14ac:dyDescent="0.2">
      <c r="A521" s="73" t="s">
        <v>128</v>
      </c>
      <c r="B521" s="77" t="s">
        <v>328</v>
      </c>
      <c r="C521" s="77" t="s">
        <v>226</v>
      </c>
      <c r="D521" s="77" t="s">
        <v>162</v>
      </c>
      <c r="E521" s="77" t="s">
        <v>300</v>
      </c>
      <c r="F521" s="74" t="s">
        <v>129</v>
      </c>
      <c r="G521" s="149">
        <f>G522</f>
        <v>102.1</v>
      </c>
      <c r="H521" s="149">
        <f t="shared" si="277"/>
        <v>-25</v>
      </c>
      <c r="I521" s="149">
        <f t="shared" si="277"/>
        <v>77.099999999999994</v>
      </c>
    </row>
    <row r="522" spans="1:9" x14ac:dyDescent="0.2">
      <c r="A522" s="101" t="s">
        <v>518</v>
      </c>
      <c r="B522" s="77" t="s">
        <v>328</v>
      </c>
      <c r="C522" s="77" t="s">
        <v>226</v>
      </c>
      <c r="D522" s="77" t="s">
        <v>162</v>
      </c>
      <c r="E522" s="77" t="s">
        <v>300</v>
      </c>
      <c r="F522" s="74" t="s">
        <v>131</v>
      </c>
      <c r="G522" s="149">
        <v>102.1</v>
      </c>
      <c r="H522" s="228">
        <v>-25</v>
      </c>
      <c r="I522" s="155">
        <f t="shared" ref="I522" si="278">G522+H522</f>
        <v>77.099999999999994</v>
      </c>
    </row>
    <row r="523" spans="1:9" ht="21" x14ac:dyDescent="0.2">
      <c r="A523" s="88" t="s">
        <v>344</v>
      </c>
      <c r="B523" s="96" t="s">
        <v>328</v>
      </c>
      <c r="C523" s="87" t="s">
        <v>162</v>
      </c>
      <c r="D523" s="89" t="s">
        <v>156</v>
      </c>
      <c r="E523" s="89" t="s">
        <v>157</v>
      </c>
      <c r="F523" s="87" t="s">
        <v>158</v>
      </c>
      <c r="G523" s="147">
        <f>G524+G551</f>
        <v>2107.3999999999996</v>
      </c>
      <c r="H523" s="147">
        <f t="shared" ref="H523:I523" si="279">H524+H551</f>
        <v>117.7</v>
      </c>
      <c r="I523" s="147">
        <f t="shared" si="279"/>
        <v>2225.1000000000004</v>
      </c>
    </row>
    <row r="524" spans="1:9" ht="21" x14ac:dyDescent="0.2">
      <c r="A524" s="88" t="s">
        <v>345</v>
      </c>
      <c r="B524" s="96" t="s">
        <v>328</v>
      </c>
      <c r="C524" s="87" t="s">
        <v>162</v>
      </c>
      <c r="D524" s="89" t="s">
        <v>231</v>
      </c>
      <c r="E524" s="89"/>
      <c r="F524" s="87"/>
      <c r="G524" s="147">
        <f>G525+G534</f>
        <v>1877.3999999999999</v>
      </c>
      <c r="H524" s="147">
        <f t="shared" ref="H524:I524" si="280">H525+H534</f>
        <v>117.7</v>
      </c>
      <c r="I524" s="147">
        <f t="shared" si="280"/>
        <v>1995.1000000000001</v>
      </c>
    </row>
    <row r="525" spans="1:9" x14ac:dyDescent="0.2">
      <c r="A525" s="100" t="s">
        <v>346</v>
      </c>
      <c r="B525" s="77" t="s">
        <v>328</v>
      </c>
      <c r="C525" s="74" t="s">
        <v>162</v>
      </c>
      <c r="D525" s="77" t="s">
        <v>231</v>
      </c>
      <c r="E525" s="77" t="s">
        <v>347</v>
      </c>
      <c r="F525" s="74"/>
      <c r="G525" s="149">
        <f>G526+G530</f>
        <v>1588.1999999999998</v>
      </c>
      <c r="H525" s="149">
        <f t="shared" ref="H525:I525" si="281">H526+H530</f>
        <v>117.7</v>
      </c>
      <c r="I525" s="149">
        <f t="shared" si="281"/>
        <v>1705.9</v>
      </c>
    </row>
    <row r="526" spans="1:9" ht="33.75" x14ac:dyDescent="0.2">
      <c r="A526" s="73" t="s">
        <v>118</v>
      </c>
      <c r="B526" s="77" t="s">
        <v>328</v>
      </c>
      <c r="C526" s="74" t="s">
        <v>162</v>
      </c>
      <c r="D526" s="77" t="s">
        <v>231</v>
      </c>
      <c r="E526" s="77" t="s">
        <v>347</v>
      </c>
      <c r="F526" s="74" t="s">
        <v>119</v>
      </c>
      <c r="G526" s="149">
        <f>G527</f>
        <v>1507.1999999999998</v>
      </c>
      <c r="H526" s="149">
        <f t="shared" ref="H526:I526" si="282">H527</f>
        <v>117.7</v>
      </c>
      <c r="I526" s="149">
        <f t="shared" si="282"/>
        <v>1624.9</v>
      </c>
    </row>
    <row r="527" spans="1:9" s="55" customFormat="1" ht="11.25" x14ac:dyDescent="0.2">
      <c r="A527" s="73" t="s">
        <v>120</v>
      </c>
      <c r="B527" s="77" t="s">
        <v>328</v>
      </c>
      <c r="C527" s="74" t="s">
        <v>162</v>
      </c>
      <c r="D527" s="77" t="s">
        <v>231</v>
      </c>
      <c r="E527" s="77" t="s">
        <v>347</v>
      </c>
      <c r="F527" s="74">
        <v>110</v>
      </c>
      <c r="G527" s="149">
        <f>G528+G529</f>
        <v>1507.1999999999998</v>
      </c>
      <c r="H527" s="149">
        <f t="shared" ref="H527:I527" si="283">H528+H529</f>
        <v>117.7</v>
      </c>
      <c r="I527" s="149">
        <f t="shared" si="283"/>
        <v>1624.9</v>
      </c>
    </row>
    <row r="528" spans="1:9" s="55" customFormat="1" ht="11.25" x14ac:dyDescent="0.2">
      <c r="A528" s="73" t="s">
        <v>121</v>
      </c>
      <c r="B528" s="77" t="s">
        <v>328</v>
      </c>
      <c r="C528" s="74" t="s">
        <v>162</v>
      </c>
      <c r="D528" s="77" t="s">
        <v>231</v>
      </c>
      <c r="E528" s="77" t="s">
        <v>347</v>
      </c>
      <c r="F528" s="74">
        <v>111</v>
      </c>
      <c r="G528" s="149">
        <v>1157.5999999999999</v>
      </c>
      <c r="H528" s="228">
        <v>90.4</v>
      </c>
      <c r="I528" s="155">
        <f t="shared" ref="I528:I529" si="284">G528+H528</f>
        <v>1248</v>
      </c>
    </row>
    <row r="529" spans="1:9" s="55" customFormat="1" ht="36" customHeight="1" x14ac:dyDescent="0.2">
      <c r="A529" s="100" t="s">
        <v>122</v>
      </c>
      <c r="B529" s="77" t="s">
        <v>328</v>
      </c>
      <c r="C529" s="74" t="s">
        <v>162</v>
      </c>
      <c r="D529" s="77" t="s">
        <v>231</v>
      </c>
      <c r="E529" s="77" t="s">
        <v>347</v>
      </c>
      <c r="F529" s="74">
        <v>119</v>
      </c>
      <c r="G529" s="149">
        <v>349.6</v>
      </c>
      <c r="H529" s="228">
        <v>27.3</v>
      </c>
      <c r="I529" s="155">
        <f t="shared" si="284"/>
        <v>376.90000000000003</v>
      </c>
    </row>
    <row r="530" spans="1:9" s="55" customFormat="1" ht="11.25" x14ac:dyDescent="0.2">
      <c r="A530" s="73" t="s">
        <v>482</v>
      </c>
      <c r="B530" s="77" t="s">
        <v>328</v>
      </c>
      <c r="C530" s="74" t="s">
        <v>162</v>
      </c>
      <c r="D530" s="77" t="s">
        <v>231</v>
      </c>
      <c r="E530" s="77" t="s">
        <v>347</v>
      </c>
      <c r="F530" s="74">
        <v>200</v>
      </c>
      <c r="G530" s="149">
        <f>G531</f>
        <v>81</v>
      </c>
      <c r="H530" s="149">
        <f t="shared" ref="H530:I530" si="285">H531</f>
        <v>0</v>
      </c>
      <c r="I530" s="149">
        <f t="shared" si="285"/>
        <v>81</v>
      </c>
    </row>
    <row r="531" spans="1:9" s="55" customFormat="1" ht="22.5" x14ac:dyDescent="0.2">
      <c r="A531" s="73" t="s">
        <v>128</v>
      </c>
      <c r="B531" s="77" t="s">
        <v>328</v>
      </c>
      <c r="C531" s="74" t="s">
        <v>162</v>
      </c>
      <c r="D531" s="77" t="s">
        <v>231</v>
      </c>
      <c r="E531" s="77" t="s">
        <v>347</v>
      </c>
      <c r="F531" s="74">
        <v>240</v>
      </c>
      <c r="G531" s="149">
        <f>G532+G533</f>
        <v>81</v>
      </c>
      <c r="H531" s="149">
        <f t="shared" ref="H531:I531" si="286">H532+H533</f>
        <v>0</v>
      </c>
      <c r="I531" s="149">
        <f t="shared" si="286"/>
        <v>81</v>
      </c>
    </row>
    <row r="532" spans="1:9" s="55" customFormat="1" ht="22.5" x14ac:dyDescent="0.2">
      <c r="A532" s="101" t="s">
        <v>145</v>
      </c>
      <c r="B532" s="77" t="s">
        <v>328</v>
      </c>
      <c r="C532" s="74" t="s">
        <v>162</v>
      </c>
      <c r="D532" s="77" t="s">
        <v>231</v>
      </c>
      <c r="E532" s="77" t="s">
        <v>347</v>
      </c>
      <c r="F532" s="74">
        <v>242</v>
      </c>
      <c r="G532" s="149">
        <v>81</v>
      </c>
      <c r="H532" s="228"/>
      <c r="I532" s="155">
        <f t="shared" ref="I532:I533" si="287">G532+H532</f>
        <v>81</v>
      </c>
    </row>
    <row r="533" spans="1:9" s="55" customFormat="1" ht="11.25" x14ac:dyDescent="0.2">
      <c r="A533" s="101" t="s">
        <v>518</v>
      </c>
      <c r="B533" s="77" t="s">
        <v>328</v>
      </c>
      <c r="C533" s="74" t="s">
        <v>162</v>
      </c>
      <c r="D533" s="77" t="s">
        <v>231</v>
      </c>
      <c r="E533" s="77" t="s">
        <v>347</v>
      </c>
      <c r="F533" s="74">
        <v>244</v>
      </c>
      <c r="G533" s="149">
        <v>0</v>
      </c>
      <c r="H533" s="228"/>
      <c r="I533" s="155">
        <f t="shared" si="287"/>
        <v>0</v>
      </c>
    </row>
    <row r="534" spans="1:9" s="55" customFormat="1" ht="33.75" x14ac:dyDescent="0.2">
      <c r="A534" s="100" t="s">
        <v>532</v>
      </c>
      <c r="B534" s="77" t="s">
        <v>328</v>
      </c>
      <c r="C534" s="74" t="s">
        <v>162</v>
      </c>
      <c r="D534" s="77" t="s">
        <v>231</v>
      </c>
      <c r="E534" s="77" t="s">
        <v>348</v>
      </c>
      <c r="F534" s="74"/>
      <c r="G534" s="149">
        <f>G535+G539+G543+G547</f>
        <v>289.2</v>
      </c>
      <c r="H534" s="149">
        <f t="shared" ref="H534:I534" si="288">H535+H539+H543+H547</f>
        <v>0</v>
      </c>
      <c r="I534" s="149">
        <f t="shared" si="288"/>
        <v>289.2</v>
      </c>
    </row>
    <row r="535" spans="1:9" s="55" customFormat="1" ht="22.5" x14ac:dyDescent="0.2">
      <c r="A535" s="100" t="s">
        <v>589</v>
      </c>
      <c r="B535" s="77" t="s">
        <v>328</v>
      </c>
      <c r="C535" s="74" t="s">
        <v>162</v>
      </c>
      <c r="D535" s="77" t="s">
        <v>231</v>
      </c>
      <c r="E535" s="77" t="s">
        <v>588</v>
      </c>
      <c r="F535" s="74"/>
      <c r="G535" s="149">
        <f>G536</f>
        <v>269.2</v>
      </c>
      <c r="H535" s="149">
        <f t="shared" ref="H535:I537" si="289">H536</f>
        <v>0</v>
      </c>
      <c r="I535" s="149">
        <f t="shared" si="289"/>
        <v>269.2</v>
      </c>
    </row>
    <row r="536" spans="1:9" s="55" customFormat="1" ht="11.25" x14ac:dyDescent="0.2">
      <c r="A536" s="73" t="s">
        <v>482</v>
      </c>
      <c r="B536" s="77" t="s">
        <v>328</v>
      </c>
      <c r="C536" s="74" t="s">
        <v>162</v>
      </c>
      <c r="D536" s="77" t="s">
        <v>231</v>
      </c>
      <c r="E536" s="77" t="s">
        <v>588</v>
      </c>
      <c r="F536" s="74">
        <v>200</v>
      </c>
      <c r="G536" s="149">
        <f>G537</f>
        <v>269.2</v>
      </c>
      <c r="H536" s="149">
        <f t="shared" si="289"/>
        <v>0</v>
      </c>
      <c r="I536" s="149">
        <f t="shared" si="289"/>
        <v>269.2</v>
      </c>
    </row>
    <row r="537" spans="1:9" s="55" customFormat="1" ht="22.5" x14ac:dyDescent="0.2">
      <c r="A537" s="73" t="s">
        <v>128</v>
      </c>
      <c r="B537" s="77" t="s">
        <v>328</v>
      </c>
      <c r="C537" s="74" t="s">
        <v>162</v>
      </c>
      <c r="D537" s="77" t="s">
        <v>231</v>
      </c>
      <c r="E537" s="77" t="s">
        <v>588</v>
      </c>
      <c r="F537" s="74">
        <v>240</v>
      </c>
      <c r="G537" s="149">
        <f>G538</f>
        <v>269.2</v>
      </c>
      <c r="H537" s="149">
        <f t="shared" si="289"/>
        <v>0</v>
      </c>
      <c r="I537" s="149">
        <f t="shared" si="289"/>
        <v>269.2</v>
      </c>
    </row>
    <row r="538" spans="1:9" s="55" customFormat="1" ht="11.25" x14ac:dyDescent="0.2">
      <c r="A538" s="101" t="s">
        <v>518</v>
      </c>
      <c r="B538" s="77" t="s">
        <v>328</v>
      </c>
      <c r="C538" s="74" t="s">
        <v>162</v>
      </c>
      <c r="D538" s="77" t="s">
        <v>231</v>
      </c>
      <c r="E538" s="77" t="s">
        <v>588</v>
      </c>
      <c r="F538" s="74">
        <v>244</v>
      </c>
      <c r="G538" s="149">
        <v>269.2</v>
      </c>
      <c r="H538" s="228"/>
      <c r="I538" s="155">
        <f t="shared" ref="I538" si="290">G538+H538</f>
        <v>269.2</v>
      </c>
    </row>
    <row r="539" spans="1:9" s="55" customFormat="1" ht="33.75" x14ac:dyDescent="0.2">
      <c r="A539" s="100" t="s">
        <v>349</v>
      </c>
      <c r="B539" s="77" t="s">
        <v>328</v>
      </c>
      <c r="C539" s="74" t="s">
        <v>162</v>
      </c>
      <c r="D539" s="77" t="s">
        <v>231</v>
      </c>
      <c r="E539" s="77" t="s">
        <v>350</v>
      </c>
      <c r="F539" s="74"/>
      <c r="G539" s="149">
        <f>G540</f>
        <v>17</v>
      </c>
      <c r="H539" s="149">
        <f t="shared" ref="H539:I541" si="291">H540</f>
        <v>0</v>
      </c>
      <c r="I539" s="149">
        <f t="shared" si="291"/>
        <v>17</v>
      </c>
    </row>
    <row r="540" spans="1:9" s="55" customFormat="1" ht="11.25" x14ac:dyDescent="0.2">
      <c r="A540" s="73" t="s">
        <v>482</v>
      </c>
      <c r="B540" s="77" t="s">
        <v>328</v>
      </c>
      <c r="C540" s="74" t="s">
        <v>162</v>
      </c>
      <c r="D540" s="77" t="s">
        <v>231</v>
      </c>
      <c r="E540" s="77" t="s">
        <v>350</v>
      </c>
      <c r="F540" s="74">
        <v>200</v>
      </c>
      <c r="G540" s="149">
        <f>G541</f>
        <v>17</v>
      </c>
      <c r="H540" s="149">
        <f t="shared" si="291"/>
        <v>0</v>
      </c>
      <c r="I540" s="149">
        <f t="shared" si="291"/>
        <v>17</v>
      </c>
    </row>
    <row r="541" spans="1:9" s="55" customFormat="1" ht="22.5" x14ac:dyDescent="0.2">
      <c r="A541" s="73" t="s">
        <v>128</v>
      </c>
      <c r="B541" s="77" t="s">
        <v>328</v>
      </c>
      <c r="C541" s="74" t="s">
        <v>162</v>
      </c>
      <c r="D541" s="77" t="s">
        <v>231</v>
      </c>
      <c r="E541" s="77" t="s">
        <v>350</v>
      </c>
      <c r="F541" s="74">
        <v>240</v>
      </c>
      <c r="G541" s="149">
        <f>G542</f>
        <v>17</v>
      </c>
      <c r="H541" s="149">
        <f t="shared" si="291"/>
        <v>0</v>
      </c>
      <c r="I541" s="149">
        <f t="shared" si="291"/>
        <v>17</v>
      </c>
    </row>
    <row r="542" spans="1:9" s="55" customFormat="1" ht="11.25" x14ac:dyDescent="0.2">
      <c r="A542" s="101" t="s">
        <v>518</v>
      </c>
      <c r="B542" s="77" t="s">
        <v>328</v>
      </c>
      <c r="C542" s="74" t="s">
        <v>162</v>
      </c>
      <c r="D542" s="77" t="s">
        <v>231</v>
      </c>
      <c r="E542" s="77" t="s">
        <v>350</v>
      </c>
      <c r="F542" s="74">
        <v>244</v>
      </c>
      <c r="G542" s="149">
        <v>17</v>
      </c>
      <c r="H542" s="228"/>
      <c r="I542" s="155">
        <f t="shared" ref="I542" si="292">G542+H542</f>
        <v>17</v>
      </c>
    </row>
    <row r="543" spans="1:9" s="55" customFormat="1" ht="22.5" x14ac:dyDescent="0.2">
      <c r="A543" s="212" t="s">
        <v>693</v>
      </c>
      <c r="B543" s="77" t="s">
        <v>328</v>
      </c>
      <c r="C543" s="74" t="s">
        <v>162</v>
      </c>
      <c r="D543" s="77" t="s">
        <v>231</v>
      </c>
      <c r="E543" s="77" t="s">
        <v>590</v>
      </c>
      <c r="F543" s="74"/>
      <c r="G543" s="149">
        <f>G544</f>
        <v>1</v>
      </c>
      <c r="H543" s="149">
        <f t="shared" ref="H543:I545" si="293">H544</f>
        <v>0</v>
      </c>
      <c r="I543" s="149">
        <f t="shared" si="293"/>
        <v>1</v>
      </c>
    </row>
    <row r="544" spans="1:9" s="55" customFormat="1" ht="11.25" x14ac:dyDescent="0.2">
      <c r="A544" s="73" t="s">
        <v>482</v>
      </c>
      <c r="B544" s="77" t="s">
        <v>328</v>
      </c>
      <c r="C544" s="74" t="s">
        <v>162</v>
      </c>
      <c r="D544" s="77" t="s">
        <v>231</v>
      </c>
      <c r="E544" s="77" t="s">
        <v>590</v>
      </c>
      <c r="F544" s="74">
        <v>200</v>
      </c>
      <c r="G544" s="149">
        <f>G545</f>
        <v>1</v>
      </c>
      <c r="H544" s="149">
        <f t="shared" si="293"/>
        <v>0</v>
      </c>
      <c r="I544" s="149">
        <f t="shared" si="293"/>
        <v>1</v>
      </c>
    </row>
    <row r="545" spans="1:9" s="55" customFormat="1" ht="22.5" x14ac:dyDescent="0.2">
      <c r="A545" s="73" t="s">
        <v>128</v>
      </c>
      <c r="B545" s="77" t="s">
        <v>328</v>
      </c>
      <c r="C545" s="74" t="s">
        <v>162</v>
      </c>
      <c r="D545" s="77" t="s">
        <v>231</v>
      </c>
      <c r="E545" s="77" t="s">
        <v>590</v>
      </c>
      <c r="F545" s="74">
        <v>240</v>
      </c>
      <c r="G545" s="149">
        <f>G546</f>
        <v>1</v>
      </c>
      <c r="H545" s="149">
        <f t="shared" si="293"/>
        <v>0</v>
      </c>
      <c r="I545" s="149">
        <f t="shared" si="293"/>
        <v>1</v>
      </c>
    </row>
    <row r="546" spans="1:9" s="55" customFormat="1" ht="11.25" x14ac:dyDescent="0.2">
      <c r="A546" s="101" t="s">
        <v>518</v>
      </c>
      <c r="B546" s="77" t="s">
        <v>328</v>
      </c>
      <c r="C546" s="74" t="s">
        <v>162</v>
      </c>
      <c r="D546" s="77" t="s">
        <v>231</v>
      </c>
      <c r="E546" s="77" t="s">
        <v>590</v>
      </c>
      <c r="F546" s="74">
        <v>244</v>
      </c>
      <c r="G546" s="149">
        <v>1</v>
      </c>
      <c r="H546" s="228"/>
      <c r="I546" s="155">
        <f t="shared" ref="I546" si="294">G546+H546</f>
        <v>1</v>
      </c>
    </row>
    <row r="547" spans="1:9" s="55" customFormat="1" ht="33.75" x14ac:dyDescent="0.2">
      <c r="A547" s="210" t="s">
        <v>694</v>
      </c>
      <c r="B547" s="77" t="s">
        <v>328</v>
      </c>
      <c r="C547" s="74" t="s">
        <v>162</v>
      </c>
      <c r="D547" s="77" t="s">
        <v>231</v>
      </c>
      <c r="E547" s="77" t="s">
        <v>591</v>
      </c>
      <c r="F547" s="74"/>
      <c r="G547" s="149">
        <f>G548</f>
        <v>2</v>
      </c>
      <c r="H547" s="149">
        <f t="shared" ref="H547:I549" si="295">H548</f>
        <v>0</v>
      </c>
      <c r="I547" s="149">
        <f t="shared" si="295"/>
        <v>2</v>
      </c>
    </row>
    <row r="548" spans="1:9" s="55" customFormat="1" ht="11.25" x14ac:dyDescent="0.2">
      <c r="A548" s="73" t="s">
        <v>482</v>
      </c>
      <c r="B548" s="77" t="s">
        <v>328</v>
      </c>
      <c r="C548" s="74" t="s">
        <v>162</v>
      </c>
      <c r="D548" s="77" t="s">
        <v>231</v>
      </c>
      <c r="E548" s="77" t="s">
        <v>591</v>
      </c>
      <c r="F548" s="74">
        <v>200</v>
      </c>
      <c r="G548" s="149">
        <f>G549</f>
        <v>2</v>
      </c>
      <c r="H548" s="149">
        <f t="shared" si="295"/>
        <v>0</v>
      </c>
      <c r="I548" s="149">
        <f t="shared" si="295"/>
        <v>2</v>
      </c>
    </row>
    <row r="549" spans="1:9" s="55" customFormat="1" ht="22.5" x14ac:dyDescent="0.2">
      <c r="A549" s="73" t="s">
        <v>128</v>
      </c>
      <c r="B549" s="77" t="s">
        <v>328</v>
      </c>
      <c r="C549" s="74" t="s">
        <v>162</v>
      </c>
      <c r="D549" s="77" t="s">
        <v>231</v>
      </c>
      <c r="E549" s="77" t="s">
        <v>591</v>
      </c>
      <c r="F549" s="74">
        <v>240</v>
      </c>
      <c r="G549" s="149">
        <f>G550</f>
        <v>2</v>
      </c>
      <c r="H549" s="149">
        <f t="shared" si="295"/>
        <v>0</v>
      </c>
      <c r="I549" s="149">
        <f t="shared" si="295"/>
        <v>2</v>
      </c>
    </row>
    <row r="550" spans="1:9" s="55" customFormat="1" ht="11.25" x14ac:dyDescent="0.2">
      <c r="A550" s="101" t="s">
        <v>518</v>
      </c>
      <c r="B550" s="77" t="s">
        <v>328</v>
      </c>
      <c r="C550" s="74" t="s">
        <v>162</v>
      </c>
      <c r="D550" s="77" t="s">
        <v>231</v>
      </c>
      <c r="E550" s="77" t="s">
        <v>591</v>
      </c>
      <c r="F550" s="74">
        <v>244</v>
      </c>
      <c r="G550" s="149">
        <v>2</v>
      </c>
      <c r="H550" s="228"/>
      <c r="I550" s="155">
        <f t="shared" ref="I550" si="296">G550+H550</f>
        <v>2</v>
      </c>
    </row>
    <row r="551" spans="1:9" s="55" customFormat="1" ht="21" x14ac:dyDescent="0.2">
      <c r="A551" s="88" t="s">
        <v>351</v>
      </c>
      <c r="B551" s="89" t="s">
        <v>328</v>
      </c>
      <c r="C551" s="87" t="s">
        <v>162</v>
      </c>
      <c r="D551" s="89" t="s">
        <v>311</v>
      </c>
      <c r="E551" s="89" t="s">
        <v>157</v>
      </c>
      <c r="F551" s="87" t="s">
        <v>158</v>
      </c>
      <c r="G551" s="147">
        <f>G552</f>
        <v>230</v>
      </c>
      <c r="H551" s="147">
        <f t="shared" ref="H551:I551" si="297">H552</f>
        <v>0</v>
      </c>
      <c r="I551" s="147">
        <f t="shared" si="297"/>
        <v>230</v>
      </c>
    </row>
    <row r="552" spans="1:9" s="55" customFormat="1" ht="31.5" x14ac:dyDescent="0.2">
      <c r="A552" s="88" t="s">
        <v>533</v>
      </c>
      <c r="B552" s="96" t="s">
        <v>328</v>
      </c>
      <c r="C552" s="87" t="s">
        <v>162</v>
      </c>
      <c r="D552" s="89" t="s">
        <v>311</v>
      </c>
      <c r="E552" s="89" t="s">
        <v>352</v>
      </c>
      <c r="F552" s="87" t="s">
        <v>158</v>
      </c>
      <c r="G552" s="147">
        <f>G553+G557</f>
        <v>230</v>
      </c>
      <c r="H552" s="147">
        <f t="shared" ref="H552:I552" si="298">H553+H557</f>
        <v>0</v>
      </c>
      <c r="I552" s="147">
        <f t="shared" si="298"/>
        <v>230</v>
      </c>
    </row>
    <row r="553" spans="1:9" s="55" customFormat="1" ht="22.5" x14ac:dyDescent="0.2">
      <c r="A553" s="90" t="s">
        <v>353</v>
      </c>
      <c r="B553" s="94" t="s">
        <v>328</v>
      </c>
      <c r="C553" s="92" t="s">
        <v>162</v>
      </c>
      <c r="D553" s="92" t="s">
        <v>311</v>
      </c>
      <c r="E553" s="94" t="s">
        <v>354</v>
      </c>
      <c r="F553" s="92" t="s">
        <v>158</v>
      </c>
      <c r="G553" s="148">
        <f>+G554</f>
        <v>200</v>
      </c>
      <c r="H553" s="148">
        <f t="shared" ref="H553:I555" si="299">+H554</f>
        <v>0</v>
      </c>
      <c r="I553" s="148">
        <f t="shared" si="299"/>
        <v>200</v>
      </c>
    </row>
    <row r="554" spans="1:9" x14ac:dyDescent="0.2">
      <c r="A554" s="73" t="s">
        <v>482</v>
      </c>
      <c r="B554" s="95" t="s">
        <v>328</v>
      </c>
      <c r="C554" s="74" t="s">
        <v>162</v>
      </c>
      <c r="D554" s="74" t="s">
        <v>311</v>
      </c>
      <c r="E554" s="77" t="s">
        <v>354</v>
      </c>
      <c r="F554" s="74" t="s">
        <v>127</v>
      </c>
      <c r="G554" s="149">
        <f>+G555</f>
        <v>200</v>
      </c>
      <c r="H554" s="149">
        <f t="shared" si="299"/>
        <v>0</v>
      </c>
      <c r="I554" s="149">
        <f t="shared" si="299"/>
        <v>200</v>
      </c>
    </row>
    <row r="555" spans="1:9" ht="22.5" x14ac:dyDescent="0.2">
      <c r="A555" s="73" t="s">
        <v>128</v>
      </c>
      <c r="B555" s="77" t="s">
        <v>328</v>
      </c>
      <c r="C555" s="74" t="s">
        <v>162</v>
      </c>
      <c r="D555" s="74" t="s">
        <v>311</v>
      </c>
      <c r="E555" s="77" t="s">
        <v>354</v>
      </c>
      <c r="F555" s="74" t="s">
        <v>129</v>
      </c>
      <c r="G555" s="149">
        <f>+G556</f>
        <v>200</v>
      </c>
      <c r="H555" s="149">
        <f t="shared" si="299"/>
        <v>0</v>
      </c>
      <c r="I555" s="149">
        <f t="shared" si="299"/>
        <v>200</v>
      </c>
    </row>
    <row r="556" spans="1:9" x14ac:dyDescent="0.2">
      <c r="A556" s="101" t="s">
        <v>518</v>
      </c>
      <c r="B556" s="95" t="s">
        <v>328</v>
      </c>
      <c r="C556" s="74" t="s">
        <v>162</v>
      </c>
      <c r="D556" s="74" t="s">
        <v>311</v>
      </c>
      <c r="E556" s="77" t="s">
        <v>354</v>
      </c>
      <c r="F556" s="74" t="s">
        <v>131</v>
      </c>
      <c r="G556" s="149">
        <v>200</v>
      </c>
      <c r="H556" s="228"/>
      <c r="I556" s="155">
        <f t="shared" ref="I556" si="300">G556+H556</f>
        <v>200</v>
      </c>
    </row>
    <row r="557" spans="1:9" ht="22.5" x14ac:dyDescent="0.2">
      <c r="A557" s="90" t="s">
        <v>355</v>
      </c>
      <c r="B557" s="94" t="s">
        <v>328</v>
      </c>
      <c r="C557" s="92" t="s">
        <v>162</v>
      </c>
      <c r="D557" s="92" t="s">
        <v>311</v>
      </c>
      <c r="E557" s="94" t="s">
        <v>356</v>
      </c>
      <c r="F557" s="92" t="s">
        <v>158</v>
      </c>
      <c r="G557" s="148">
        <f>+G558</f>
        <v>30</v>
      </c>
      <c r="H557" s="148">
        <f t="shared" ref="H557:I559" si="301">+H558</f>
        <v>0</v>
      </c>
      <c r="I557" s="148">
        <f t="shared" si="301"/>
        <v>30</v>
      </c>
    </row>
    <row r="558" spans="1:9" x14ac:dyDescent="0.2">
      <c r="A558" s="73" t="s">
        <v>482</v>
      </c>
      <c r="B558" s="95" t="s">
        <v>328</v>
      </c>
      <c r="C558" s="74" t="s">
        <v>162</v>
      </c>
      <c r="D558" s="74" t="s">
        <v>311</v>
      </c>
      <c r="E558" s="77" t="s">
        <v>356</v>
      </c>
      <c r="F558" s="74" t="s">
        <v>127</v>
      </c>
      <c r="G558" s="149">
        <f>+G559</f>
        <v>30</v>
      </c>
      <c r="H558" s="149">
        <f t="shared" si="301"/>
        <v>0</v>
      </c>
      <c r="I558" s="149">
        <f t="shared" si="301"/>
        <v>30</v>
      </c>
    </row>
    <row r="559" spans="1:9" ht="22.5" x14ac:dyDescent="0.2">
      <c r="A559" s="73" t="s">
        <v>128</v>
      </c>
      <c r="B559" s="77" t="s">
        <v>328</v>
      </c>
      <c r="C559" s="74" t="s">
        <v>162</v>
      </c>
      <c r="D559" s="74" t="s">
        <v>311</v>
      </c>
      <c r="E559" s="77" t="s">
        <v>356</v>
      </c>
      <c r="F559" s="74" t="s">
        <v>129</v>
      </c>
      <c r="G559" s="149">
        <f>+G560</f>
        <v>30</v>
      </c>
      <c r="H559" s="149">
        <f t="shared" si="301"/>
        <v>0</v>
      </c>
      <c r="I559" s="149">
        <f t="shared" si="301"/>
        <v>30</v>
      </c>
    </row>
    <row r="560" spans="1:9" x14ac:dyDescent="0.2">
      <c r="A560" s="101" t="s">
        <v>518</v>
      </c>
      <c r="B560" s="95" t="s">
        <v>328</v>
      </c>
      <c r="C560" s="74" t="s">
        <v>162</v>
      </c>
      <c r="D560" s="74" t="s">
        <v>311</v>
      </c>
      <c r="E560" s="77" t="s">
        <v>356</v>
      </c>
      <c r="F560" s="74" t="s">
        <v>131</v>
      </c>
      <c r="G560" s="149">
        <v>30</v>
      </c>
      <c r="H560" s="228"/>
      <c r="I560" s="155">
        <f t="shared" ref="I560" si="302">G560+H560</f>
        <v>30</v>
      </c>
    </row>
    <row r="561" spans="1:10" x14ac:dyDescent="0.2">
      <c r="A561" s="88" t="s">
        <v>357</v>
      </c>
      <c r="B561" s="89" t="s">
        <v>328</v>
      </c>
      <c r="C561" s="87" t="s">
        <v>135</v>
      </c>
      <c r="D561" s="89"/>
      <c r="E561" s="89"/>
      <c r="F561" s="87"/>
      <c r="G561" s="147">
        <f>G562+G568</f>
        <v>6424</v>
      </c>
      <c r="H561" s="147">
        <f t="shared" ref="H561:I561" si="303">H562+H568</f>
        <v>4110.5248499999998</v>
      </c>
      <c r="I561" s="147">
        <f t="shared" si="303"/>
        <v>10534.52485</v>
      </c>
    </row>
    <row r="562" spans="1:10" x14ac:dyDescent="0.2">
      <c r="A562" s="102" t="s">
        <v>358</v>
      </c>
      <c r="B562" s="96" t="s">
        <v>328</v>
      </c>
      <c r="C562" s="89" t="s">
        <v>135</v>
      </c>
      <c r="D562" s="89" t="s">
        <v>231</v>
      </c>
      <c r="E562" s="89"/>
      <c r="F562" s="87"/>
      <c r="G562" s="147">
        <f>G563</f>
        <v>4684</v>
      </c>
      <c r="H562" s="147">
        <f t="shared" ref="H562:I566" si="304">H563</f>
        <v>4110.5248499999998</v>
      </c>
      <c r="I562" s="147">
        <f t="shared" si="304"/>
        <v>8794.5248499999998</v>
      </c>
    </row>
    <row r="563" spans="1:10" ht="31.5" x14ac:dyDescent="0.2">
      <c r="A563" s="88" t="s">
        <v>534</v>
      </c>
      <c r="B563" s="96" t="s">
        <v>328</v>
      </c>
      <c r="C563" s="89" t="s">
        <v>135</v>
      </c>
      <c r="D563" s="89" t="s">
        <v>231</v>
      </c>
      <c r="E563" s="89" t="s">
        <v>553</v>
      </c>
      <c r="F563" s="87"/>
      <c r="G563" s="147">
        <f>G564</f>
        <v>4684</v>
      </c>
      <c r="H563" s="147">
        <f t="shared" si="304"/>
        <v>4110.5248499999998</v>
      </c>
      <c r="I563" s="147">
        <f t="shared" si="304"/>
        <v>8794.5248499999998</v>
      </c>
    </row>
    <row r="564" spans="1:10" ht="112.5" x14ac:dyDescent="0.2">
      <c r="A564" s="100" t="s">
        <v>360</v>
      </c>
      <c r="B564" s="95" t="s">
        <v>328</v>
      </c>
      <c r="C564" s="77" t="s">
        <v>135</v>
      </c>
      <c r="D564" s="77" t="s">
        <v>231</v>
      </c>
      <c r="E564" s="77" t="s">
        <v>359</v>
      </c>
      <c r="F564" s="74"/>
      <c r="G564" s="149">
        <f>G565</f>
        <v>4684</v>
      </c>
      <c r="H564" s="149">
        <f t="shared" si="304"/>
        <v>4110.5248499999998</v>
      </c>
      <c r="I564" s="149">
        <f t="shared" si="304"/>
        <v>8794.5248499999998</v>
      </c>
    </row>
    <row r="565" spans="1:10" x14ac:dyDescent="0.2">
      <c r="A565" s="73" t="s">
        <v>482</v>
      </c>
      <c r="B565" s="95" t="s">
        <v>328</v>
      </c>
      <c r="C565" s="77" t="s">
        <v>135</v>
      </c>
      <c r="D565" s="77" t="s">
        <v>231</v>
      </c>
      <c r="E565" s="77" t="s">
        <v>359</v>
      </c>
      <c r="F565" s="74" t="s">
        <v>127</v>
      </c>
      <c r="G565" s="149">
        <f>G566</f>
        <v>4684</v>
      </c>
      <c r="H565" s="149">
        <f t="shared" si="304"/>
        <v>4110.5248499999998</v>
      </c>
      <c r="I565" s="149">
        <f t="shared" si="304"/>
        <v>8794.5248499999998</v>
      </c>
    </row>
    <row r="566" spans="1:10" ht="24" customHeight="1" x14ac:dyDescent="0.2">
      <c r="A566" s="73" t="s">
        <v>128</v>
      </c>
      <c r="B566" s="95" t="s">
        <v>328</v>
      </c>
      <c r="C566" s="77" t="s">
        <v>135</v>
      </c>
      <c r="D566" s="77" t="s">
        <v>231</v>
      </c>
      <c r="E566" s="77" t="s">
        <v>359</v>
      </c>
      <c r="F566" s="74" t="s">
        <v>129</v>
      </c>
      <c r="G566" s="149">
        <f>G567</f>
        <v>4684</v>
      </c>
      <c r="H566" s="149">
        <f t="shared" si="304"/>
        <v>4110.5248499999998</v>
      </c>
      <c r="I566" s="149">
        <f t="shared" si="304"/>
        <v>8794.5248499999998</v>
      </c>
    </row>
    <row r="567" spans="1:10" ht="12.75" customHeight="1" x14ac:dyDescent="0.2">
      <c r="A567" s="101" t="s">
        <v>518</v>
      </c>
      <c r="B567" s="95" t="s">
        <v>328</v>
      </c>
      <c r="C567" s="77" t="s">
        <v>135</v>
      </c>
      <c r="D567" s="77" t="s">
        <v>231</v>
      </c>
      <c r="E567" s="77" t="s">
        <v>359</v>
      </c>
      <c r="F567" s="74" t="s">
        <v>131</v>
      </c>
      <c r="G567" s="149">
        <v>4684</v>
      </c>
      <c r="H567" s="228">
        <v>4110.5248499999998</v>
      </c>
      <c r="I567" s="155">
        <f t="shared" ref="I567" si="305">G567+H567</f>
        <v>8794.5248499999998</v>
      </c>
    </row>
    <row r="568" spans="1:10" ht="17.25" customHeight="1" x14ac:dyDescent="0.2">
      <c r="A568" s="88" t="s">
        <v>260</v>
      </c>
      <c r="B568" s="89" t="s">
        <v>328</v>
      </c>
      <c r="C568" s="87" t="s">
        <v>135</v>
      </c>
      <c r="D568" s="89" t="s">
        <v>261</v>
      </c>
      <c r="E568" s="89"/>
      <c r="F568" s="87" t="s">
        <v>158</v>
      </c>
      <c r="G568" s="147">
        <f>G598+G569+G604+G617+G628</f>
        <v>1740</v>
      </c>
      <c r="H568" s="147">
        <f t="shared" ref="H568:I568" si="306">H598+H569+H604+H617+H628</f>
        <v>0</v>
      </c>
      <c r="I568" s="147">
        <f t="shared" si="306"/>
        <v>1740</v>
      </c>
      <c r="J568" s="135"/>
    </row>
    <row r="569" spans="1:10" ht="21" customHeight="1" x14ac:dyDescent="0.2">
      <c r="A569" s="104" t="s">
        <v>699</v>
      </c>
      <c r="B569" s="96" t="s">
        <v>328</v>
      </c>
      <c r="C569" s="89" t="s">
        <v>135</v>
      </c>
      <c r="D569" s="89" t="s">
        <v>261</v>
      </c>
      <c r="E569" s="89" t="s">
        <v>361</v>
      </c>
      <c r="F569" s="87" t="s">
        <v>158</v>
      </c>
      <c r="G569" s="147">
        <f>G570+G578</f>
        <v>400</v>
      </c>
      <c r="H569" s="147">
        <f t="shared" ref="H569:I569" si="307">H570+H578</f>
        <v>0</v>
      </c>
      <c r="I569" s="147">
        <f t="shared" si="307"/>
        <v>400</v>
      </c>
    </row>
    <row r="570" spans="1:10" ht="22.5" x14ac:dyDescent="0.2">
      <c r="A570" s="100" t="s">
        <v>362</v>
      </c>
      <c r="B570" s="95" t="s">
        <v>328</v>
      </c>
      <c r="C570" s="77" t="s">
        <v>135</v>
      </c>
      <c r="D570" s="77" t="s">
        <v>261</v>
      </c>
      <c r="E570" s="77" t="s">
        <v>363</v>
      </c>
      <c r="F570" s="74"/>
      <c r="G570" s="149">
        <f>G571</f>
        <v>100</v>
      </c>
      <c r="H570" s="149">
        <f t="shared" ref="H570:I570" si="308">H571</f>
        <v>0</v>
      </c>
      <c r="I570" s="149">
        <f t="shared" si="308"/>
        <v>100</v>
      </c>
    </row>
    <row r="571" spans="1:10" x14ac:dyDescent="0.2">
      <c r="A571" s="213" t="s">
        <v>700</v>
      </c>
      <c r="B571" s="95" t="s">
        <v>328</v>
      </c>
      <c r="C571" s="77" t="s">
        <v>135</v>
      </c>
      <c r="D571" s="77" t="s">
        <v>261</v>
      </c>
      <c r="E571" s="77" t="s">
        <v>596</v>
      </c>
      <c r="F571" s="74"/>
      <c r="G571" s="149">
        <f>G572+G575</f>
        <v>100</v>
      </c>
      <c r="H571" s="149">
        <f t="shared" ref="H571:I571" si="309">H572+H575</f>
        <v>0</v>
      </c>
      <c r="I571" s="149">
        <f t="shared" si="309"/>
        <v>100</v>
      </c>
    </row>
    <row r="572" spans="1:10" x14ac:dyDescent="0.2">
      <c r="A572" s="73" t="s">
        <v>482</v>
      </c>
      <c r="B572" s="95" t="s">
        <v>328</v>
      </c>
      <c r="C572" s="77" t="s">
        <v>135</v>
      </c>
      <c r="D572" s="77" t="s">
        <v>261</v>
      </c>
      <c r="E572" s="77" t="s">
        <v>596</v>
      </c>
      <c r="F572" s="74" t="s">
        <v>127</v>
      </c>
      <c r="G572" s="149">
        <f>G573</f>
        <v>100</v>
      </c>
      <c r="H572" s="149">
        <f t="shared" ref="H572:I573" si="310">H573</f>
        <v>0</v>
      </c>
      <c r="I572" s="149">
        <f t="shared" si="310"/>
        <v>100</v>
      </c>
    </row>
    <row r="573" spans="1:10" ht="22.5" x14ac:dyDescent="0.2">
      <c r="A573" s="73" t="s">
        <v>128</v>
      </c>
      <c r="B573" s="95" t="s">
        <v>328</v>
      </c>
      <c r="C573" s="77" t="s">
        <v>135</v>
      </c>
      <c r="D573" s="77" t="s">
        <v>261</v>
      </c>
      <c r="E573" s="77" t="s">
        <v>596</v>
      </c>
      <c r="F573" s="74" t="s">
        <v>129</v>
      </c>
      <c r="G573" s="149">
        <f>G574</f>
        <v>100</v>
      </c>
      <c r="H573" s="149">
        <f t="shared" si="310"/>
        <v>0</v>
      </c>
      <c r="I573" s="149">
        <f t="shared" si="310"/>
        <v>100</v>
      </c>
    </row>
    <row r="574" spans="1:10" x14ac:dyDescent="0.2">
      <c r="A574" s="101" t="s">
        <v>518</v>
      </c>
      <c r="B574" s="95" t="s">
        <v>328</v>
      </c>
      <c r="C574" s="77" t="s">
        <v>135</v>
      </c>
      <c r="D574" s="77" t="s">
        <v>261</v>
      </c>
      <c r="E574" s="77" t="s">
        <v>596</v>
      </c>
      <c r="F574" s="74" t="s">
        <v>131</v>
      </c>
      <c r="G574" s="149">
        <v>100</v>
      </c>
      <c r="H574" s="228"/>
      <c r="I574" s="155">
        <f t="shared" ref="I574" si="311">G574+H574</f>
        <v>100</v>
      </c>
    </row>
    <row r="575" spans="1:10" x14ac:dyDescent="0.2">
      <c r="A575" s="208" t="s">
        <v>576</v>
      </c>
      <c r="B575" s="95" t="s">
        <v>328</v>
      </c>
      <c r="C575" s="77" t="s">
        <v>135</v>
      </c>
      <c r="D575" s="77" t="s">
        <v>261</v>
      </c>
      <c r="E575" s="77" t="s">
        <v>596</v>
      </c>
      <c r="F575" s="74">
        <v>800</v>
      </c>
      <c r="G575" s="149">
        <f>G576</f>
        <v>0</v>
      </c>
      <c r="H575" s="149">
        <f t="shared" ref="H575:I576" si="312">H576</f>
        <v>0</v>
      </c>
      <c r="I575" s="149">
        <f t="shared" si="312"/>
        <v>0</v>
      </c>
    </row>
    <row r="576" spans="1:10" x14ac:dyDescent="0.2">
      <c r="A576" s="208" t="s">
        <v>577</v>
      </c>
      <c r="B576" s="95" t="s">
        <v>328</v>
      </c>
      <c r="C576" s="77" t="s">
        <v>135</v>
      </c>
      <c r="D576" s="77" t="s">
        <v>261</v>
      </c>
      <c r="E576" s="77" t="s">
        <v>596</v>
      </c>
      <c r="F576" s="74">
        <v>810</v>
      </c>
      <c r="G576" s="149">
        <f>G577</f>
        <v>0</v>
      </c>
      <c r="H576" s="149">
        <f t="shared" si="312"/>
        <v>0</v>
      </c>
      <c r="I576" s="149">
        <f t="shared" si="312"/>
        <v>0</v>
      </c>
    </row>
    <row r="577" spans="1:9" ht="56.25" x14ac:dyDescent="0.2">
      <c r="A577" s="209" t="s">
        <v>578</v>
      </c>
      <c r="B577" s="95" t="s">
        <v>328</v>
      </c>
      <c r="C577" s="77" t="s">
        <v>135</v>
      </c>
      <c r="D577" s="77" t="s">
        <v>261</v>
      </c>
      <c r="E577" s="77" t="s">
        <v>364</v>
      </c>
      <c r="F577" s="74">
        <v>812</v>
      </c>
      <c r="G577" s="149">
        <v>0</v>
      </c>
      <c r="H577" s="228"/>
      <c r="I577" s="155">
        <f t="shared" ref="I577" si="313">G577+H577</f>
        <v>0</v>
      </c>
    </row>
    <row r="578" spans="1:9" ht="22.5" x14ac:dyDescent="0.2">
      <c r="A578" s="100" t="s">
        <v>365</v>
      </c>
      <c r="B578" s="95" t="s">
        <v>328</v>
      </c>
      <c r="C578" s="77" t="s">
        <v>135</v>
      </c>
      <c r="D578" s="77" t="s">
        <v>261</v>
      </c>
      <c r="E578" s="77" t="s">
        <v>366</v>
      </c>
      <c r="F578" s="74"/>
      <c r="G578" s="149">
        <f>G579+G586+G590+G594</f>
        <v>300</v>
      </c>
      <c r="H578" s="149">
        <f t="shared" ref="H578:I578" si="314">H579+H586+H590+H594</f>
        <v>0</v>
      </c>
      <c r="I578" s="149">
        <f t="shared" si="314"/>
        <v>300</v>
      </c>
    </row>
    <row r="579" spans="1:9" ht="33.75" x14ac:dyDescent="0.2">
      <c r="A579" s="100" t="s">
        <v>367</v>
      </c>
      <c r="B579" s="95" t="s">
        <v>328</v>
      </c>
      <c r="C579" s="77" t="s">
        <v>135</v>
      </c>
      <c r="D579" s="77" t="s">
        <v>261</v>
      </c>
      <c r="E579" s="77" t="s">
        <v>368</v>
      </c>
      <c r="F579" s="74"/>
      <c r="G579" s="149">
        <f>G580+G583</f>
        <v>90</v>
      </c>
      <c r="H579" s="149">
        <f t="shared" ref="H579:I579" si="315">H580+H583</f>
        <v>120</v>
      </c>
      <c r="I579" s="149">
        <f t="shared" si="315"/>
        <v>210</v>
      </c>
    </row>
    <row r="580" spans="1:9" x14ac:dyDescent="0.2">
      <c r="A580" s="73" t="s">
        <v>482</v>
      </c>
      <c r="B580" s="95" t="s">
        <v>328</v>
      </c>
      <c r="C580" s="77" t="s">
        <v>135</v>
      </c>
      <c r="D580" s="77" t="s">
        <v>261</v>
      </c>
      <c r="E580" s="77" t="s">
        <v>368</v>
      </c>
      <c r="F580" s="74" t="s">
        <v>127</v>
      </c>
      <c r="G580" s="149">
        <f>G581</f>
        <v>90</v>
      </c>
      <c r="H580" s="149">
        <f t="shared" ref="H580:I581" si="316">H581</f>
        <v>0</v>
      </c>
      <c r="I580" s="149">
        <f t="shared" si="316"/>
        <v>90</v>
      </c>
    </row>
    <row r="581" spans="1:9" ht="22.5" x14ac:dyDescent="0.2">
      <c r="A581" s="73" t="s">
        <v>128</v>
      </c>
      <c r="B581" s="95" t="s">
        <v>328</v>
      </c>
      <c r="C581" s="77" t="s">
        <v>135</v>
      </c>
      <c r="D581" s="77" t="s">
        <v>261</v>
      </c>
      <c r="E581" s="77" t="s">
        <v>368</v>
      </c>
      <c r="F581" s="74" t="s">
        <v>129</v>
      </c>
      <c r="G581" s="149">
        <f>G582</f>
        <v>90</v>
      </c>
      <c r="H581" s="149">
        <f t="shared" si="316"/>
        <v>0</v>
      </c>
      <c r="I581" s="149">
        <f t="shared" si="316"/>
        <v>90</v>
      </c>
    </row>
    <row r="582" spans="1:9" x14ac:dyDescent="0.2">
      <c r="A582" s="101" t="s">
        <v>518</v>
      </c>
      <c r="B582" s="95" t="s">
        <v>328</v>
      </c>
      <c r="C582" s="77" t="s">
        <v>135</v>
      </c>
      <c r="D582" s="77" t="s">
        <v>261</v>
      </c>
      <c r="E582" s="77" t="s">
        <v>368</v>
      </c>
      <c r="F582" s="74" t="s">
        <v>131</v>
      </c>
      <c r="G582" s="149">
        <v>90</v>
      </c>
      <c r="H582" s="228"/>
      <c r="I582" s="155">
        <f t="shared" ref="I582" si="317">G582+H582</f>
        <v>90</v>
      </c>
    </row>
    <row r="583" spans="1:9" x14ac:dyDescent="0.2">
      <c r="A583" s="208" t="s">
        <v>576</v>
      </c>
      <c r="B583" s="95" t="s">
        <v>328</v>
      </c>
      <c r="C583" s="77" t="s">
        <v>135</v>
      </c>
      <c r="D583" s="77" t="s">
        <v>261</v>
      </c>
      <c r="E583" s="77" t="s">
        <v>368</v>
      </c>
      <c r="F583" s="74">
        <v>800</v>
      </c>
      <c r="G583" s="149">
        <f>G584</f>
        <v>0</v>
      </c>
      <c r="H583" s="149">
        <f t="shared" ref="H583:H584" si="318">H584</f>
        <v>120</v>
      </c>
      <c r="I583" s="149">
        <f t="shared" ref="I583:I584" si="319">I584</f>
        <v>120</v>
      </c>
    </row>
    <row r="584" spans="1:9" x14ac:dyDescent="0.2">
      <c r="A584" s="208" t="s">
        <v>577</v>
      </c>
      <c r="B584" s="95" t="s">
        <v>328</v>
      </c>
      <c r="C584" s="77" t="s">
        <v>135</v>
      </c>
      <c r="D584" s="77" t="s">
        <v>261</v>
      </c>
      <c r="E584" s="77" t="s">
        <v>368</v>
      </c>
      <c r="F584" s="74">
        <v>810</v>
      </c>
      <c r="G584" s="149">
        <f>G585</f>
        <v>0</v>
      </c>
      <c r="H584" s="149">
        <f t="shared" si="318"/>
        <v>120</v>
      </c>
      <c r="I584" s="149">
        <f t="shared" si="319"/>
        <v>120</v>
      </c>
    </row>
    <row r="585" spans="1:9" ht="56.25" x14ac:dyDescent="0.2">
      <c r="A585" s="209" t="s">
        <v>578</v>
      </c>
      <c r="B585" s="95" t="s">
        <v>328</v>
      </c>
      <c r="C585" s="77" t="s">
        <v>135</v>
      </c>
      <c r="D585" s="77" t="s">
        <v>261</v>
      </c>
      <c r="E585" s="77" t="s">
        <v>368</v>
      </c>
      <c r="F585" s="74">
        <v>812</v>
      </c>
      <c r="G585" s="149">
        <v>0</v>
      </c>
      <c r="H585" s="228">
        <v>120</v>
      </c>
      <c r="I585" s="155">
        <f t="shared" ref="I585" si="320">G585+H585</f>
        <v>120</v>
      </c>
    </row>
    <row r="586" spans="1:9" ht="22.5" x14ac:dyDescent="0.2">
      <c r="A586" s="210" t="s">
        <v>597</v>
      </c>
      <c r="B586" s="95" t="s">
        <v>328</v>
      </c>
      <c r="C586" s="77" t="s">
        <v>135</v>
      </c>
      <c r="D586" s="77" t="s">
        <v>261</v>
      </c>
      <c r="E586" s="77" t="s">
        <v>598</v>
      </c>
      <c r="F586" s="74"/>
      <c r="G586" s="149">
        <f>G587</f>
        <v>120</v>
      </c>
      <c r="H586" s="149">
        <f t="shared" ref="H586:I588" si="321">H587</f>
        <v>-120</v>
      </c>
      <c r="I586" s="149">
        <f t="shared" si="321"/>
        <v>0</v>
      </c>
    </row>
    <row r="587" spans="1:9" x14ac:dyDescent="0.2">
      <c r="A587" s="73" t="s">
        <v>482</v>
      </c>
      <c r="B587" s="95" t="s">
        <v>328</v>
      </c>
      <c r="C587" s="77" t="s">
        <v>135</v>
      </c>
      <c r="D587" s="77" t="s">
        <v>261</v>
      </c>
      <c r="E587" s="77" t="s">
        <v>598</v>
      </c>
      <c r="F587" s="74" t="s">
        <v>127</v>
      </c>
      <c r="G587" s="149">
        <f>G588</f>
        <v>120</v>
      </c>
      <c r="H587" s="149">
        <f t="shared" si="321"/>
        <v>-120</v>
      </c>
      <c r="I587" s="149">
        <f t="shared" si="321"/>
        <v>0</v>
      </c>
    </row>
    <row r="588" spans="1:9" ht="22.5" x14ac:dyDescent="0.2">
      <c r="A588" s="73" t="s">
        <v>128</v>
      </c>
      <c r="B588" s="95" t="s">
        <v>328</v>
      </c>
      <c r="C588" s="77" t="s">
        <v>135</v>
      </c>
      <c r="D588" s="77" t="s">
        <v>261</v>
      </c>
      <c r="E588" s="77" t="s">
        <v>598</v>
      </c>
      <c r="F588" s="74" t="s">
        <v>129</v>
      </c>
      <c r="G588" s="149">
        <f>G589</f>
        <v>120</v>
      </c>
      <c r="H588" s="149">
        <f t="shared" si="321"/>
        <v>-120</v>
      </c>
      <c r="I588" s="149">
        <f t="shared" si="321"/>
        <v>0</v>
      </c>
    </row>
    <row r="589" spans="1:9" x14ac:dyDescent="0.2">
      <c r="A589" s="101" t="s">
        <v>518</v>
      </c>
      <c r="B589" s="95" t="s">
        <v>328</v>
      </c>
      <c r="C589" s="77" t="s">
        <v>135</v>
      </c>
      <c r="D589" s="77" t="s">
        <v>261</v>
      </c>
      <c r="E589" s="77" t="s">
        <v>598</v>
      </c>
      <c r="F589" s="74" t="s">
        <v>131</v>
      </c>
      <c r="G589" s="149">
        <v>120</v>
      </c>
      <c r="H589" s="228">
        <v>-120</v>
      </c>
      <c r="I589" s="155">
        <f t="shared" ref="I589" si="322">G589+H589</f>
        <v>0</v>
      </c>
    </row>
    <row r="590" spans="1:9" ht="22.5" x14ac:dyDescent="0.2">
      <c r="A590" s="210" t="s">
        <v>695</v>
      </c>
      <c r="B590" s="95" t="s">
        <v>328</v>
      </c>
      <c r="C590" s="77" t="s">
        <v>135</v>
      </c>
      <c r="D590" s="77" t="s">
        <v>261</v>
      </c>
      <c r="E590" s="77" t="s">
        <v>599</v>
      </c>
      <c r="F590" s="74"/>
      <c r="G590" s="149">
        <f>G591</f>
        <v>60</v>
      </c>
      <c r="H590" s="149">
        <f t="shared" ref="H590:I592" si="323">H591</f>
        <v>0</v>
      </c>
      <c r="I590" s="149">
        <f t="shared" si="323"/>
        <v>60</v>
      </c>
    </row>
    <row r="591" spans="1:9" x14ac:dyDescent="0.2">
      <c r="A591" s="73" t="s">
        <v>482</v>
      </c>
      <c r="B591" s="95" t="s">
        <v>328</v>
      </c>
      <c r="C591" s="77" t="s">
        <v>135</v>
      </c>
      <c r="D591" s="77" t="s">
        <v>261</v>
      </c>
      <c r="E591" s="77" t="s">
        <v>599</v>
      </c>
      <c r="F591" s="74" t="s">
        <v>127</v>
      </c>
      <c r="G591" s="149">
        <f>G592</f>
        <v>60</v>
      </c>
      <c r="H591" s="149">
        <f t="shared" si="323"/>
        <v>0</v>
      </c>
      <c r="I591" s="149">
        <f t="shared" si="323"/>
        <v>60</v>
      </c>
    </row>
    <row r="592" spans="1:9" ht="22.5" x14ac:dyDescent="0.2">
      <c r="A592" s="73" t="s">
        <v>128</v>
      </c>
      <c r="B592" s="95" t="s">
        <v>328</v>
      </c>
      <c r="C592" s="77" t="s">
        <v>135</v>
      </c>
      <c r="D592" s="77" t="s">
        <v>261</v>
      </c>
      <c r="E592" s="77" t="s">
        <v>599</v>
      </c>
      <c r="F592" s="74" t="s">
        <v>129</v>
      </c>
      <c r="G592" s="149">
        <f>G593</f>
        <v>60</v>
      </c>
      <c r="H592" s="149">
        <f t="shared" si="323"/>
        <v>0</v>
      </c>
      <c r="I592" s="149">
        <f t="shared" si="323"/>
        <v>60</v>
      </c>
    </row>
    <row r="593" spans="1:9" x14ac:dyDescent="0.2">
      <c r="A593" s="101" t="s">
        <v>518</v>
      </c>
      <c r="B593" s="95" t="s">
        <v>328</v>
      </c>
      <c r="C593" s="77" t="s">
        <v>135</v>
      </c>
      <c r="D593" s="77" t="s">
        <v>261</v>
      </c>
      <c r="E593" s="77" t="s">
        <v>599</v>
      </c>
      <c r="F593" s="74" t="s">
        <v>131</v>
      </c>
      <c r="G593" s="149">
        <v>60</v>
      </c>
      <c r="H593" s="228"/>
      <c r="I593" s="155">
        <f t="shared" ref="I593" si="324">G593+H593</f>
        <v>60</v>
      </c>
    </row>
    <row r="594" spans="1:9" ht="22.5" x14ac:dyDescent="0.2">
      <c r="A594" s="210" t="s">
        <v>696</v>
      </c>
      <c r="B594" s="95" t="s">
        <v>328</v>
      </c>
      <c r="C594" s="77" t="s">
        <v>135</v>
      </c>
      <c r="D594" s="77" t="s">
        <v>261</v>
      </c>
      <c r="E594" s="77" t="s">
        <v>600</v>
      </c>
      <c r="F594" s="74"/>
      <c r="G594" s="149">
        <f>G595</f>
        <v>30</v>
      </c>
      <c r="H594" s="149">
        <f t="shared" ref="H594:I596" si="325">H595</f>
        <v>0</v>
      </c>
      <c r="I594" s="149">
        <f t="shared" si="325"/>
        <v>30</v>
      </c>
    </row>
    <row r="595" spans="1:9" x14ac:dyDescent="0.2">
      <c r="A595" s="73" t="s">
        <v>482</v>
      </c>
      <c r="B595" s="95" t="s">
        <v>328</v>
      </c>
      <c r="C595" s="77" t="s">
        <v>135</v>
      </c>
      <c r="D595" s="77" t="s">
        <v>261</v>
      </c>
      <c r="E595" s="77" t="s">
        <v>600</v>
      </c>
      <c r="F595" s="74" t="s">
        <v>127</v>
      </c>
      <c r="G595" s="149">
        <f>G596</f>
        <v>30</v>
      </c>
      <c r="H595" s="149">
        <f t="shared" si="325"/>
        <v>0</v>
      </c>
      <c r="I595" s="149">
        <f t="shared" si="325"/>
        <v>30</v>
      </c>
    </row>
    <row r="596" spans="1:9" ht="22.5" x14ac:dyDescent="0.2">
      <c r="A596" s="73" t="s">
        <v>128</v>
      </c>
      <c r="B596" s="95" t="s">
        <v>328</v>
      </c>
      <c r="C596" s="77" t="s">
        <v>135</v>
      </c>
      <c r="D596" s="77" t="s">
        <v>261</v>
      </c>
      <c r="E596" s="77" t="s">
        <v>600</v>
      </c>
      <c r="F596" s="74" t="s">
        <v>129</v>
      </c>
      <c r="G596" s="149">
        <f>G597</f>
        <v>30</v>
      </c>
      <c r="H596" s="149">
        <f t="shared" si="325"/>
        <v>0</v>
      </c>
      <c r="I596" s="149">
        <f t="shared" si="325"/>
        <v>30</v>
      </c>
    </row>
    <row r="597" spans="1:9" x14ac:dyDescent="0.2">
      <c r="A597" s="101" t="s">
        <v>518</v>
      </c>
      <c r="B597" s="95" t="s">
        <v>328</v>
      </c>
      <c r="C597" s="77" t="s">
        <v>135</v>
      </c>
      <c r="D597" s="77" t="s">
        <v>261</v>
      </c>
      <c r="E597" s="77" t="s">
        <v>600</v>
      </c>
      <c r="F597" s="74" t="s">
        <v>131</v>
      </c>
      <c r="G597" s="149">
        <v>30</v>
      </c>
      <c r="H597" s="228"/>
      <c r="I597" s="155">
        <f t="shared" ref="I597" si="326">G597+H597</f>
        <v>30</v>
      </c>
    </row>
    <row r="598" spans="1:9" ht="31.5" x14ac:dyDescent="0.2">
      <c r="A598" s="88" t="s">
        <v>535</v>
      </c>
      <c r="B598" s="96" t="s">
        <v>328</v>
      </c>
      <c r="C598" s="87" t="s">
        <v>135</v>
      </c>
      <c r="D598" s="89" t="s">
        <v>261</v>
      </c>
      <c r="E598" s="89" t="s">
        <v>369</v>
      </c>
      <c r="F598" s="87"/>
      <c r="G598" s="147">
        <f>+G599</f>
        <v>150</v>
      </c>
      <c r="H598" s="147">
        <f t="shared" ref="H598:I598" si="327">+H599</f>
        <v>0</v>
      </c>
      <c r="I598" s="147">
        <f t="shared" si="327"/>
        <v>150</v>
      </c>
    </row>
    <row r="599" spans="1:9" ht="22.5" x14ac:dyDescent="0.2">
      <c r="A599" s="73" t="s">
        <v>370</v>
      </c>
      <c r="B599" s="77" t="s">
        <v>328</v>
      </c>
      <c r="C599" s="77" t="s">
        <v>135</v>
      </c>
      <c r="D599" s="77" t="s">
        <v>261</v>
      </c>
      <c r="E599" s="77" t="s">
        <v>371</v>
      </c>
      <c r="F599" s="74" t="s">
        <v>158</v>
      </c>
      <c r="G599" s="157">
        <f>G600</f>
        <v>150</v>
      </c>
      <c r="H599" s="157">
        <f t="shared" ref="H599:I600" si="328">H600</f>
        <v>0</v>
      </c>
      <c r="I599" s="157">
        <f t="shared" si="328"/>
        <v>150</v>
      </c>
    </row>
    <row r="600" spans="1:9" x14ac:dyDescent="0.2">
      <c r="A600" s="73" t="s">
        <v>482</v>
      </c>
      <c r="B600" s="95" t="s">
        <v>328</v>
      </c>
      <c r="C600" s="77" t="s">
        <v>135</v>
      </c>
      <c r="D600" s="77" t="s">
        <v>261</v>
      </c>
      <c r="E600" s="77" t="s">
        <v>371</v>
      </c>
      <c r="F600" s="74" t="s">
        <v>127</v>
      </c>
      <c r="G600" s="157">
        <f>G601</f>
        <v>150</v>
      </c>
      <c r="H600" s="157">
        <f t="shared" si="328"/>
        <v>0</v>
      </c>
      <c r="I600" s="157">
        <f t="shared" si="328"/>
        <v>150</v>
      </c>
    </row>
    <row r="601" spans="1:9" ht="22.5" x14ac:dyDescent="0.2">
      <c r="A601" s="73" t="s">
        <v>128</v>
      </c>
      <c r="B601" s="77" t="s">
        <v>328</v>
      </c>
      <c r="C601" s="77" t="s">
        <v>135</v>
      </c>
      <c r="D601" s="77" t="s">
        <v>261</v>
      </c>
      <c r="E601" s="77" t="s">
        <v>371</v>
      </c>
      <c r="F601" s="74" t="s">
        <v>129</v>
      </c>
      <c r="G601" s="157">
        <f>G603+G602</f>
        <v>150</v>
      </c>
      <c r="H601" s="157">
        <f t="shared" ref="H601:I601" si="329">H603+H602</f>
        <v>0</v>
      </c>
      <c r="I601" s="157">
        <f t="shared" si="329"/>
        <v>150</v>
      </c>
    </row>
    <row r="602" spans="1:9" ht="22.5" x14ac:dyDescent="0.2">
      <c r="A602" s="101" t="s">
        <v>145</v>
      </c>
      <c r="B602" s="77" t="s">
        <v>328</v>
      </c>
      <c r="C602" s="77" t="s">
        <v>135</v>
      </c>
      <c r="D602" s="77" t="s">
        <v>261</v>
      </c>
      <c r="E602" s="77" t="s">
        <v>371</v>
      </c>
      <c r="F602" s="74">
        <v>242</v>
      </c>
      <c r="G602" s="157">
        <v>15</v>
      </c>
      <c r="H602" s="228"/>
      <c r="I602" s="155">
        <f t="shared" ref="I602:I603" si="330">G602+H602</f>
        <v>15</v>
      </c>
    </row>
    <row r="603" spans="1:9" x14ac:dyDescent="0.2">
      <c r="A603" s="101" t="s">
        <v>518</v>
      </c>
      <c r="B603" s="95" t="s">
        <v>328</v>
      </c>
      <c r="C603" s="77" t="s">
        <v>135</v>
      </c>
      <c r="D603" s="77" t="s">
        <v>261</v>
      </c>
      <c r="E603" s="77" t="s">
        <v>371</v>
      </c>
      <c r="F603" s="74" t="s">
        <v>131</v>
      </c>
      <c r="G603" s="157">
        <v>135</v>
      </c>
      <c r="H603" s="228"/>
      <c r="I603" s="155">
        <f t="shared" si="330"/>
        <v>135</v>
      </c>
    </row>
    <row r="604" spans="1:9" s="67" customFormat="1" ht="22.5" x14ac:dyDescent="0.2">
      <c r="A604" s="73" t="s">
        <v>537</v>
      </c>
      <c r="B604" s="77" t="s">
        <v>328</v>
      </c>
      <c r="C604" s="77" t="s">
        <v>135</v>
      </c>
      <c r="D604" s="77" t="s">
        <v>261</v>
      </c>
      <c r="E604" s="77" t="s">
        <v>376</v>
      </c>
      <c r="F604" s="74" t="s">
        <v>158</v>
      </c>
      <c r="G604" s="149">
        <f>G613+G609+G605</f>
        <v>400</v>
      </c>
      <c r="H604" s="149">
        <f t="shared" ref="H604:I604" si="331">H613+H609+H605</f>
        <v>0</v>
      </c>
      <c r="I604" s="149">
        <f t="shared" si="331"/>
        <v>400</v>
      </c>
    </row>
    <row r="605" spans="1:9" s="67" customFormat="1" x14ac:dyDescent="0.2">
      <c r="A605" s="55" t="s">
        <v>593</v>
      </c>
      <c r="B605" s="95" t="s">
        <v>328</v>
      </c>
      <c r="C605" s="77" t="s">
        <v>135</v>
      </c>
      <c r="D605" s="77" t="s">
        <v>261</v>
      </c>
      <c r="E605" s="77" t="s">
        <v>592</v>
      </c>
      <c r="F605" s="74"/>
      <c r="G605" s="149">
        <f>G606</f>
        <v>280</v>
      </c>
      <c r="H605" s="149">
        <f t="shared" ref="H605:I607" si="332">H606</f>
        <v>0</v>
      </c>
      <c r="I605" s="149">
        <f t="shared" si="332"/>
        <v>280</v>
      </c>
    </row>
    <row r="606" spans="1:9" x14ac:dyDescent="0.2">
      <c r="A606" s="73" t="s">
        <v>482</v>
      </c>
      <c r="B606" s="95" t="s">
        <v>328</v>
      </c>
      <c r="C606" s="77" t="s">
        <v>135</v>
      </c>
      <c r="D606" s="77" t="s">
        <v>261</v>
      </c>
      <c r="E606" s="77" t="s">
        <v>592</v>
      </c>
      <c r="F606" s="74" t="s">
        <v>127</v>
      </c>
      <c r="G606" s="149">
        <f>G607</f>
        <v>280</v>
      </c>
      <c r="H606" s="149">
        <f t="shared" si="332"/>
        <v>0</v>
      </c>
      <c r="I606" s="149">
        <f t="shared" si="332"/>
        <v>280</v>
      </c>
    </row>
    <row r="607" spans="1:9" ht="22.5" x14ac:dyDescent="0.2">
      <c r="A607" s="73" t="s">
        <v>128</v>
      </c>
      <c r="B607" s="77" t="s">
        <v>328</v>
      </c>
      <c r="C607" s="77" t="s">
        <v>135</v>
      </c>
      <c r="D607" s="77" t="s">
        <v>261</v>
      </c>
      <c r="E607" s="77" t="s">
        <v>592</v>
      </c>
      <c r="F607" s="74" t="s">
        <v>129</v>
      </c>
      <c r="G607" s="149">
        <f>G608</f>
        <v>280</v>
      </c>
      <c r="H607" s="149">
        <f t="shared" si="332"/>
        <v>0</v>
      </c>
      <c r="I607" s="149">
        <f t="shared" si="332"/>
        <v>280</v>
      </c>
    </row>
    <row r="608" spans="1:9" ht="23.25" customHeight="1" x14ac:dyDescent="0.2">
      <c r="A608" s="101" t="s">
        <v>518</v>
      </c>
      <c r="B608" s="95" t="s">
        <v>328</v>
      </c>
      <c r="C608" s="77" t="s">
        <v>135</v>
      </c>
      <c r="D608" s="77" t="s">
        <v>261</v>
      </c>
      <c r="E608" s="77" t="s">
        <v>592</v>
      </c>
      <c r="F608" s="74" t="s">
        <v>131</v>
      </c>
      <c r="G608" s="149">
        <v>280</v>
      </c>
      <c r="H608" s="228"/>
      <c r="I608" s="155">
        <f t="shared" ref="I608" si="333">G608+H608</f>
        <v>280</v>
      </c>
    </row>
    <row r="609" spans="1:9" s="67" customFormat="1" x14ac:dyDescent="0.2">
      <c r="A609" s="55" t="s">
        <v>697</v>
      </c>
      <c r="B609" s="95" t="s">
        <v>328</v>
      </c>
      <c r="C609" s="77" t="s">
        <v>135</v>
      </c>
      <c r="D609" s="77" t="s">
        <v>261</v>
      </c>
      <c r="E609" s="77" t="s">
        <v>594</v>
      </c>
      <c r="F609" s="74"/>
      <c r="G609" s="149">
        <f>G610</f>
        <v>60</v>
      </c>
      <c r="H609" s="149">
        <f t="shared" ref="H609:I611" si="334">H610</f>
        <v>0</v>
      </c>
      <c r="I609" s="149">
        <f t="shared" si="334"/>
        <v>60</v>
      </c>
    </row>
    <row r="610" spans="1:9" x14ac:dyDescent="0.2">
      <c r="A610" s="73" t="s">
        <v>482</v>
      </c>
      <c r="B610" s="95" t="s">
        <v>328</v>
      </c>
      <c r="C610" s="77" t="s">
        <v>135</v>
      </c>
      <c r="D610" s="77" t="s">
        <v>261</v>
      </c>
      <c r="E610" s="77" t="s">
        <v>594</v>
      </c>
      <c r="F610" s="74" t="s">
        <v>127</v>
      </c>
      <c r="G610" s="149">
        <f>G611</f>
        <v>60</v>
      </c>
      <c r="H610" s="149">
        <f t="shared" si="334"/>
        <v>0</v>
      </c>
      <c r="I610" s="149">
        <f t="shared" si="334"/>
        <v>60</v>
      </c>
    </row>
    <row r="611" spans="1:9" ht="22.5" x14ac:dyDescent="0.2">
      <c r="A611" s="73" t="s">
        <v>128</v>
      </c>
      <c r="B611" s="77" t="s">
        <v>328</v>
      </c>
      <c r="C611" s="77" t="s">
        <v>135</v>
      </c>
      <c r="D611" s="77" t="s">
        <v>261</v>
      </c>
      <c r="E611" s="77" t="s">
        <v>594</v>
      </c>
      <c r="F611" s="74" t="s">
        <v>129</v>
      </c>
      <c r="G611" s="149">
        <f>G612</f>
        <v>60</v>
      </c>
      <c r="H611" s="149">
        <f t="shared" si="334"/>
        <v>0</v>
      </c>
      <c r="I611" s="149">
        <f t="shared" si="334"/>
        <v>60</v>
      </c>
    </row>
    <row r="612" spans="1:9" ht="23.25" customHeight="1" x14ac:dyDescent="0.2">
      <c r="A612" s="101" t="s">
        <v>518</v>
      </c>
      <c r="B612" s="95" t="s">
        <v>328</v>
      </c>
      <c r="C612" s="77" t="s">
        <v>135</v>
      </c>
      <c r="D612" s="77" t="s">
        <v>261</v>
      </c>
      <c r="E612" s="77" t="s">
        <v>594</v>
      </c>
      <c r="F612" s="74" t="s">
        <v>131</v>
      </c>
      <c r="G612" s="149">
        <v>60</v>
      </c>
      <c r="H612" s="228"/>
      <c r="I612" s="155">
        <f t="shared" ref="I612" si="335">G612+H612</f>
        <v>60</v>
      </c>
    </row>
    <row r="613" spans="1:9" s="67" customFormat="1" ht="45" x14ac:dyDescent="0.2">
      <c r="A613" s="210" t="s">
        <v>698</v>
      </c>
      <c r="B613" s="95" t="s">
        <v>328</v>
      </c>
      <c r="C613" s="77" t="s">
        <v>135</v>
      </c>
      <c r="D613" s="77" t="s">
        <v>261</v>
      </c>
      <c r="E613" s="77" t="s">
        <v>595</v>
      </c>
      <c r="F613" s="74"/>
      <c r="G613" s="149">
        <f>G614</f>
        <v>60</v>
      </c>
      <c r="H613" s="149">
        <f t="shared" ref="H613:I615" si="336">H614</f>
        <v>0</v>
      </c>
      <c r="I613" s="149">
        <f t="shared" si="336"/>
        <v>60</v>
      </c>
    </row>
    <row r="614" spans="1:9" x14ac:dyDescent="0.2">
      <c r="A614" s="73" t="s">
        <v>482</v>
      </c>
      <c r="B614" s="95" t="s">
        <v>328</v>
      </c>
      <c r="C614" s="77" t="s">
        <v>135</v>
      </c>
      <c r="D614" s="77" t="s">
        <v>261</v>
      </c>
      <c r="E614" s="77" t="s">
        <v>595</v>
      </c>
      <c r="F614" s="74" t="s">
        <v>127</v>
      </c>
      <c r="G614" s="149">
        <f>G615</f>
        <v>60</v>
      </c>
      <c r="H614" s="149">
        <f t="shared" si="336"/>
        <v>0</v>
      </c>
      <c r="I614" s="149">
        <f t="shared" si="336"/>
        <v>60</v>
      </c>
    </row>
    <row r="615" spans="1:9" ht="22.5" x14ac:dyDescent="0.2">
      <c r="A615" s="73" t="s">
        <v>128</v>
      </c>
      <c r="B615" s="77" t="s">
        <v>328</v>
      </c>
      <c r="C615" s="77" t="s">
        <v>135</v>
      </c>
      <c r="D615" s="77" t="s">
        <v>261</v>
      </c>
      <c r="E615" s="77" t="s">
        <v>595</v>
      </c>
      <c r="F615" s="74" t="s">
        <v>129</v>
      </c>
      <c r="G615" s="149">
        <f>G616</f>
        <v>60</v>
      </c>
      <c r="H615" s="149">
        <f t="shared" si="336"/>
        <v>0</v>
      </c>
      <c r="I615" s="149">
        <f t="shared" si="336"/>
        <v>60</v>
      </c>
    </row>
    <row r="616" spans="1:9" ht="23.25" customHeight="1" x14ac:dyDescent="0.2">
      <c r="A616" s="101" t="s">
        <v>518</v>
      </c>
      <c r="B616" s="95" t="s">
        <v>328</v>
      </c>
      <c r="C616" s="77" t="s">
        <v>135</v>
      </c>
      <c r="D616" s="77" t="s">
        <v>261</v>
      </c>
      <c r="E616" s="77" t="s">
        <v>595</v>
      </c>
      <c r="F616" s="74" t="s">
        <v>131</v>
      </c>
      <c r="G616" s="149">
        <v>60</v>
      </c>
      <c r="H616" s="228"/>
      <c r="I616" s="155">
        <f t="shared" ref="I616" si="337">G616+H616</f>
        <v>60</v>
      </c>
    </row>
    <row r="617" spans="1:9" ht="21" x14ac:dyDescent="0.2">
      <c r="A617" s="88" t="s">
        <v>536</v>
      </c>
      <c r="B617" s="96" t="s">
        <v>328</v>
      </c>
      <c r="C617" s="87" t="s">
        <v>135</v>
      </c>
      <c r="D617" s="89" t="s">
        <v>261</v>
      </c>
      <c r="E617" s="89" t="s">
        <v>372</v>
      </c>
      <c r="F617" s="87"/>
      <c r="G617" s="156">
        <f>G619+G623</f>
        <v>500</v>
      </c>
      <c r="H617" s="156">
        <f t="shared" ref="H617:I617" si="338">H619+H623</f>
        <v>0</v>
      </c>
      <c r="I617" s="156">
        <f t="shared" si="338"/>
        <v>500</v>
      </c>
    </row>
    <row r="618" spans="1:9" x14ac:dyDescent="0.2">
      <c r="A618" s="213" t="s">
        <v>701</v>
      </c>
      <c r="B618" s="96" t="s">
        <v>328</v>
      </c>
      <c r="C618" s="87" t="s">
        <v>135</v>
      </c>
      <c r="D618" s="89" t="s">
        <v>261</v>
      </c>
      <c r="E618" s="89" t="s">
        <v>554</v>
      </c>
      <c r="F618" s="87"/>
      <c r="G618" s="156">
        <f>G619</f>
        <v>500</v>
      </c>
      <c r="H618" s="156">
        <f t="shared" ref="H618:I621" si="339">H619</f>
        <v>0</v>
      </c>
      <c r="I618" s="156">
        <f t="shared" si="339"/>
        <v>500</v>
      </c>
    </row>
    <row r="619" spans="1:9" ht="22.5" x14ac:dyDescent="0.2">
      <c r="A619" s="100" t="s">
        <v>65</v>
      </c>
      <c r="B619" s="95" t="s">
        <v>328</v>
      </c>
      <c r="C619" s="74" t="s">
        <v>135</v>
      </c>
      <c r="D619" s="77" t="s">
        <v>261</v>
      </c>
      <c r="E619" s="77" t="s">
        <v>373</v>
      </c>
      <c r="F619" s="81"/>
      <c r="G619" s="158">
        <f>G620</f>
        <v>500</v>
      </c>
      <c r="H619" s="158">
        <f t="shared" si="339"/>
        <v>0</v>
      </c>
      <c r="I619" s="158">
        <f t="shared" si="339"/>
        <v>500</v>
      </c>
    </row>
    <row r="620" spans="1:9" x14ac:dyDescent="0.2">
      <c r="A620" s="73" t="s">
        <v>482</v>
      </c>
      <c r="B620" s="95" t="s">
        <v>328</v>
      </c>
      <c r="C620" s="74" t="s">
        <v>135</v>
      </c>
      <c r="D620" s="77" t="s">
        <v>261</v>
      </c>
      <c r="E620" s="77" t="s">
        <v>373</v>
      </c>
      <c r="F620" s="81" t="s">
        <v>127</v>
      </c>
      <c r="G620" s="158">
        <f>G621</f>
        <v>500</v>
      </c>
      <c r="H620" s="158">
        <f t="shared" si="339"/>
        <v>0</v>
      </c>
      <c r="I620" s="158">
        <f t="shared" si="339"/>
        <v>500</v>
      </c>
    </row>
    <row r="621" spans="1:9" ht="22.5" x14ac:dyDescent="0.2">
      <c r="A621" s="73" t="s">
        <v>128</v>
      </c>
      <c r="B621" s="95" t="s">
        <v>328</v>
      </c>
      <c r="C621" s="74" t="s">
        <v>135</v>
      </c>
      <c r="D621" s="77" t="s">
        <v>261</v>
      </c>
      <c r="E621" s="77" t="s">
        <v>373</v>
      </c>
      <c r="F621" s="81" t="s">
        <v>129</v>
      </c>
      <c r="G621" s="158">
        <f>G622</f>
        <v>500</v>
      </c>
      <c r="H621" s="158">
        <f t="shared" si="339"/>
        <v>0</v>
      </c>
      <c r="I621" s="158">
        <f t="shared" si="339"/>
        <v>500</v>
      </c>
    </row>
    <row r="622" spans="1:9" x14ac:dyDescent="0.2">
      <c r="A622" s="101" t="s">
        <v>518</v>
      </c>
      <c r="B622" s="95" t="s">
        <v>328</v>
      </c>
      <c r="C622" s="74" t="s">
        <v>135</v>
      </c>
      <c r="D622" s="77" t="s">
        <v>261</v>
      </c>
      <c r="E622" s="77" t="s">
        <v>373</v>
      </c>
      <c r="F622" s="81" t="s">
        <v>131</v>
      </c>
      <c r="G622" s="158">
        <v>500</v>
      </c>
      <c r="H622" s="228"/>
      <c r="I622" s="155">
        <f t="shared" ref="I622" si="340">G622+H622</f>
        <v>500</v>
      </c>
    </row>
    <row r="623" spans="1:9" hidden="1" x14ac:dyDescent="0.2">
      <c r="A623" s="110" t="s">
        <v>374</v>
      </c>
      <c r="B623" s="77" t="s">
        <v>328</v>
      </c>
      <c r="C623" s="77" t="s">
        <v>135</v>
      </c>
      <c r="D623" s="77" t="s">
        <v>261</v>
      </c>
      <c r="E623" s="77" t="s">
        <v>375</v>
      </c>
      <c r="F623" s="74" t="s">
        <v>158</v>
      </c>
      <c r="G623" s="157">
        <f>G624</f>
        <v>0</v>
      </c>
      <c r="H623" s="157">
        <f t="shared" ref="H623:I623" si="341">H624</f>
        <v>0</v>
      </c>
      <c r="I623" s="157">
        <f t="shared" si="341"/>
        <v>0</v>
      </c>
    </row>
    <row r="624" spans="1:9" hidden="1" x14ac:dyDescent="0.2">
      <c r="A624" s="73" t="s">
        <v>482</v>
      </c>
      <c r="B624" s="95" t="s">
        <v>328</v>
      </c>
      <c r="C624" s="77" t="s">
        <v>135</v>
      </c>
      <c r="D624" s="77" t="s">
        <v>261</v>
      </c>
      <c r="E624" s="77" t="s">
        <v>375</v>
      </c>
      <c r="F624" s="74" t="s">
        <v>127</v>
      </c>
      <c r="G624" s="157">
        <f>G625</f>
        <v>0</v>
      </c>
      <c r="H624" s="157">
        <f t="shared" ref="H624:I625" si="342">H625</f>
        <v>0</v>
      </c>
      <c r="I624" s="157">
        <f t="shared" si="342"/>
        <v>0</v>
      </c>
    </row>
    <row r="625" spans="1:10" s="67" customFormat="1" ht="22.5" hidden="1" x14ac:dyDescent="0.2">
      <c r="A625" s="73" t="s">
        <v>128</v>
      </c>
      <c r="B625" s="77" t="s">
        <v>328</v>
      </c>
      <c r="C625" s="77" t="s">
        <v>135</v>
      </c>
      <c r="D625" s="77" t="s">
        <v>261</v>
      </c>
      <c r="E625" s="77" t="s">
        <v>375</v>
      </c>
      <c r="F625" s="74" t="s">
        <v>129</v>
      </c>
      <c r="G625" s="157">
        <f>G626</f>
        <v>0</v>
      </c>
      <c r="H625" s="157">
        <f t="shared" si="342"/>
        <v>0</v>
      </c>
      <c r="I625" s="157">
        <f t="shared" si="342"/>
        <v>0</v>
      </c>
    </row>
    <row r="626" spans="1:10" s="67" customFormat="1" hidden="1" x14ac:dyDescent="0.2">
      <c r="A626" s="101" t="s">
        <v>518</v>
      </c>
      <c r="B626" s="95" t="s">
        <v>328</v>
      </c>
      <c r="C626" s="77" t="s">
        <v>135</v>
      </c>
      <c r="D626" s="77" t="s">
        <v>261</v>
      </c>
      <c r="E626" s="77" t="s">
        <v>375</v>
      </c>
      <c r="F626" s="74" t="s">
        <v>131</v>
      </c>
      <c r="G626" s="157">
        <v>0</v>
      </c>
      <c r="H626" s="218"/>
      <c r="I626" s="155">
        <f t="shared" ref="I626" si="343">G626+H626</f>
        <v>0</v>
      </c>
    </row>
    <row r="627" spans="1:10" s="67" customFormat="1" ht="21" x14ac:dyDescent="0.2">
      <c r="A627" s="88" t="s">
        <v>657</v>
      </c>
      <c r="B627" s="95" t="s">
        <v>328</v>
      </c>
      <c r="C627" s="77" t="s">
        <v>135</v>
      </c>
      <c r="D627" s="77" t="s">
        <v>261</v>
      </c>
      <c r="E627" s="77" t="s">
        <v>575</v>
      </c>
      <c r="F627" s="74"/>
      <c r="G627" s="157">
        <f>G628</f>
        <v>290</v>
      </c>
      <c r="H627" s="157">
        <f t="shared" ref="H627:I629" si="344">H628</f>
        <v>0</v>
      </c>
      <c r="I627" s="157">
        <f t="shared" si="344"/>
        <v>290</v>
      </c>
    </row>
    <row r="628" spans="1:10" ht="15.75" customHeight="1" x14ac:dyDescent="0.2">
      <c r="A628" s="55" t="s">
        <v>609</v>
      </c>
      <c r="B628" s="95" t="s">
        <v>328</v>
      </c>
      <c r="C628" s="77" t="s">
        <v>135</v>
      </c>
      <c r="D628" s="77" t="s">
        <v>261</v>
      </c>
      <c r="E628" s="77" t="s">
        <v>608</v>
      </c>
      <c r="F628" s="74"/>
      <c r="G628" s="149">
        <f>G629</f>
        <v>290</v>
      </c>
      <c r="H628" s="149">
        <f t="shared" si="344"/>
        <v>0</v>
      </c>
      <c r="I628" s="149">
        <f t="shared" si="344"/>
        <v>290</v>
      </c>
    </row>
    <row r="629" spans="1:10" ht="15.75" customHeight="1" x14ac:dyDescent="0.2">
      <c r="A629" s="73" t="s">
        <v>482</v>
      </c>
      <c r="B629" s="95" t="s">
        <v>328</v>
      </c>
      <c r="C629" s="77" t="s">
        <v>135</v>
      </c>
      <c r="D629" s="77" t="s">
        <v>261</v>
      </c>
      <c r="E629" s="77" t="s">
        <v>608</v>
      </c>
      <c r="F629" s="74" t="s">
        <v>127</v>
      </c>
      <c r="G629" s="149">
        <f>G630</f>
        <v>290</v>
      </c>
      <c r="H629" s="149">
        <f t="shared" si="344"/>
        <v>0</v>
      </c>
      <c r="I629" s="149">
        <f t="shared" si="344"/>
        <v>290</v>
      </c>
    </row>
    <row r="630" spans="1:10" ht="22.5" customHeight="1" x14ac:dyDescent="0.2">
      <c r="A630" s="73" t="s">
        <v>128</v>
      </c>
      <c r="B630" s="95" t="s">
        <v>328</v>
      </c>
      <c r="C630" s="77" t="s">
        <v>135</v>
      </c>
      <c r="D630" s="77" t="s">
        <v>261</v>
      </c>
      <c r="E630" s="77" t="s">
        <v>608</v>
      </c>
      <c r="F630" s="74" t="s">
        <v>129</v>
      </c>
      <c r="G630" s="149">
        <f>G632+G631</f>
        <v>290</v>
      </c>
      <c r="H630" s="149">
        <f t="shared" ref="H630:I630" si="345">H632+H631</f>
        <v>0</v>
      </c>
      <c r="I630" s="149">
        <f t="shared" si="345"/>
        <v>290</v>
      </c>
    </row>
    <row r="631" spans="1:10" ht="22.5" x14ac:dyDescent="0.2">
      <c r="A631" s="101" t="s">
        <v>145</v>
      </c>
      <c r="B631" s="77" t="s">
        <v>328</v>
      </c>
      <c r="C631" s="77" t="s">
        <v>135</v>
      </c>
      <c r="D631" s="77" t="s">
        <v>261</v>
      </c>
      <c r="E631" s="77" t="s">
        <v>608</v>
      </c>
      <c r="F631" s="74">
        <v>242</v>
      </c>
      <c r="G631" s="157">
        <v>102.8</v>
      </c>
      <c r="H631" s="228"/>
      <c r="I631" s="155">
        <f t="shared" ref="I631:I632" si="346">G631+H631</f>
        <v>102.8</v>
      </c>
    </row>
    <row r="632" spans="1:10" ht="17.25" customHeight="1" x14ac:dyDescent="0.2">
      <c r="A632" s="101" t="s">
        <v>518</v>
      </c>
      <c r="B632" s="95" t="s">
        <v>328</v>
      </c>
      <c r="C632" s="77" t="s">
        <v>135</v>
      </c>
      <c r="D632" s="77" t="s">
        <v>261</v>
      </c>
      <c r="E632" s="77" t="s">
        <v>608</v>
      </c>
      <c r="F632" s="74" t="s">
        <v>131</v>
      </c>
      <c r="G632" s="149">
        <f>250+40-102.8</f>
        <v>187.2</v>
      </c>
      <c r="H632" s="228"/>
      <c r="I632" s="155">
        <f t="shared" si="346"/>
        <v>187.2</v>
      </c>
    </row>
    <row r="633" spans="1:10" x14ac:dyDescent="0.2">
      <c r="A633" s="111" t="s">
        <v>377</v>
      </c>
      <c r="B633" s="96" t="s">
        <v>328</v>
      </c>
      <c r="C633" s="89" t="s">
        <v>251</v>
      </c>
      <c r="D633" s="89"/>
      <c r="E633" s="89"/>
      <c r="F633" s="87"/>
      <c r="G633" s="147">
        <f>G640+G634</f>
        <v>3698.3</v>
      </c>
      <c r="H633" s="147">
        <f t="shared" ref="H633:I633" si="347">H640+H634</f>
        <v>0</v>
      </c>
      <c r="I633" s="147">
        <f t="shared" si="347"/>
        <v>3698.3</v>
      </c>
      <c r="J633" s="135"/>
    </row>
    <row r="634" spans="1:10" x14ac:dyDescent="0.2">
      <c r="A634" s="111" t="s">
        <v>685</v>
      </c>
      <c r="B634" s="95" t="s">
        <v>328</v>
      </c>
      <c r="C634" s="77" t="s">
        <v>251</v>
      </c>
      <c r="D634" s="77" t="s">
        <v>226</v>
      </c>
      <c r="E634" s="77"/>
      <c r="F634" s="87"/>
      <c r="G634" s="147">
        <f>G635</f>
        <v>1964</v>
      </c>
      <c r="H634" s="147">
        <f t="shared" ref="H634:I638" si="348">H635</f>
        <v>0</v>
      </c>
      <c r="I634" s="147">
        <f t="shared" si="348"/>
        <v>1964</v>
      </c>
      <c r="J634" s="135"/>
    </row>
    <row r="635" spans="1:10" ht="22.5" x14ac:dyDescent="0.2">
      <c r="A635" s="100" t="s">
        <v>686</v>
      </c>
      <c r="B635" s="95" t="s">
        <v>328</v>
      </c>
      <c r="C635" s="77" t="s">
        <v>251</v>
      </c>
      <c r="D635" s="77" t="s">
        <v>226</v>
      </c>
      <c r="E635" s="77" t="s">
        <v>687</v>
      </c>
      <c r="F635" s="87"/>
      <c r="G635" s="149">
        <f>G636</f>
        <v>1964</v>
      </c>
      <c r="H635" s="149">
        <f t="shared" si="348"/>
        <v>0</v>
      </c>
      <c r="I635" s="149">
        <f t="shared" si="348"/>
        <v>1964</v>
      </c>
      <c r="J635" s="135"/>
    </row>
    <row r="636" spans="1:10" ht="22.5" x14ac:dyDescent="0.2">
      <c r="A636" s="100" t="s">
        <v>637</v>
      </c>
      <c r="B636" s="95" t="s">
        <v>328</v>
      </c>
      <c r="C636" s="77" t="s">
        <v>251</v>
      </c>
      <c r="D636" s="77" t="s">
        <v>226</v>
      </c>
      <c r="E636" s="77" t="s">
        <v>581</v>
      </c>
      <c r="F636" s="87"/>
      <c r="G636" s="149">
        <f>G637</f>
        <v>1964</v>
      </c>
      <c r="H636" s="149">
        <f t="shared" si="348"/>
        <v>0</v>
      </c>
      <c r="I636" s="149">
        <f t="shared" si="348"/>
        <v>1964</v>
      </c>
      <c r="J636" s="135"/>
    </row>
    <row r="637" spans="1:10" x14ac:dyDescent="0.2">
      <c r="A637" s="73" t="s">
        <v>482</v>
      </c>
      <c r="B637" s="95" t="s">
        <v>328</v>
      </c>
      <c r="C637" s="77" t="s">
        <v>251</v>
      </c>
      <c r="D637" s="77" t="s">
        <v>226</v>
      </c>
      <c r="E637" s="77" t="s">
        <v>581</v>
      </c>
      <c r="F637" s="74" t="s">
        <v>127</v>
      </c>
      <c r="G637" s="149">
        <f>G638</f>
        <v>1964</v>
      </c>
      <c r="H637" s="149">
        <f t="shared" si="348"/>
        <v>0</v>
      </c>
      <c r="I637" s="149">
        <f t="shared" si="348"/>
        <v>1964</v>
      </c>
    </row>
    <row r="638" spans="1:10" ht="22.5" x14ac:dyDescent="0.2">
      <c r="A638" s="73" t="s">
        <v>128</v>
      </c>
      <c r="B638" s="95" t="s">
        <v>328</v>
      </c>
      <c r="C638" s="77" t="s">
        <v>251</v>
      </c>
      <c r="D638" s="77" t="s">
        <v>226</v>
      </c>
      <c r="E638" s="77" t="s">
        <v>581</v>
      </c>
      <c r="F638" s="74" t="s">
        <v>129</v>
      </c>
      <c r="G638" s="149">
        <f>G639</f>
        <v>1964</v>
      </c>
      <c r="H638" s="149">
        <f t="shared" si="348"/>
        <v>0</v>
      </c>
      <c r="I638" s="149">
        <f t="shared" si="348"/>
        <v>1964</v>
      </c>
    </row>
    <row r="639" spans="1:10" x14ac:dyDescent="0.2">
      <c r="A639" s="101" t="s">
        <v>518</v>
      </c>
      <c r="B639" s="95" t="s">
        <v>328</v>
      </c>
      <c r="C639" s="77" t="s">
        <v>251</v>
      </c>
      <c r="D639" s="77" t="s">
        <v>226</v>
      </c>
      <c r="E639" s="77" t="s">
        <v>581</v>
      </c>
      <c r="F639" s="74" t="s">
        <v>131</v>
      </c>
      <c r="G639" s="149">
        <v>1964</v>
      </c>
      <c r="H639" s="228"/>
      <c r="I639" s="155">
        <f t="shared" ref="I639" si="349">G639+H639</f>
        <v>1964</v>
      </c>
    </row>
    <row r="640" spans="1:10" x14ac:dyDescent="0.2">
      <c r="A640" s="111" t="s">
        <v>378</v>
      </c>
      <c r="B640" s="96" t="s">
        <v>328</v>
      </c>
      <c r="C640" s="89" t="s">
        <v>251</v>
      </c>
      <c r="D640" s="89" t="s">
        <v>162</v>
      </c>
      <c r="E640" s="89"/>
      <c r="F640" s="87"/>
      <c r="G640" s="147">
        <f>G641</f>
        <v>1734.3</v>
      </c>
      <c r="H640" s="147">
        <f t="shared" ref="H640:I640" si="350">H641</f>
        <v>0</v>
      </c>
      <c r="I640" s="147">
        <f t="shared" si="350"/>
        <v>1734.3</v>
      </c>
    </row>
    <row r="641" spans="1:11" s="80" customFormat="1" ht="21" x14ac:dyDescent="0.2">
      <c r="A641" s="104" t="s">
        <v>702</v>
      </c>
      <c r="B641" s="96" t="s">
        <v>328</v>
      </c>
      <c r="C641" s="89" t="s">
        <v>251</v>
      </c>
      <c r="D641" s="89" t="s">
        <v>162</v>
      </c>
      <c r="E641" s="89" t="s">
        <v>379</v>
      </c>
      <c r="F641" s="87"/>
      <c r="G641" s="147">
        <f>G642+G654+G646</f>
        <v>1734.3</v>
      </c>
      <c r="H641" s="147">
        <f t="shared" ref="H641:I641" si="351">H642+H654+H646</f>
        <v>0</v>
      </c>
      <c r="I641" s="147">
        <f t="shared" si="351"/>
        <v>1734.3</v>
      </c>
      <c r="J641" s="48"/>
      <c r="K641" s="48"/>
    </row>
    <row r="642" spans="1:11" s="80" customFormat="1" ht="22.5" x14ac:dyDescent="0.2">
      <c r="A642" s="100" t="s">
        <v>380</v>
      </c>
      <c r="B642" s="95" t="s">
        <v>328</v>
      </c>
      <c r="C642" s="77" t="s">
        <v>251</v>
      </c>
      <c r="D642" s="77" t="s">
        <v>162</v>
      </c>
      <c r="E642" s="77" t="s">
        <v>381</v>
      </c>
      <c r="F642" s="74"/>
      <c r="G642" s="149">
        <f>G643</f>
        <v>575</v>
      </c>
      <c r="H642" s="149">
        <f t="shared" ref="H642:I644" si="352">H643</f>
        <v>0</v>
      </c>
      <c r="I642" s="149">
        <f t="shared" si="352"/>
        <v>575</v>
      </c>
      <c r="J642" s="48"/>
      <c r="K642" s="48"/>
    </row>
    <row r="643" spans="1:11" s="80" customFormat="1" x14ac:dyDescent="0.2">
      <c r="A643" s="73" t="s">
        <v>482</v>
      </c>
      <c r="B643" s="95" t="s">
        <v>328</v>
      </c>
      <c r="C643" s="77" t="s">
        <v>251</v>
      </c>
      <c r="D643" s="77" t="s">
        <v>162</v>
      </c>
      <c r="E643" s="77" t="s">
        <v>381</v>
      </c>
      <c r="F643" s="74" t="s">
        <v>127</v>
      </c>
      <c r="G643" s="149">
        <f>G644</f>
        <v>575</v>
      </c>
      <c r="H643" s="149">
        <f t="shared" si="352"/>
        <v>0</v>
      </c>
      <c r="I643" s="149">
        <f t="shared" si="352"/>
        <v>575</v>
      </c>
      <c r="J643" s="48"/>
      <c r="K643" s="48"/>
    </row>
    <row r="644" spans="1:11" s="80" customFormat="1" ht="22.5" x14ac:dyDescent="0.2">
      <c r="A644" s="73" t="s">
        <v>128</v>
      </c>
      <c r="B644" s="95" t="s">
        <v>328</v>
      </c>
      <c r="C644" s="77" t="s">
        <v>251</v>
      </c>
      <c r="D644" s="77" t="s">
        <v>162</v>
      </c>
      <c r="E644" s="77" t="s">
        <v>381</v>
      </c>
      <c r="F644" s="74" t="s">
        <v>129</v>
      </c>
      <c r="G644" s="149">
        <f>G645</f>
        <v>575</v>
      </c>
      <c r="H644" s="149">
        <f t="shared" si="352"/>
        <v>0</v>
      </c>
      <c r="I644" s="149">
        <f t="shared" si="352"/>
        <v>575</v>
      </c>
      <c r="J644" s="48"/>
      <c r="K644" s="48"/>
    </row>
    <row r="645" spans="1:11" s="80" customFormat="1" x14ac:dyDescent="0.2">
      <c r="A645" s="101" t="s">
        <v>518</v>
      </c>
      <c r="B645" s="95" t="s">
        <v>328</v>
      </c>
      <c r="C645" s="77" t="s">
        <v>251</v>
      </c>
      <c r="D645" s="77" t="s">
        <v>162</v>
      </c>
      <c r="E645" s="77" t="s">
        <v>381</v>
      </c>
      <c r="F645" s="74" t="s">
        <v>131</v>
      </c>
      <c r="G645" s="149">
        <v>575</v>
      </c>
      <c r="H645" s="228"/>
      <c r="I645" s="155">
        <f t="shared" ref="I645" si="353">G645+H645</f>
        <v>575</v>
      </c>
      <c r="J645" s="48"/>
      <c r="K645" s="48"/>
    </row>
    <row r="646" spans="1:11" s="80" customFormat="1" ht="22.5" x14ac:dyDescent="0.2">
      <c r="A646" s="73" t="s">
        <v>382</v>
      </c>
      <c r="B646" s="95" t="s">
        <v>328</v>
      </c>
      <c r="C646" s="77" t="s">
        <v>251</v>
      </c>
      <c r="D646" s="77" t="s">
        <v>162</v>
      </c>
      <c r="E646" s="77" t="s">
        <v>612</v>
      </c>
      <c r="F646" s="74"/>
      <c r="G646" s="149">
        <f>G647+G651</f>
        <v>987.5</v>
      </c>
      <c r="H646" s="149">
        <f t="shared" ref="H646:I646" si="354">H647+H651</f>
        <v>0</v>
      </c>
      <c r="I646" s="149">
        <f t="shared" si="354"/>
        <v>987.5</v>
      </c>
      <c r="J646" s="48"/>
      <c r="K646" s="48"/>
    </row>
    <row r="647" spans="1:11" s="80" customFormat="1" x14ac:dyDescent="0.2">
      <c r="A647" s="73" t="s">
        <v>482</v>
      </c>
      <c r="B647" s="95" t="s">
        <v>328</v>
      </c>
      <c r="C647" s="77" t="s">
        <v>251</v>
      </c>
      <c r="D647" s="77" t="s">
        <v>162</v>
      </c>
      <c r="E647" s="77" t="s">
        <v>383</v>
      </c>
      <c r="F647" s="74" t="s">
        <v>127</v>
      </c>
      <c r="G647" s="149">
        <f>G648</f>
        <v>30</v>
      </c>
      <c r="H647" s="149">
        <f t="shared" ref="H647:I648" si="355">H648</f>
        <v>0</v>
      </c>
      <c r="I647" s="149">
        <f t="shared" si="355"/>
        <v>30</v>
      </c>
      <c r="J647" s="48"/>
      <c r="K647" s="48"/>
    </row>
    <row r="648" spans="1:11" s="80" customFormat="1" ht="22.5" x14ac:dyDescent="0.2">
      <c r="A648" s="73" t="s">
        <v>128</v>
      </c>
      <c r="B648" s="95" t="s">
        <v>328</v>
      </c>
      <c r="C648" s="77" t="s">
        <v>251</v>
      </c>
      <c r="D648" s="77" t="s">
        <v>162</v>
      </c>
      <c r="E648" s="77" t="s">
        <v>383</v>
      </c>
      <c r="F648" s="74" t="s">
        <v>129</v>
      </c>
      <c r="G648" s="149">
        <f>G649</f>
        <v>30</v>
      </c>
      <c r="H648" s="149">
        <f t="shared" si="355"/>
        <v>0</v>
      </c>
      <c r="I648" s="149">
        <f t="shared" si="355"/>
        <v>30</v>
      </c>
      <c r="J648" s="48"/>
      <c r="K648" s="48"/>
    </row>
    <row r="649" spans="1:11" s="80" customFormat="1" x14ac:dyDescent="0.2">
      <c r="A649" s="101" t="s">
        <v>518</v>
      </c>
      <c r="B649" s="95" t="s">
        <v>328</v>
      </c>
      <c r="C649" s="77" t="s">
        <v>251</v>
      </c>
      <c r="D649" s="77" t="s">
        <v>162</v>
      </c>
      <c r="E649" s="77" t="s">
        <v>383</v>
      </c>
      <c r="F649" s="74" t="s">
        <v>131</v>
      </c>
      <c r="G649" s="149">
        <v>30</v>
      </c>
      <c r="H649" s="228"/>
      <c r="I649" s="155">
        <f t="shared" ref="I649" si="356">G649+H649</f>
        <v>30</v>
      </c>
      <c r="J649" s="48"/>
      <c r="K649" s="48"/>
    </row>
    <row r="650" spans="1:11" s="80" customFormat="1" ht="22.5" x14ac:dyDescent="0.2">
      <c r="A650" s="101" t="s">
        <v>611</v>
      </c>
      <c r="B650" s="95" t="s">
        <v>328</v>
      </c>
      <c r="C650" s="77" t="s">
        <v>251</v>
      </c>
      <c r="D650" s="77" t="s">
        <v>162</v>
      </c>
      <c r="E650" s="77" t="s">
        <v>610</v>
      </c>
      <c r="F650" s="74"/>
      <c r="G650" s="149">
        <f>G651</f>
        <v>957.5</v>
      </c>
      <c r="H650" s="149">
        <f t="shared" ref="H650:I652" si="357">H651</f>
        <v>0</v>
      </c>
      <c r="I650" s="149">
        <f t="shared" si="357"/>
        <v>957.5</v>
      </c>
      <c r="J650" s="48"/>
      <c r="K650" s="48"/>
    </row>
    <row r="651" spans="1:11" s="80" customFormat="1" x14ac:dyDescent="0.2">
      <c r="A651" s="73" t="s">
        <v>482</v>
      </c>
      <c r="B651" s="95" t="s">
        <v>328</v>
      </c>
      <c r="C651" s="77" t="s">
        <v>251</v>
      </c>
      <c r="D651" s="77" t="s">
        <v>162</v>
      </c>
      <c r="E651" s="77" t="s">
        <v>610</v>
      </c>
      <c r="F651" s="74" t="s">
        <v>127</v>
      </c>
      <c r="G651" s="149">
        <f>G652</f>
        <v>957.5</v>
      </c>
      <c r="H651" s="149">
        <f t="shared" si="357"/>
        <v>0</v>
      </c>
      <c r="I651" s="149">
        <f t="shared" si="357"/>
        <v>957.5</v>
      </c>
      <c r="J651" s="48"/>
      <c r="K651" s="48"/>
    </row>
    <row r="652" spans="1:11" s="80" customFormat="1" ht="22.5" x14ac:dyDescent="0.2">
      <c r="A652" s="73" t="s">
        <v>128</v>
      </c>
      <c r="B652" s="95" t="s">
        <v>328</v>
      </c>
      <c r="C652" s="77" t="s">
        <v>251</v>
      </c>
      <c r="D652" s="77" t="s">
        <v>162</v>
      </c>
      <c r="E652" s="77" t="s">
        <v>610</v>
      </c>
      <c r="F652" s="74" t="s">
        <v>129</v>
      </c>
      <c r="G652" s="149">
        <f>G653</f>
        <v>957.5</v>
      </c>
      <c r="H652" s="149">
        <f t="shared" si="357"/>
        <v>0</v>
      </c>
      <c r="I652" s="149">
        <f t="shared" si="357"/>
        <v>957.5</v>
      </c>
      <c r="J652" s="48"/>
      <c r="K652" s="48"/>
    </row>
    <row r="653" spans="1:11" s="80" customFormat="1" x14ac:dyDescent="0.2">
      <c r="A653" s="101" t="s">
        <v>518</v>
      </c>
      <c r="B653" s="95" t="s">
        <v>328</v>
      </c>
      <c r="C653" s="77" t="s">
        <v>251</v>
      </c>
      <c r="D653" s="77" t="s">
        <v>162</v>
      </c>
      <c r="E653" s="77" t="s">
        <v>610</v>
      </c>
      <c r="F653" s="74" t="s">
        <v>131</v>
      </c>
      <c r="G653" s="149">
        <v>957.5</v>
      </c>
      <c r="H653" s="228"/>
      <c r="I653" s="155">
        <f t="shared" ref="I653" si="358">G653+H653</f>
        <v>957.5</v>
      </c>
      <c r="J653" s="48"/>
      <c r="K653" s="48"/>
    </row>
    <row r="654" spans="1:11" s="80" customFormat="1" ht="22.5" x14ac:dyDescent="0.2">
      <c r="A654" s="90" t="s">
        <v>384</v>
      </c>
      <c r="B654" s="98" t="s">
        <v>328</v>
      </c>
      <c r="C654" s="94" t="s">
        <v>251</v>
      </c>
      <c r="D654" s="94" t="s">
        <v>162</v>
      </c>
      <c r="E654" s="94" t="s">
        <v>385</v>
      </c>
      <c r="F654" s="92"/>
      <c r="G654" s="148">
        <f>G655</f>
        <v>171.8</v>
      </c>
      <c r="H654" s="148">
        <f t="shared" ref="H654:I656" si="359">H655</f>
        <v>0</v>
      </c>
      <c r="I654" s="148">
        <f t="shared" si="359"/>
        <v>171.8</v>
      </c>
      <c r="J654" s="48"/>
      <c r="K654" s="48"/>
    </row>
    <row r="655" spans="1:11" s="80" customFormat="1" x14ac:dyDescent="0.2">
      <c r="A655" s="73" t="s">
        <v>482</v>
      </c>
      <c r="B655" s="95" t="s">
        <v>328</v>
      </c>
      <c r="C655" s="77" t="s">
        <v>251</v>
      </c>
      <c r="D655" s="77" t="s">
        <v>162</v>
      </c>
      <c r="E655" s="77" t="s">
        <v>385</v>
      </c>
      <c r="F655" s="74" t="s">
        <v>127</v>
      </c>
      <c r="G655" s="149">
        <f>G656</f>
        <v>171.8</v>
      </c>
      <c r="H655" s="149">
        <f t="shared" si="359"/>
        <v>0</v>
      </c>
      <c r="I655" s="149">
        <f t="shared" si="359"/>
        <v>171.8</v>
      </c>
      <c r="J655" s="48"/>
      <c r="K655" s="48"/>
    </row>
    <row r="656" spans="1:11" s="80" customFormat="1" ht="22.5" x14ac:dyDescent="0.2">
      <c r="A656" s="73" t="s">
        <v>128</v>
      </c>
      <c r="B656" s="95" t="s">
        <v>328</v>
      </c>
      <c r="C656" s="77" t="s">
        <v>251</v>
      </c>
      <c r="D656" s="77" t="s">
        <v>162</v>
      </c>
      <c r="E656" s="77" t="s">
        <v>385</v>
      </c>
      <c r="F656" s="74" t="s">
        <v>129</v>
      </c>
      <c r="G656" s="149">
        <f>G657</f>
        <v>171.8</v>
      </c>
      <c r="H656" s="149">
        <f t="shared" si="359"/>
        <v>0</v>
      </c>
      <c r="I656" s="149">
        <f t="shared" si="359"/>
        <v>171.8</v>
      </c>
      <c r="J656" s="48"/>
      <c r="K656" s="48"/>
    </row>
    <row r="657" spans="1:9" ht="15" customHeight="1" x14ac:dyDescent="0.2">
      <c r="A657" s="101" t="s">
        <v>518</v>
      </c>
      <c r="B657" s="95" t="s">
        <v>328</v>
      </c>
      <c r="C657" s="77" t="s">
        <v>251</v>
      </c>
      <c r="D657" s="77" t="s">
        <v>162</v>
      </c>
      <c r="E657" s="77" t="s">
        <v>385</v>
      </c>
      <c r="F657" s="74" t="s">
        <v>131</v>
      </c>
      <c r="G657" s="149">
        <f>95+76.8</f>
        <v>171.8</v>
      </c>
      <c r="H657" s="228"/>
      <c r="I657" s="155">
        <f t="shared" ref="I657" si="360">G657+H657</f>
        <v>171.8</v>
      </c>
    </row>
    <row r="658" spans="1:9" x14ac:dyDescent="0.2">
      <c r="A658" s="88" t="s">
        <v>214</v>
      </c>
      <c r="B658" s="85" t="s">
        <v>328</v>
      </c>
      <c r="C658" s="84" t="s">
        <v>215</v>
      </c>
      <c r="D658" s="84"/>
      <c r="E658" s="84"/>
      <c r="F658" s="86"/>
      <c r="G658" s="146">
        <f>G659+G665</f>
        <v>517.20000000000005</v>
      </c>
      <c r="H658" s="146">
        <f t="shared" ref="H658:I658" si="361">H659+H665</f>
        <v>0</v>
      </c>
      <c r="I658" s="146">
        <f t="shared" si="361"/>
        <v>517.20000000000005</v>
      </c>
    </row>
    <row r="659" spans="1:9" x14ac:dyDescent="0.2">
      <c r="A659" s="88" t="s">
        <v>433</v>
      </c>
      <c r="B659" s="85" t="s">
        <v>328</v>
      </c>
      <c r="C659" s="84" t="s">
        <v>215</v>
      </c>
      <c r="D659" s="84" t="s">
        <v>215</v>
      </c>
      <c r="E659" s="84" t="s">
        <v>157</v>
      </c>
      <c r="F659" s="86" t="s">
        <v>158</v>
      </c>
      <c r="G659" s="147">
        <f>G660</f>
        <v>80</v>
      </c>
      <c r="H659" s="147">
        <f t="shared" ref="H659:I663" si="362">H660</f>
        <v>0</v>
      </c>
      <c r="I659" s="147">
        <f t="shared" si="362"/>
        <v>80</v>
      </c>
    </row>
    <row r="660" spans="1:9" ht="31.5" x14ac:dyDescent="0.2">
      <c r="A660" s="88" t="s">
        <v>555</v>
      </c>
      <c r="B660" s="85" t="s">
        <v>328</v>
      </c>
      <c r="C660" s="84" t="s">
        <v>215</v>
      </c>
      <c r="D660" s="84" t="s">
        <v>215</v>
      </c>
      <c r="E660" s="84" t="s">
        <v>393</v>
      </c>
      <c r="F660" s="86"/>
      <c r="G660" s="146">
        <f>G661</f>
        <v>80</v>
      </c>
      <c r="H660" s="146">
        <f t="shared" si="362"/>
        <v>0</v>
      </c>
      <c r="I660" s="146">
        <f t="shared" si="362"/>
        <v>80</v>
      </c>
    </row>
    <row r="661" spans="1:9" ht="22.5" x14ac:dyDescent="0.2">
      <c r="A661" s="105" t="s">
        <v>394</v>
      </c>
      <c r="B661" s="97" t="s">
        <v>328</v>
      </c>
      <c r="C661" s="91" t="s">
        <v>215</v>
      </c>
      <c r="D661" s="91" t="s">
        <v>215</v>
      </c>
      <c r="E661" s="91" t="s">
        <v>395</v>
      </c>
      <c r="F661" s="93"/>
      <c r="G661" s="153">
        <f>G662</f>
        <v>80</v>
      </c>
      <c r="H661" s="153">
        <f t="shared" si="362"/>
        <v>0</v>
      </c>
      <c r="I661" s="153">
        <f t="shared" si="362"/>
        <v>80</v>
      </c>
    </row>
    <row r="662" spans="1:9" x14ac:dyDescent="0.2">
      <c r="A662" s="73" t="s">
        <v>482</v>
      </c>
      <c r="B662" s="58" t="s">
        <v>328</v>
      </c>
      <c r="C662" s="61" t="s">
        <v>215</v>
      </c>
      <c r="D662" s="61" t="s">
        <v>215</v>
      </c>
      <c r="E662" s="61" t="s">
        <v>395</v>
      </c>
      <c r="F662" s="62">
        <v>200</v>
      </c>
      <c r="G662" s="151">
        <f>G663</f>
        <v>80</v>
      </c>
      <c r="H662" s="151">
        <f t="shared" si="362"/>
        <v>0</v>
      </c>
      <c r="I662" s="151">
        <f t="shared" si="362"/>
        <v>80</v>
      </c>
    </row>
    <row r="663" spans="1:9" ht="22.5" x14ac:dyDescent="0.2">
      <c r="A663" s="73" t="s">
        <v>128</v>
      </c>
      <c r="B663" s="58" t="s">
        <v>328</v>
      </c>
      <c r="C663" s="61" t="s">
        <v>215</v>
      </c>
      <c r="D663" s="61" t="s">
        <v>215</v>
      </c>
      <c r="E663" s="61" t="s">
        <v>395</v>
      </c>
      <c r="F663" s="62">
        <v>240</v>
      </c>
      <c r="G663" s="151">
        <f>G664</f>
        <v>80</v>
      </c>
      <c r="H663" s="151">
        <f t="shared" si="362"/>
        <v>0</v>
      </c>
      <c r="I663" s="151">
        <f t="shared" si="362"/>
        <v>80</v>
      </c>
    </row>
    <row r="664" spans="1:9" x14ac:dyDescent="0.2">
      <c r="A664" s="101" t="s">
        <v>518</v>
      </c>
      <c r="B664" s="58" t="s">
        <v>328</v>
      </c>
      <c r="C664" s="61" t="s">
        <v>215</v>
      </c>
      <c r="D664" s="61" t="s">
        <v>215</v>
      </c>
      <c r="E664" s="61" t="s">
        <v>395</v>
      </c>
      <c r="F664" s="62">
        <v>244</v>
      </c>
      <c r="G664" s="151">
        <v>80</v>
      </c>
      <c r="H664" s="228"/>
      <c r="I664" s="155">
        <f t="shared" ref="I664" si="363">G664+H664</f>
        <v>80</v>
      </c>
    </row>
    <row r="665" spans="1:9" x14ac:dyDescent="0.2">
      <c r="A665" s="88" t="s">
        <v>230</v>
      </c>
      <c r="B665" s="84" t="s">
        <v>328</v>
      </c>
      <c r="C665" s="84" t="s">
        <v>215</v>
      </c>
      <c r="D665" s="84" t="s">
        <v>231</v>
      </c>
      <c r="E665" s="84" t="s">
        <v>157</v>
      </c>
      <c r="F665" s="86" t="s">
        <v>158</v>
      </c>
      <c r="G665" s="147">
        <f>G666</f>
        <v>437.2</v>
      </c>
      <c r="H665" s="147">
        <f t="shared" ref="H665:I665" si="364">H666</f>
        <v>0</v>
      </c>
      <c r="I665" s="147">
        <f t="shared" si="364"/>
        <v>437.2</v>
      </c>
    </row>
    <row r="666" spans="1:9" s="82" customFormat="1" ht="22.5" customHeight="1" x14ac:dyDescent="0.2">
      <c r="A666" s="175" t="s">
        <v>491</v>
      </c>
      <c r="B666" s="85" t="s">
        <v>328</v>
      </c>
      <c r="C666" s="86" t="s">
        <v>215</v>
      </c>
      <c r="D666" s="86" t="s">
        <v>231</v>
      </c>
      <c r="E666" s="84" t="s">
        <v>388</v>
      </c>
      <c r="F666" s="87" t="s">
        <v>158</v>
      </c>
      <c r="G666" s="147">
        <f>G667+G672</f>
        <v>437.2</v>
      </c>
      <c r="H666" s="147">
        <f t="shared" ref="H666:I666" si="365">H667+H672</f>
        <v>0</v>
      </c>
      <c r="I666" s="147">
        <f t="shared" si="365"/>
        <v>437.2</v>
      </c>
    </row>
    <row r="667" spans="1:9" s="67" customFormat="1" ht="33.75" x14ac:dyDescent="0.2">
      <c r="A667" s="73" t="s">
        <v>118</v>
      </c>
      <c r="B667" s="66" t="s">
        <v>328</v>
      </c>
      <c r="C667" s="62" t="s">
        <v>215</v>
      </c>
      <c r="D667" s="62" t="s">
        <v>231</v>
      </c>
      <c r="E667" s="61" t="s">
        <v>388</v>
      </c>
      <c r="F667" s="65">
        <v>100</v>
      </c>
      <c r="G667" s="150">
        <f>G668</f>
        <v>397.5</v>
      </c>
      <c r="H667" s="150">
        <f t="shared" ref="H667:I667" si="366">H668</f>
        <v>0</v>
      </c>
      <c r="I667" s="150">
        <f t="shared" si="366"/>
        <v>397.5</v>
      </c>
    </row>
    <row r="668" spans="1:9" s="67" customFormat="1" x14ac:dyDescent="0.2">
      <c r="A668" s="73" t="s">
        <v>142</v>
      </c>
      <c r="B668" s="83" t="s">
        <v>328</v>
      </c>
      <c r="C668" s="62" t="s">
        <v>215</v>
      </c>
      <c r="D668" s="62" t="s">
        <v>231</v>
      </c>
      <c r="E668" s="61" t="s">
        <v>388</v>
      </c>
      <c r="F668" s="65">
        <v>120</v>
      </c>
      <c r="G668" s="150">
        <f>G669+G670+G671</f>
        <v>397.5</v>
      </c>
      <c r="H668" s="150">
        <f t="shared" ref="H668:I668" si="367">H669+H670+H671</f>
        <v>0</v>
      </c>
      <c r="I668" s="150">
        <f t="shared" si="367"/>
        <v>397.5</v>
      </c>
    </row>
    <row r="669" spans="1:9" s="67" customFormat="1" x14ac:dyDescent="0.2">
      <c r="A669" s="100" t="s">
        <v>143</v>
      </c>
      <c r="B669" s="83" t="s">
        <v>328</v>
      </c>
      <c r="C669" s="62" t="s">
        <v>215</v>
      </c>
      <c r="D669" s="62" t="s">
        <v>231</v>
      </c>
      <c r="E669" s="61" t="s">
        <v>388</v>
      </c>
      <c r="F669" s="65">
        <v>121</v>
      </c>
      <c r="G669" s="150">
        <v>293.39999999999998</v>
      </c>
      <c r="H669" s="218"/>
      <c r="I669" s="155">
        <f t="shared" ref="I669:I671" si="368">G669+H669</f>
        <v>293.39999999999998</v>
      </c>
    </row>
    <row r="670" spans="1:9" ht="22.5" x14ac:dyDescent="0.2">
      <c r="A670" s="63" t="s">
        <v>257</v>
      </c>
      <c r="B670" s="61" t="s">
        <v>328</v>
      </c>
      <c r="C670" s="62" t="s">
        <v>215</v>
      </c>
      <c r="D670" s="62" t="s">
        <v>231</v>
      </c>
      <c r="E670" s="61" t="s">
        <v>388</v>
      </c>
      <c r="F670" s="62">
        <v>122</v>
      </c>
      <c r="G670" s="151">
        <v>15.5</v>
      </c>
      <c r="H670" s="228"/>
      <c r="I670" s="155">
        <f t="shared" si="368"/>
        <v>15.5</v>
      </c>
    </row>
    <row r="671" spans="1:9" ht="33.75" x14ac:dyDescent="0.2">
      <c r="A671" s="100" t="s">
        <v>144</v>
      </c>
      <c r="B671" s="61" t="s">
        <v>328</v>
      </c>
      <c r="C671" s="62" t="s">
        <v>215</v>
      </c>
      <c r="D671" s="62" t="s">
        <v>231</v>
      </c>
      <c r="E671" s="61" t="s">
        <v>388</v>
      </c>
      <c r="F671" s="62">
        <v>129</v>
      </c>
      <c r="G671" s="151">
        <v>88.6</v>
      </c>
      <c r="H671" s="228"/>
      <c r="I671" s="155">
        <f t="shared" si="368"/>
        <v>88.6</v>
      </c>
    </row>
    <row r="672" spans="1:9" x14ac:dyDescent="0.2">
      <c r="A672" s="73" t="s">
        <v>482</v>
      </c>
      <c r="B672" s="58" t="s">
        <v>328</v>
      </c>
      <c r="C672" s="62" t="s">
        <v>215</v>
      </c>
      <c r="D672" s="62" t="s">
        <v>231</v>
      </c>
      <c r="E672" s="61" t="s">
        <v>388</v>
      </c>
      <c r="F672" s="62" t="s">
        <v>127</v>
      </c>
      <c r="G672" s="151">
        <f>G673</f>
        <v>39.700000000000003</v>
      </c>
      <c r="H672" s="151">
        <f t="shared" ref="H672:I672" si="369">H673</f>
        <v>0</v>
      </c>
      <c r="I672" s="151">
        <f t="shared" si="369"/>
        <v>39.700000000000003</v>
      </c>
    </row>
    <row r="673" spans="1:11" ht="22.5" x14ac:dyDescent="0.2">
      <c r="A673" s="73" t="s">
        <v>128</v>
      </c>
      <c r="B673" s="61" t="s">
        <v>328</v>
      </c>
      <c r="C673" s="62" t="s">
        <v>215</v>
      </c>
      <c r="D673" s="62" t="s">
        <v>231</v>
      </c>
      <c r="E673" s="61" t="s">
        <v>388</v>
      </c>
      <c r="F673" s="62" t="s">
        <v>129</v>
      </c>
      <c r="G673" s="151">
        <f>G675+G674</f>
        <v>39.700000000000003</v>
      </c>
      <c r="H673" s="151">
        <f t="shared" ref="H673:I673" si="370">H675+H674</f>
        <v>0</v>
      </c>
      <c r="I673" s="151">
        <f t="shared" si="370"/>
        <v>39.700000000000003</v>
      </c>
    </row>
    <row r="674" spans="1:11" ht="22.5" x14ac:dyDescent="0.2">
      <c r="A674" s="101" t="s">
        <v>145</v>
      </c>
      <c r="B674" s="61" t="s">
        <v>328</v>
      </c>
      <c r="C674" s="62" t="s">
        <v>215</v>
      </c>
      <c r="D674" s="62" t="s">
        <v>231</v>
      </c>
      <c r="E674" s="61" t="s">
        <v>388</v>
      </c>
      <c r="F674" s="62">
        <v>242</v>
      </c>
      <c r="G674" s="151">
        <v>0</v>
      </c>
      <c r="H674" s="228"/>
      <c r="I674" s="155">
        <f t="shared" ref="I674:I675" si="371">G674+H674</f>
        <v>0</v>
      </c>
    </row>
    <row r="675" spans="1:11" x14ac:dyDescent="0.2">
      <c r="A675" s="101" t="s">
        <v>518</v>
      </c>
      <c r="B675" s="58" t="s">
        <v>328</v>
      </c>
      <c r="C675" s="62" t="s">
        <v>215</v>
      </c>
      <c r="D675" s="62" t="s">
        <v>231</v>
      </c>
      <c r="E675" s="61" t="s">
        <v>388</v>
      </c>
      <c r="F675" s="62" t="s">
        <v>131</v>
      </c>
      <c r="G675" s="151">
        <v>39.700000000000003</v>
      </c>
      <c r="H675" s="228"/>
      <c r="I675" s="155">
        <f t="shared" si="371"/>
        <v>39.700000000000003</v>
      </c>
    </row>
    <row r="676" spans="1:11" x14ac:dyDescent="0.2">
      <c r="A676" s="88" t="s">
        <v>396</v>
      </c>
      <c r="B676" s="96" t="s">
        <v>328</v>
      </c>
      <c r="C676" s="87" t="s">
        <v>231</v>
      </c>
      <c r="D676" s="89" t="s">
        <v>156</v>
      </c>
      <c r="E676" s="89" t="s">
        <v>157</v>
      </c>
      <c r="F676" s="87" t="s">
        <v>158</v>
      </c>
      <c r="G676" s="147">
        <f t="shared" ref="G676:I682" si="372">G677</f>
        <v>300</v>
      </c>
      <c r="H676" s="147">
        <f t="shared" si="372"/>
        <v>0</v>
      </c>
      <c r="I676" s="147">
        <f t="shared" si="372"/>
        <v>300</v>
      </c>
      <c r="J676" s="135"/>
    </row>
    <row r="677" spans="1:11" x14ac:dyDescent="0.2">
      <c r="A677" s="88" t="s">
        <v>397</v>
      </c>
      <c r="B677" s="89" t="s">
        <v>328</v>
      </c>
      <c r="C677" s="87" t="s">
        <v>231</v>
      </c>
      <c r="D677" s="89" t="s">
        <v>231</v>
      </c>
      <c r="E677" s="89" t="s">
        <v>157</v>
      </c>
      <c r="F677" s="87" t="s">
        <v>158</v>
      </c>
      <c r="G677" s="147">
        <f t="shared" si="372"/>
        <v>300</v>
      </c>
      <c r="H677" s="147">
        <f t="shared" si="372"/>
        <v>0</v>
      </c>
      <c r="I677" s="147">
        <f t="shared" si="372"/>
        <v>300</v>
      </c>
    </row>
    <row r="678" spans="1:11" ht="31.5" x14ac:dyDescent="0.2">
      <c r="A678" s="104" t="s">
        <v>556</v>
      </c>
      <c r="B678" s="89" t="s">
        <v>328</v>
      </c>
      <c r="C678" s="87" t="s">
        <v>231</v>
      </c>
      <c r="D678" s="89" t="s">
        <v>231</v>
      </c>
      <c r="E678" s="89" t="s">
        <v>398</v>
      </c>
      <c r="F678" s="87"/>
      <c r="G678" s="147">
        <f>G679</f>
        <v>300</v>
      </c>
      <c r="H678" s="147">
        <f t="shared" si="372"/>
        <v>0</v>
      </c>
      <c r="I678" s="147">
        <f t="shared" si="372"/>
        <v>300</v>
      </c>
    </row>
    <row r="679" spans="1:11" ht="33.75" x14ac:dyDescent="0.2">
      <c r="A679" s="73" t="s">
        <v>399</v>
      </c>
      <c r="B679" s="95" t="s">
        <v>328</v>
      </c>
      <c r="C679" s="74" t="s">
        <v>231</v>
      </c>
      <c r="D679" s="77" t="s">
        <v>231</v>
      </c>
      <c r="E679" s="77" t="s">
        <v>400</v>
      </c>
      <c r="F679" s="74" t="s">
        <v>158</v>
      </c>
      <c r="G679" s="149">
        <f>G680</f>
        <v>300</v>
      </c>
      <c r="H679" s="149">
        <f t="shared" si="372"/>
        <v>0</v>
      </c>
      <c r="I679" s="149">
        <f t="shared" si="372"/>
        <v>300</v>
      </c>
    </row>
    <row r="680" spans="1:11" ht="33.75" x14ac:dyDescent="0.2">
      <c r="A680" s="90" t="s">
        <v>401</v>
      </c>
      <c r="B680" s="94" t="s">
        <v>328</v>
      </c>
      <c r="C680" s="92" t="s">
        <v>231</v>
      </c>
      <c r="D680" s="94" t="s">
        <v>231</v>
      </c>
      <c r="E680" s="94" t="s">
        <v>402</v>
      </c>
      <c r="F680" s="92"/>
      <c r="G680" s="148">
        <f>G681</f>
        <v>300</v>
      </c>
      <c r="H680" s="148">
        <f t="shared" si="372"/>
        <v>0</v>
      </c>
      <c r="I680" s="148">
        <f t="shared" si="372"/>
        <v>300</v>
      </c>
    </row>
    <row r="681" spans="1:11" x14ac:dyDescent="0.2">
      <c r="A681" s="73" t="s">
        <v>482</v>
      </c>
      <c r="B681" s="77" t="s">
        <v>328</v>
      </c>
      <c r="C681" s="74" t="s">
        <v>231</v>
      </c>
      <c r="D681" s="77" t="s">
        <v>231</v>
      </c>
      <c r="E681" s="77" t="s">
        <v>402</v>
      </c>
      <c r="F681" s="74" t="s">
        <v>127</v>
      </c>
      <c r="G681" s="149">
        <f t="shared" si="372"/>
        <v>300</v>
      </c>
      <c r="H681" s="149">
        <f t="shared" si="372"/>
        <v>0</v>
      </c>
      <c r="I681" s="149">
        <f t="shared" si="372"/>
        <v>300</v>
      </c>
    </row>
    <row r="682" spans="1:11" ht="22.5" x14ac:dyDescent="0.2">
      <c r="A682" s="73" t="s">
        <v>128</v>
      </c>
      <c r="B682" s="95" t="s">
        <v>328</v>
      </c>
      <c r="C682" s="74" t="s">
        <v>231</v>
      </c>
      <c r="D682" s="77" t="s">
        <v>231</v>
      </c>
      <c r="E682" s="77" t="s">
        <v>402</v>
      </c>
      <c r="F682" s="74" t="s">
        <v>129</v>
      </c>
      <c r="G682" s="149">
        <f t="shared" si="372"/>
        <v>300</v>
      </c>
      <c r="H682" s="149">
        <f t="shared" si="372"/>
        <v>0</v>
      </c>
      <c r="I682" s="149">
        <f t="shared" si="372"/>
        <v>300</v>
      </c>
    </row>
    <row r="683" spans="1:11" x14ac:dyDescent="0.2">
      <c r="A683" s="101" t="s">
        <v>518</v>
      </c>
      <c r="B683" s="77" t="s">
        <v>328</v>
      </c>
      <c r="C683" s="74" t="s">
        <v>231</v>
      </c>
      <c r="D683" s="77" t="s">
        <v>231</v>
      </c>
      <c r="E683" s="77" t="s">
        <v>402</v>
      </c>
      <c r="F683" s="74" t="s">
        <v>131</v>
      </c>
      <c r="G683" s="160">
        <v>300</v>
      </c>
      <c r="H683" s="228"/>
      <c r="I683" s="155">
        <f t="shared" ref="I683" si="373">G683+H683</f>
        <v>300</v>
      </c>
    </row>
    <row r="684" spans="1:11" x14ac:dyDescent="0.2">
      <c r="A684" s="88" t="s">
        <v>159</v>
      </c>
      <c r="B684" s="89" t="s">
        <v>328</v>
      </c>
      <c r="C684" s="87">
        <v>10</v>
      </c>
      <c r="D684" s="89"/>
      <c r="E684" s="89"/>
      <c r="F684" s="87"/>
      <c r="G684" s="159">
        <f>G685</f>
        <v>1100</v>
      </c>
      <c r="H684" s="159">
        <f t="shared" ref="H684:I684" si="374">H685</f>
        <v>0</v>
      </c>
      <c r="I684" s="159">
        <f t="shared" si="374"/>
        <v>1100</v>
      </c>
      <c r="J684" s="135"/>
    </row>
    <row r="685" spans="1:11" x14ac:dyDescent="0.2">
      <c r="A685" s="88" t="s">
        <v>403</v>
      </c>
      <c r="B685" s="89" t="s">
        <v>328</v>
      </c>
      <c r="C685" s="87">
        <v>10</v>
      </c>
      <c r="D685" s="89" t="s">
        <v>162</v>
      </c>
      <c r="E685" s="89"/>
      <c r="F685" s="87"/>
      <c r="G685" s="159">
        <f>G686+G722</f>
        <v>1100</v>
      </c>
      <c r="H685" s="159">
        <f t="shared" ref="H685:I685" si="375">H686+H722</f>
        <v>0</v>
      </c>
      <c r="I685" s="159">
        <f t="shared" si="375"/>
        <v>1100</v>
      </c>
    </row>
    <row r="686" spans="1:11" s="80" customFormat="1" ht="21.75" customHeight="1" x14ac:dyDescent="0.2">
      <c r="A686" s="88" t="s">
        <v>557</v>
      </c>
      <c r="B686" s="89" t="s">
        <v>328</v>
      </c>
      <c r="C686" s="87">
        <v>10</v>
      </c>
      <c r="D686" s="89" t="s">
        <v>162</v>
      </c>
      <c r="E686" s="89" t="s">
        <v>414</v>
      </c>
      <c r="F686" s="87"/>
      <c r="G686" s="147">
        <f>+G691+G694+G698+G702+G706+G710+G714+G718+G687</f>
        <v>300</v>
      </c>
      <c r="H686" s="147">
        <f t="shared" ref="H686:I686" si="376">+H691+H694+H698+H702+H706+H710+H714+H718+H687</f>
        <v>0</v>
      </c>
      <c r="I686" s="147">
        <f t="shared" si="376"/>
        <v>300</v>
      </c>
      <c r="J686" s="48"/>
      <c r="K686" s="48"/>
    </row>
    <row r="687" spans="1:11" s="80" customFormat="1" ht="22.5" x14ac:dyDescent="0.2">
      <c r="A687" s="212" t="s">
        <v>615</v>
      </c>
      <c r="B687" s="94" t="s">
        <v>328</v>
      </c>
      <c r="C687" s="92">
        <v>10</v>
      </c>
      <c r="D687" s="94" t="s">
        <v>162</v>
      </c>
      <c r="E687" s="77" t="s">
        <v>614</v>
      </c>
      <c r="F687" s="92"/>
      <c r="G687" s="148">
        <f>G688</f>
        <v>1.5</v>
      </c>
      <c r="H687" s="148">
        <f t="shared" ref="H687:I689" si="377">H688</f>
        <v>0</v>
      </c>
      <c r="I687" s="148">
        <f t="shared" si="377"/>
        <v>1.5</v>
      </c>
      <c r="J687" s="48"/>
      <c r="K687" s="48"/>
    </row>
    <row r="688" spans="1:11" s="80" customFormat="1" x14ac:dyDescent="0.2">
      <c r="A688" s="73" t="s">
        <v>482</v>
      </c>
      <c r="B688" s="77" t="s">
        <v>328</v>
      </c>
      <c r="C688" s="74">
        <v>10</v>
      </c>
      <c r="D688" s="77" t="s">
        <v>162</v>
      </c>
      <c r="E688" s="77" t="s">
        <v>614</v>
      </c>
      <c r="F688" s="74" t="s">
        <v>127</v>
      </c>
      <c r="G688" s="149">
        <f>G689</f>
        <v>1.5</v>
      </c>
      <c r="H688" s="149">
        <f t="shared" si="377"/>
        <v>0</v>
      </c>
      <c r="I688" s="149">
        <f t="shared" si="377"/>
        <v>1.5</v>
      </c>
      <c r="J688" s="48"/>
      <c r="K688" s="48"/>
    </row>
    <row r="689" spans="1:11" s="80" customFormat="1" ht="22.5" x14ac:dyDescent="0.2">
      <c r="A689" s="73" t="s">
        <v>128</v>
      </c>
      <c r="B689" s="95" t="s">
        <v>328</v>
      </c>
      <c r="C689" s="74">
        <v>10</v>
      </c>
      <c r="D689" s="77" t="s">
        <v>162</v>
      </c>
      <c r="E689" s="77" t="s">
        <v>614</v>
      </c>
      <c r="F689" s="74" t="s">
        <v>129</v>
      </c>
      <c r="G689" s="149">
        <f>G690</f>
        <v>1.5</v>
      </c>
      <c r="H689" s="149">
        <f t="shared" si="377"/>
        <v>0</v>
      </c>
      <c r="I689" s="149">
        <f t="shared" si="377"/>
        <v>1.5</v>
      </c>
      <c r="J689" s="48"/>
      <c r="K689" s="48"/>
    </row>
    <row r="690" spans="1:11" s="80" customFormat="1" x14ac:dyDescent="0.2">
      <c r="A690" s="101" t="s">
        <v>518</v>
      </c>
      <c r="B690" s="77" t="s">
        <v>328</v>
      </c>
      <c r="C690" s="74">
        <v>10</v>
      </c>
      <c r="D690" s="77" t="s">
        <v>162</v>
      </c>
      <c r="E690" s="77" t="s">
        <v>614</v>
      </c>
      <c r="F690" s="74" t="s">
        <v>131</v>
      </c>
      <c r="G690" s="160">
        <v>1.5</v>
      </c>
      <c r="H690" s="228"/>
      <c r="I690" s="155">
        <f t="shared" ref="I690" si="378">G690+H690</f>
        <v>1.5</v>
      </c>
      <c r="J690" s="48"/>
      <c r="K690" s="48"/>
    </row>
    <row r="691" spans="1:11" s="80" customFormat="1" ht="22.5" x14ac:dyDescent="0.2">
      <c r="A691" s="210" t="s">
        <v>616</v>
      </c>
      <c r="B691" s="77" t="s">
        <v>328</v>
      </c>
      <c r="C691" s="74">
        <v>10</v>
      </c>
      <c r="D691" s="77" t="s">
        <v>162</v>
      </c>
      <c r="E691" s="77" t="s">
        <v>617</v>
      </c>
      <c r="F691" s="74"/>
      <c r="G691" s="160">
        <f>G692</f>
        <v>30</v>
      </c>
      <c r="H691" s="160">
        <f t="shared" ref="H691:I692" si="379">H692</f>
        <v>0</v>
      </c>
      <c r="I691" s="160">
        <f t="shared" si="379"/>
        <v>30</v>
      </c>
      <c r="J691" s="48"/>
      <c r="K691" s="48"/>
    </row>
    <row r="692" spans="1:11" s="80" customFormat="1" x14ac:dyDescent="0.2">
      <c r="A692" s="68" t="s">
        <v>170</v>
      </c>
      <c r="B692" s="77" t="s">
        <v>328</v>
      </c>
      <c r="C692" s="74">
        <v>10</v>
      </c>
      <c r="D692" s="77" t="s">
        <v>162</v>
      </c>
      <c r="E692" s="77" t="s">
        <v>617</v>
      </c>
      <c r="F692" s="74">
        <v>300</v>
      </c>
      <c r="G692" s="160">
        <f>G693</f>
        <v>30</v>
      </c>
      <c r="H692" s="160">
        <f t="shared" si="379"/>
        <v>0</v>
      </c>
      <c r="I692" s="160">
        <f t="shared" si="379"/>
        <v>30</v>
      </c>
      <c r="J692" s="48"/>
      <c r="K692" s="48"/>
    </row>
    <row r="693" spans="1:11" s="80" customFormat="1" ht="18.75" customHeight="1" x14ac:dyDescent="0.2">
      <c r="A693" s="73" t="s">
        <v>572</v>
      </c>
      <c r="B693" s="77" t="s">
        <v>328</v>
      </c>
      <c r="C693" s="74">
        <v>10</v>
      </c>
      <c r="D693" s="77" t="s">
        <v>162</v>
      </c>
      <c r="E693" s="77" t="s">
        <v>617</v>
      </c>
      <c r="F693" s="74">
        <v>360</v>
      </c>
      <c r="G693" s="160">
        <v>30</v>
      </c>
      <c r="H693" s="228"/>
      <c r="I693" s="155">
        <f t="shared" ref="I693" si="380">G693+H693</f>
        <v>30</v>
      </c>
      <c r="J693" s="48"/>
      <c r="K693" s="48"/>
    </row>
    <row r="694" spans="1:11" s="80" customFormat="1" ht="22.5" x14ac:dyDescent="0.2">
      <c r="A694" s="212" t="s">
        <v>618</v>
      </c>
      <c r="B694" s="94" t="s">
        <v>328</v>
      </c>
      <c r="C694" s="92">
        <v>10</v>
      </c>
      <c r="D694" s="94" t="s">
        <v>162</v>
      </c>
      <c r="E694" s="77" t="s">
        <v>415</v>
      </c>
      <c r="F694" s="92"/>
      <c r="G694" s="148">
        <f>G695</f>
        <v>60</v>
      </c>
      <c r="H694" s="148">
        <f t="shared" ref="H694:I696" si="381">H695</f>
        <v>0</v>
      </c>
      <c r="I694" s="148">
        <f t="shared" si="381"/>
        <v>60</v>
      </c>
      <c r="J694" s="48"/>
      <c r="K694" s="48"/>
    </row>
    <row r="695" spans="1:11" s="80" customFormat="1" x14ac:dyDescent="0.2">
      <c r="A695" s="73" t="s">
        <v>482</v>
      </c>
      <c r="B695" s="77" t="s">
        <v>328</v>
      </c>
      <c r="C695" s="74">
        <v>10</v>
      </c>
      <c r="D695" s="77" t="s">
        <v>162</v>
      </c>
      <c r="E695" s="77" t="s">
        <v>415</v>
      </c>
      <c r="F695" s="74" t="s">
        <v>127</v>
      </c>
      <c r="G695" s="149">
        <f>G696</f>
        <v>60</v>
      </c>
      <c r="H695" s="149">
        <f t="shared" si="381"/>
        <v>0</v>
      </c>
      <c r="I695" s="149">
        <f t="shared" si="381"/>
        <v>60</v>
      </c>
      <c r="J695" s="48"/>
      <c r="K695" s="48"/>
    </row>
    <row r="696" spans="1:11" s="80" customFormat="1" ht="22.5" x14ac:dyDescent="0.2">
      <c r="A696" s="73" t="s">
        <v>128</v>
      </c>
      <c r="B696" s="95" t="s">
        <v>328</v>
      </c>
      <c r="C696" s="74">
        <v>10</v>
      </c>
      <c r="D696" s="77" t="s">
        <v>162</v>
      </c>
      <c r="E696" s="77" t="s">
        <v>415</v>
      </c>
      <c r="F696" s="74" t="s">
        <v>129</v>
      </c>
      <c r="G696" s="149">
        <f>G697</f>
        <v>60</v>
      </c>
      <c r="H696" s="149">
        <f t="shared" si="381"/>
        <v>0</v>
      </c>
      <c r="I696" s="149">
        <f t="shared" si="381"/>
        <v>60</v>
      </c>
      <c r="J696" s="48"/>
      <c r="K696" s="48"/>
    </row>
    <row r="697" spans="1:11" s="80" customFormat="1" x14ac:dyDescent="0.2">
      <c r="A697" s="101" t="s">
        <v>518</v>
      </c>
      <c r="B697" s="77" t="s">
        <v>328</v>
      </c>
      <c r="C697" s="74">
        <v>10</v>
      </c>
      <c r="D697" s="77" t="s">
        <v>162</v>
      </c>
      <c r="E697" s="77" t="s">
        <v>415</v>
      </c>
      <c r="F697" s="74" t="s">
        <v>131</v>
      </c>
      <c r="G697" s="160">
        <v>60</v>
      </c>
      <c r="H697" s="228"/>
      <c r="I697" s="155">
        <f t="shared" ref="I697" si="382">G697+H697</f>
        <v>60</v>
      </c>
      <c r="J697" s="48"/>
      <c r="K697" s="48"/>
    </row>
    <row r="698" spans="1:11" s="80" customFormat="1" x14ac:dyDescent="0.2">
      <c r="A698" s="212" t="s">
        <v>620</v>
      </c>
      <c r="B698" s="94" t="s">
        <v>328</v>
      </c>
      <c r="C698" s="92">
        <v>10</v>
      </c>
      <c r="D698" s="94" t="s">
        <v>162</v>
      </c>
      <c r="E698" s="77" t="s">
        <v>619</v>
      </c>
      <c r="F698" s="92"/>
      <c r="G698" s="148">
        <f>G699</f>
        <v>4</v>
      </c>
      <c r="H698" s="148">
        <f t="shared" ref="H698:I700" si="383">H699</f>
        <v>0</v>
      </c>
      <c r="I698" s="148">
        <f t="shared" si="383"/>
        <v>4</v>
      </c>
      <c r="J698" s="48"/>
      <c r="K698" s="48"/>
    </row>
    <row r="699" spans="1:11" s="80" customFormat="1" x14ac:dyDescent="0.2">
      <c r="A699" s="73" t="s">
        <v>482</v>
      </c>
      <c r="B699" s="77" t="s">
        <v>328</v>
      </c>
      <c r="C699" s="74">
        <v>10</v>
      </c>
      <c r="D699" s="77" t="s">
        <v>162</v>
      </c>
      <c r="E699" s="77" t="s">
        <v>619</v>
      </c>
      <c r="F699" s="74" t="s">
        <v>127</v>
      </c>
      <c r="G699" s="149">
        <f>G700</f>
        <v>4</v>
      </c>
      <c r="H699" s="149">
        <f t="shared" si="383"/>
        <v>0</v>
      </c>
      <c r="I699" s="149">
        <f t="shared" si="383"/>
        <v>4</v>
      </c>
      <c r="J699" s="48"/>
      <c r="K699" s="48"/>
    </row>
    <row r="700" spans="1:11" s="80" customFormat="1" ht="22.5" x14ac:dyDescent="0.2">
      <c r="A700" s="73" t="s">
        <v>128</v>
      </c>
      <c r="B700" s="95" t="s">
        <v>328</v>
      </c>
      <c r="C700" s="74">
        <v>10</v>
      </c>
      <c r="D700" s="77" t="s">
        <v>162</v>
      </c>
      <c r="E700" s="77" t="s">
        <v>619</v>
      </c>
      <c r="F700" s="74" t="s">
        <v>129</v>
      </c>
      <c r="G700" s="149">
        <f>G701</f>
        <v>4</v>
      </c>
      <c r="H700" s="149">
        <f t="shared" si="383"/>
        <v>0</v>
      </c>
      <c r="I700" s="149">
        <f t="shared" si="383"/>
        <v>4</v>
      </c>
      <c r="J700" s="48"/>
      <c r="K700" s="48"/>
    </row>
    <row r="701" spans="1:11" s="80" customFormat="1" x14ac:dyDescent="0.2">
      <c r="A701" s="101" t="s">
        <v>518</v>
      </c>
      <c r="B701" s="77" t="s">
        <v>328</v>
      </c>
      <c r="C701" s="74">
        <v>10</v>
      </c>
      <c r="D701" s="77" t="s">
        <v>162</v>
      </c>
      <c r="E701" s="77" t="s">
        <v>619</v>
      </c>
      <c r="F701" s="74" t="s">
        <v>131</v>
      </c>
      <c r="G701" s="160">
        <v>4</v>
      </c>
      <c r="H701" s="228"/>
      <c r="I701" s="155">
        <f t="shared" ref="I701" si="384">G701+H701</f>
        <v>4</v>
      </c>
      <c r="J701" s="48"/>
      <c r="K701" s="48"/>
    </row>
    <row r="702" spans="1:11" s="80" customFormat="1" ht="22.5" x14ac:dyDescent="0.2">
      <c r="A702" s="212" t="s">
        <v>622</v>
      </c>
      <c r="B702" s="94" t="s">
        <v>328</v>
      </c>
      <c r="C702" s="92">
        <v>10</v>
      </c>
      <c r="D702" s="94" t="s">
        <v>162</v>
      </c>
      <c r="E702" s="77" t="s">
        <v>621</v>
      </c>
      <c r="F702" s="92"/>
      <c r="G702" s="148">
        <f>G703</f>
        <v>32</v>
      </c>
      <c r="H702" s="148">
        <f t="shared" ref="H702:I704" si="385">H703</f>
        <v>0</v>
      </c>
      <c r="I702" s="148">
        <f t="shared" si="385"/>
        <v>32</v>
      </c>
      <c r="J702" s="48"/>
      <c r="K702" s="48"/>
    </row>
    <row r="703" spans="1:11" s="80" customFormat="1" x14ac:dyDescent="0.2">
      <c r="A703" s="73" t="s">
        <v>482</v>
      </c>
      <c r="B703" s="77" t="s">
        <v>328</v>
      </c>
      <c r="C703" s="74">
        <v>10</v>
      </c>
      <c r="D703" s="77" t="s">
        <v>162</v>
      </c>
      <c r="E703" s="77" t="s">
        <v>621</v>
      </c>
      <c r="F703" s="74" t="s">
        <v>127</v>
      </c>
      <c r="G703" s="149">
        <f>G704</f>
        <v>32</v>
      </c>
      <c r="H703" s="149">
        <f t="shared" si="385"/>
        <v>0</v>
      </c>
      <c r="I703" s="149">
        <f t="shared" si="385"/>
        <v>32</v>
      </c>
      <c r="J703" s="48"/>
      <c r="K703" s="48"/>
    </row>
    <row r="704" spans="1:11" s="80" customFormat="1" ht="22.5" x14ac:dyDescent="0.2">
      <c r="A704" s="73" t="s">
        <v>128</v>
      </c>
      <c r="B704" s="95" t="s">
        <v>328</v>
      </c>
      <c r="C704" s="74">
        <v>10</v>
      </c>
      <c r="D704" s="77" t="s">
        <v>162</v>
      </c>
      <c r="E704" s="77" t="s">
        <v>621</v>
      </c>
      <c r="F704" s="74" t="s">
        <v>129</v>
      </c>
      <c r="G704" s="149">
        <f>G705</f>
        <v>32</v>
      </c>
      <c r="H704" s="149">
        <f t="shared" si="385"/>
        <v>0</v>
      </c>
      <c r="I704" s="149">
        <f t="shared" si="385"/>
        <v>32</v>
      </c>
      <c r="J704" s="48"/>
      <c r="K704" s="48"/>
    </row>
    <row r="705" spans="1:11" s="80" customFormat="1" x14ac:dyDescent="0.2">
      <c r="A705" s="101" t="s">
        <v>518</v>
      </c>
      <c r="B705" s="77" t="s">
        <v>328</v>
      </c>
      <c r="C705" s="74">
        <v>10</v>
      </c>
      <c r="D705" s="77" t="s">
        <v>162</v>
      </c>
      <c r="E705" s="77" t="s">
        <v>621</v>
      </c>
      <c r="F705" s="74" t="s">
        <v>131</v>
      </c>
      <c r="G705" s="160">
        <v>32</v>
      </c>
      <c r="H705" s="228"/>
      <c r="I705" s="155">
        <f t="shared" ref="I705" si="386">G705+H705</f>
        <v>32</v>
      </c>
      <c r="J705" s="48"/>
      <c r="K705" s="48"/>
    </row>
    <row r="706" spans="1:11" s="80" customFormat="1" x14ac:dyDescent="0.2">
      <c r="A706" s="212" t="s">
        <v>630</v>
      </c>
      <c r="B706" s="94" t="s">
        <v>328</v>
      </c>
      <c r="C706" s="92">
        <v>10</v>
      </c>
      <c r="D706" s="94" t="s">
        <v>162</v>
      </c>
      <c r="E706" s="77" t="s">
        <v>623</v>
      </c>
      <c r="F706" s="92"/>
      <c r="G706" s="148">
        <f>G707</f>
        <v>44.5</v>
      </c>
      <c r="H706" s="148">
        <f t="shared" ref="H706:I708" si="387">H707</f>
        <v>0</v>
      </c>
      <c r="I706" s="148">
        <f t="shared" si="387"/>
        <v>44.5</v>
      </c>
      <c r="J706" s="48"/>
      <c r="K706" s="48"/>
    </row>
    <row r="707" spans="1:11" s="80" customFormat="1" x14ac:dyDescent="0.2">
      <c r="A707" s="73" t="s">
        <v>482</v>
      </c>
      <c r="B707" s="77" t="s">
        <v>328</v>
      </c>
      <c r="C707" s="74">
        <v>10</v>
      </c>
      <c r="D707" s="77" t="s">
        <v>162</v>
      </c>
      <c r="E707" s="77" t="s">
        <v>623</v>
      </c>
      <c r="F707" s="74" t="s">
        <v>127</v>
      </c>
      <c r="G707" s="149">
        <f>G708</f>
        <v>44.5</v>
      </c>
      <c r="H707" s="149">
        <f t="shared" si="387"/>
        <v>0</v>
      </c>
      <c r="I707" s="149">
        <f t="shared" si="387"/>
        <v>44.5</v>
      </c>
      <c r="J707" s="48"/>
      <c r="K707" s="48"/>
    </row>
    <row r="708" spans="1:11" s="80" customFormat="1" ht="22.5" x14ac:dyDescent="0.2">
      <c r="A708" s="73" t="s">
        <v>128</v>
      </c>
      <c r="B708" s="95" t="s">
        <v>328</v>
      </c>
      <c r="C708" s="74">
        <v>10</v>
      </c>
      <c r="D708" s="77" t="s">
        <v>162</v>
      </c>
      <c r="E708" s="77" t="s">
        <v>623</v>
      </c>
      <c r="F708" s="74" t="s">
        <v>129</v>
      </c>
      <c r="G708" s="149">
        <f>G709</f>
        <v>44.5</v>
      </c>
      <c r="H708" s="149">
        <f t="shared" si="387"/>
        <v>0</v>
      </c>
      <c r="I708" s="149">
        <f t="shared" si="387"/>
        <v>44.5</v>
      </c>
      <c r="J708" s="48"/>
      <c r="K708" s="48"/>
    </row>
    <row r="709" spans="1:11" s="80" customFormat="1" x14ac:dyDescent="0.2">
      <c r="A709" s="101" t="s">
        <v>518</v>
      </c>
      <c r="B709" s="77" t="s">
        <v>328</v>
      </c>
      <c r="C709" s="74">
        <v>10</v>
      </c>
      <c r="D709" s="77" t="s">
        <v>162</v>
      </c>
      <c r="E709" s="77" t="s">
        <v>623</v>
      </c>
      <c r="F709" s="74" t="s">
        <v>131</v>
      </c>
      <c r="G709" s="160">
        <f>84.5-40</f>
        <v>44.5</v>
      </c>
      <c r="H709" s="228"/>
      <c r="I709" s="155">
        <f t="shared" ref="I709" si="388">G709+H709</f>
        <v>44.5</v>
      </c>
      <c r="J709" s="48"/>
      <c r="K709" s="48"/>
    </row>
    <row r="710" spans="1:11" s="80" customFormat="1" ht="22.5" x14ac:dyDescent="0.2">
      <c r="A710" s="212" t="s">
        <v>625</v>
      </c>
      <c r="B710" s="94" t="s">
        <v>328</v>
      </c>
      <c r="C710" s="92">
        <v>10</v>
      </c>
      <c r="D710" s="94" t="s">
        <v>162</v>
      </c>
      <c r="E710" s="77" t="s">
        <v>624</v>
      </c>
      <c r="F710" s="92"/>
      <c r="G710" s="148">
        <f>G711</f>
        <v>78</v>
      </c>
      <c r="H710" s="148">
        <f t="shared" ref="H710:I712" si="389">H711</f>
        <v>0</v>
      </c>
      <c r="I710" s="148">
        <f t="shared" si="389"/>
        <v>78</v>
      </c>
      <c r="J710" s="48"/>
      <c r="K710" s="48"/>
    </row>
    <row r="711" spans="1:11" s="80" customFormat="1" x14ac:dyDescent="0.2">
      <c r="A711" s="73" t="s">
        <v>482</v>
      </c>
      <c r="B711" s="77" t="s">
        <v>328</v>
      </c>
      <c r="C711" s="74">
        <v>10</v>
      </c>
      <c r="D711" s="77" t="s">
        <v>162</v>
      </c>
      <c r="E711" s="77" t="s">
        <v>624</v>
      </c>
      <c r="F711" s="74" t="s">
        <v>127</v>
      </c>
      <c r="G711" s="149">
        <f>G712</f>
        <v>78</v>
      </c>
      <c r="H711" s="149">
        <f t="shared" si="389"/>
        <v>0</v>
      </c>
      <c r="I711" s="149">
        <f t="shared" si="389"/>
        <v>78</v>
      </c>
      <c r="J711" s="48"/>
      <c r="K711" s="48"/>
    </row>
    <row r="712" spans="1:11" s="80" customFormat="1" ht="22.5" x14ac:dyDescent="0.2">
      <c r="A712" s="73" t="s">
        <v>128</v>
      </c>
      <c r="B712" s="95" t="s">
        <v>328</v>
      </c>
      <c r="C712" s="74">
        <v>10</v>
      </c>
      <c r="D712" s="77" t="s">
        <v>162</v>
      </c>
      <c r="E712" s="77" t="s">
        <v>624</v>
      </c>
      <c r="F712" s="74" t="s">
        <v>129</v>
      </c>
      <c r="G712" s="149">
        <f>G713</f>
        <v>78</v>
      </c>
      <c r="H712" s="149">
        <f t="shared" si="389"/>
        <v>0</v>
      </c>
      <c r="I712" s="149">
        <f t="shared" si="389"/>
        <v>78</v>
      </c>
      <c r="J712" s="48"/>
      <c r="K712" s="48"/>
    </row>
    <row r="713" spans="1:11" s="80" customFormat="1" x14ac:dyDescent="0.2">
      <c r="A713" s="101" t="s">
        <v>518</v>
      </c>
      <c r="B713" s="77" t="s">
        <v>328</v>
      </c>
      <c r="C713" s="74">
        <v>10</v>
      </c>
      <c r="D713" s="77" t="s">
        <v>162</v>
      </c>
      <c r="E713" s="77" t="s">
        <v>624</v>
      </c>
      <c r="F713" s="74" t="s">
        <v>131</v>
      </c>
      <c r="G713" s="160">
        <v>78</v>
      </c>
      <c r="H713" s="228"/>
      <c r="I713" s="155">
        <f t="shared" ref="I713" si="390">G713+H713</f>
        <v>78</v>
      </c>
      <c r="J713" s="48"/>
      <c r="K713" s="48"/>
    </row>
    <row r="714" spans="1:11" s="80" customFormat="1" ht="22.5" x14ac:dyDescent="0.2">
      <c r="A714" s="212" t="s">
        <v>626</v>
      </c>
      <c r="B714" s="94" t="s">
        <v>328</v>
      </c>
      <c r="C714" s="92">
        <v>10</v>
      </c>
      <c r="D714" s="94" t="s">
        <v>162</v>
      </c>
      <c r="E714" s="77" t="s">
        <v>627</v>
      </c>
      <c r="F714" s="92"/>
      <c r="G714" s="148">
        <f>G715</f>
        <v>20</v>
      </c>
      <c r="H714" s="148">
        <f t="shared" ref="H714:I716" si="391">H715</f>
        <v>0</v>
      </c>
      <c r="I714" s="148">
        <f t="shared" si="391"/>
        <v>20</v>
      </c>
      <c r="J714" s="48"/>
      <c r="K714" s="48"/>
    </row>
    <row r="715" spans="1:11" s="80" customFormat="1" x14ac:dyDescent="0.2">
      <c r="A715" s="73" t="s">
        <v>482</v>
      </c>
      <c r="B715" s="77" t="s">
        <v>328</v>
      </c>
      <c r="C715" s="74">
        <v>10</v>
      </c>
      <c r="D715" s="77" t="s">
        <v>162</v>
      </c>
      <c r="E715" s="77" t="s">
        <v>627</v>
      </c>
      <c r="F715" s="74" t="s">
        <v>127</v>
      </c>
      <c r="G715" s="149">
        <f>G716</f>
        <v>20</v>
      </c>
      <c r="H715" s="149">
        <f t="shared" si="391"/>
        <v>0</v>
      </c>
      <c r="I715" s="149">
        <f t="shared" si="391"/>
        <v>20</v>
      </c>
      <c r="J715" s="48"/>
      <c r="K715" s="48"/>
    </row>
    <row r="716" spans="1:11" s="80" customFormat="1" ht="22.5" x14ac:dyDescent="0.2">
      <c r="A716" s="73" t="s">
        <v>128</v>
      </c>
      <c r="B716" s="95" t="s">
        <v>328</v>
      </c>
      <c r="C716" s="74">
        <v>10</v>
      </c>
      <c r="D716" s="77" t="s">
        <v>162</v>
      </c>
      <c r="E716" s="77" t="s">
        <v>627</v>
      </c>
      <c r="F716" s="74" t="s">
        <v>129</v>
      </c>
      <c r="G716" s="149">
        <f>G717</f>
        <v>20</v>
      </c>
      <c r="H716" s="149">
        <f t="shared" si="391"/>
        <v>0</v>
      </c>
      <c r="I716" s="149">
        <f t="shared" si="391"/>
        <v>20</v>
      </c>
      <c r="J716" s="48"/>
      <c r="K716" s="48"/>
    </row>
    <row r="717" spans="1:11" s="80" customFormat="1" x14ac:dyDescent="0.2">
      <c r="A717" s="101" t="s">
        <v>518</v>
      </c>
      <c r="B717" s="77" t="s">
        <v>328</v>
      </c>
      <c r="C717" s="74">
        <v>10</v>
      </c>
      <c r="D717" s="77" t="s">
        <v>162</v>
      </c>
      <c r="E717" s="77" t="s">
        <v>627</v>
      </c>
      <c r="F717" s="74" t="s">
        <v>131</v>
      </c>
      <c r="G717" s="160">
        <v>20</v>
      </c>
      <c r="H717" s="228"/>
      <c r="I717" s="155">
        <f t="shared" ref="I717" si="392">G717+H717</f>
        <v>20</v>
      </c>
      <c r="J717" s="48"/>
      <c r="K717" s="48"/>
    </row>
    <row r="718" spans="1:11" x14ac:dyDescent="0.2">
      <c r="A718" s="212" t="s">
        <v>629</v>
      </c>
      <c r="B718" s="94" t="s">
        <v>328</v>
      </c>
      <c r="C718" s="92">
        <v>10</v>
      </c>
      <c r="D718" s="94" t="s">
        <v>162</v>
      </c>
      <c r="E718" s="77" t="s">
        <v>628</v>
      </c>
      <c r="F718" s="92"/>
      <c r="G718" s="148">
        <f>G719</f>
        <v>30</v>
      </c>
      <c r="H718" s="148">
        <f t="shared" ref="H718:I720" si="393">H719</f>
        <v>0</v>
      </c>
      <c r="I718" s="148">
        <f t="shared" si="393"/>
        <v>30</v>
      </c>
    </row>
    <row r="719" spans="1:11" x14ac:dyDescent="0.2">
      <c r="A719" s="73" t="s">
        <v>482</v>
      </c>
      <c r="B719" s="77" t="s">
        <v>328</v>
      </c>
      <c r="C719" s="74">
        <v>10</v>
      </c>
      <c r="D719" s="77" t="s">
        <v>162</v>
      </c>
      <c r="E719" s="77" t="s">
        <v>628</v>
      </c>
      <c r="F719" s="74" t="s">
        <v>127</v>
      </c>
      <c r="G719" s="149">
        <f>G720</f>
        <v>30</v>
      </c>
      <c r="H719" s="149">
        <f t="shared" si="393"/>
        <v>0</v>
      </c>
      <c r="I719" s="149">
        <f t="shared" si="393"/>
        <v>30</v>
      </c>
    </row>
    <row r="720" spans="1:11" ht="22.5" x14ac:dyDescent="0.2">
      <c r="A720" s="73" t="s">
        <v>128</v>
      </c>
      <c r="B720" s="95" t="s">
        <v>328</v>
      </c>
      <c r="C720" s="74">
        <v>10</v>
      </c>
      <c r="D720" s="77" t="s">
        <v>162</v>
      </c>
      <c r="E720" s="77" t="s">
        <v>628</v>
      </c>
      <c r="F720" s="74" t="s">
        <v>129</v>
      </c>
      <c r="G720" s="149">
        <f>G721</f>
        <v>30</v>
      </c>
      <c r="H720" s="149">
        <f t="shared" si="393"/>
        <v>0</v>
      </c>
      <c r="I720" s="149">
        <f t="shared" si="393"/>
        <v>30</v>
      </c>
    </row>
    <row r="721" spans="1:11" x14ac:dyDescent="0.2">
      <c r="A721" s="101" t="s">
        <v>518</v>
      </c>
      <c r="B721" s="77" t="s">
        <v>328</v>
      </c>
      <c r="C721" s="74">
        <v>10</v>
      </c>
      <c r="D721" s="77" t="s">
        <v>162</v>
      </c>
      <c r="E721" s="77" t="s">
        <v>628</v>
      </c>
      <c r="F721" s="74" t="s">
        <v>131</v>
      </c>
      <c r="G721" s="160">
        <v>30</v>
      </c>
      <c r="H721" s="228"/>
      <c r="I721" s="155">
        <f t="shared" ref="I721" si="394">G721+H721</f>
        <v>30</v>
      </c>
    </row>
    <row r="722" spans="1:11" ht="21" x14ac:dyDescent="0.2">
      <c r="A722" s="102" t="s">
        <v>703</v>
      </c>
      <c r="B722" s="89" t="s">
        <v>328</v>
      </c>
      <c r="C722" s="87">
        <v>10</v>
      </c>
      <c r="D722" s="89" t="s">
        <v>162</v>
      </c>
      <c r="E722" s="89" t="s">
        <v>404</v>
      </c>
      <c r="F722" s="87"/>
      <c r="G722" s="159">
        <f>G723</f>
        <v>800</v>
      </c>
      <c r="H722" s="159">
        <f t="shared" ref="H722:I725" si="395">H723</f>
        <v>0</v>
      </c>
      <c r="I722" s="159">
        <f t="shared" si="395"/>
        <v>800</v>
      </c>
    </row>
    <row r="723" spans="1:11" x14ac:dyDescent="0.2">
      <c r="A723" s="103" t="s">
        <v>607</v>
      </c>
      <c r="B723" s="77" t="s">
        <v>328</v>
      </c>
      <c r="C723" s="74">
        <v>10</v>
      </c>
      <c r="D723" s="77" t="s">
        <v>162</v>
      </c>
      <c r="E723" s="77" t="s">
        <v>606</v>
      </c>
      <c r="F723" s="92"/>
      <c r="G723" s="161">
        <f>G724</f>
        <v>800</v>
      </c>
      <c r="H723" s="161">
        <f t="shared" si="395"/>
        <v>0</v>
      </c>
      <c r="I723" s="161">
        <f t="shared" si="395"/>
        <v>800</v>
      </c>
    </row>
    <row r="724" spans="1:11" x14ac:dyDescent="0.2">
      <c r="A724" s="68" t="s">
        <v>170</v>
      </c>
      <c r="B724" s="77" t="s">
        <v>328</v>
      </c>
      <c r="C724" s="74">
        <v>10</v>
      </c>
      <c r="D724" s="77" t="s">
        <v>162</v>
      </c>
      <c r="E724" s="77" t="s">
        <v>606</v>
      </c>
      <c r="F724" s="74">
        <v>300</v>
      </c>
      <c r="G724" s="160">
        <f>G725</f>
        <v>800</v>
      </c>
      <c r="H724" s="160">
        <f t="shared" si="395"/>
        <v>0</v>
      </c>
      <c r="I724" s="160">
        <f t="shared" si="395"/>
        <v>800</v>
      </c>
    </row>
    <row r="725" spans="1:11" ht="33.75" x14ac:dyDescent="0.2">
      <c r="A725" s="73" t="s">
        <v>467</v>
      </c>
      <c r="B725" s="77" t="s">
        <v>328</v>
      </c>
      <c r="C725" s="74">
        <v>10</v>
      </c>
      <c r="D725" s="77" t="s">
        <v>162</v>
      </c>
      <c r="E725" s="77" t="s">
        <v>606</v>
      </c>
      <c r="F725" s="74">
        <v>320</v>
      </c>
      <c r="G725" s="160">
        <f>G726</f>
        <v>800</v>
      </c>
      <c r="H725" s="160">
        <f t="shared" si="395"/>
        <v>0</v>
      </c>
      <c r="I725" s="160">
        <f t="shared" si="395"/>
        <v>800</v>
      </c>
    </row>
    <row r="726" spans="1:11" x14ac:dyDescent="0.2">
      <c r="A726" s="73" t="s">
        <v>405</v>
      </c>
      <c r="B726" s="77" t="s">
        <v>328</v>
      </c>
      <c r="C726" s="74">
        <v>10</v>
      </c>
      <c r="D726" s="77" t="s">
        <v>162</v>
      </c>
      <c r="E726" s="77" t="s">
        <v>606</v>
      </c>
      <c r="F726" s="74">
        <v>322</v>
      </c>
      <c r="G726" s="160">
        <v>800</v>
      </c>
      <c r="H726" s="228"/>
      <c r="I726" s="155">
        <f t="shared" ref="I726" si="396">G726+H726</f>
        <v>800</v>
      </c>
    </row>
    <row r="727" spans="1:11" x14ac:dyDescent="0.2">
      <c r="A727" s="88" t="s">
        <v>406</v>
      </c>
      <c r="B727" s="89" t="s">
        <v>328</v>
      </c>
      <c r="C727" s="87" t="s">
        <v>407</v>
      </c>
      <c r="D727" s="89" t="s">
        <v>156</v>
      </c>
      <c r="E727" s="89" t="s">
        <v>157</v>
      </c>
      <c r="F727" s="87" t="s">
        <v>158</v>
      </c>
      <c r="G727" s="159">
        <f>G728</f>
        <v>780</v>
      </c>
      <c r="H727" s="159">
        <f t="shared" ref="H727:I727" si="397">H728</f>
        <v>0</v>
      </c>
      <c r="I727" s="159">
        <f t="shared" si="397"/>
        <v>780</v>
      </c>
      <c r="J727" s="135"/>
    </row>
    <row r="728" spans="1:11" x14ac:dyDescent="0.2">
      <c r="A728" s="88" t="s">
        <v>408</v>
      </c>
      <c r="B728" s="96" t="s">
        <v>328</v>
      </c>
      <c r="C728" s="87" t="s">
        <v>407</v>
      </c>
      <c r="D728" s="89" t="s">
        <v>251</v>
      </c>
      <c r="E728" s="89" t="s">
        <v>157</v>
      </c>
      <c r="F728" s="87" t="s">
        <v>158</v>
      </c>
      <c r="G728" s="159">
        <f>G729+G742</f>
        <v>780</v>
      </c>
      <c r="H728" s="159">
        <f t="shared" ref="H728:I728" si="398">H729+H742</f>
        <v>0</v>
      </c>
      <c r="I728" s="159">
        <f t="shared" si="398"/>
        <v>780</v>
      </c>
    </row>
    <row r="729" spans="1:11" ht="31.5" x14ac:dyDescent="0.2">
      <c r="A729" s="88" t="s">
        <v>558</v>
      </c>
      <c r="B729" s="89" t="s">
        <v>328</v>
      </c>
      <c r="C729" s="87" t="s">
        <v>407</v>
      </c>
      <c r="D729" s="89" t="s">
        <v>251</v>
      </c>
      <c r="E729" s="89" t="s">
        <v>409</v>
      </c>
      <c r="F729" s="87"/>
      <c r="G729" s="159">
        <f>G730+G734+G738</f>
        <v>280</v>
      </c>
      <c r="H729" s="159">
        <f t="shared" ref="H729:I729" si="399">H730+H734+H738</f>
        <v>0</v>
      </c>
      <c r="I729" s="159">
        <f t="shared" si="399"/>
        <v>280</v>
      </c>
    </row>
    <row r="730" spans="1:11" ht="22.5" x14ac:dyDescent="0.2">
      <c r="A730" s="90" t="s">
        <v>410</v>
      </c>
      <c r="B730" s="94" t="s">
        <v>328</v>
      </c>
      <c r="C730" s="92" t="s">
        <v>407</v>
      </c>
      <c r="D730" s="94" t="s">
        <v>251</v>
      </c>
      <c r="E730" s="94" t="s">
        <v>411</v>
      </c>
      <c r="F730" s="92"/>
      <c r="G730" s="161">
        <f t="shared" ref="G730:I740" si="400">G731</f>
        <v>139.5</v>
      </c>
      <c r="H730" s="161">
        <f t="shared" si="400"/>
        <v>0</v>
      </c>
      <c r="I730" s="161">
        <f t="shared" si="400"/>
        <v>139.5</v>
      </c>
    </row>
    <row r="731" spans="1:11" x14ac:dyDescent="0.2">
      <c r="A731" s="73" t="s">
        <v>482</v>
      </c>
      <c r="B731" s="77" t="s">
        <v>328</v>
      </c>
      <c r="C731" s="74" t="s">
        <v>407</v>
      </c>
      <c r="D731" s="77" t="s">
        <v>251</v>
      </c>
      <c r="E731" s="77" t="s">
        <v>411</v>
      </c>
      <c r="F731" s="74">
        <v>200</v>
      </c>
      <c r="G731" s="160">
        <f t="shared" si="400"/>
        <v>139.5</v>
      </c>
      <c r="H731" s="160">
        <f t="shared" si="400"/>
        <v>0</v>
      </c>
      <c r="I731" s="160">
        <f t="shared" si="400"/>
        <v>139.5</v>
      </c>
    </row>
    <row r="732" spans="1:11" ht="22.5" x14ac:dyDescent="0.2">
      <c r="A732" s="73" t="s">
        <v>128</v>
      </c>
      <c r="B732" s="95" t="s">
        <v>328</v>
      </c>
      <c r="C732" s="74" t="s">
        <v>407</v>
      </c>
      <c r="D732" s="77" t="s">
        <v>251</v>
      </c>
      <c r="E732" s="77" t="s">
        <v>411</v>
      </c>
      <c r="F732" s="74">
        <v>240</v>
      </c>
      <c r="G732" s="160">
        <f t="shared" si="400"/>
        <v>139.5</v>
      </c>
      <c r="H732" s="160">
        <f t="shared" si="400"/>
        <v>0</v>
      </c>
      <c r="I732" s="160">
        <f t="shared" si="400"/>
        <v>139.5</v>
      </c>
    </row>
    <row r="733" spans="1:11" x14ac:dyDescent="0.2">
      <c r="A733" s="101" t="s">
        <v>518</v>
      </c>
      <c r="B733" s="77" t="s">
        <v>328</v>
      </c>
      <c r="C733" s="74" t="s">
        <v>407</v>
      </c>
      <c r="D733" s="77" t="s">
        <v>251</v>
      </c>
      <c r="E733" s="77" t="s">
        <v>411</v>
      </c>
      <c r="F733" s="74">
        <v>244</v>
      </c>
      <c r="G733" s="160">
        <v>139.5</v>
      </c>
      <c r="H733" s="228"/>
      <c r="I733" s="155">
        <f t="shared" ref="I733" si="401">G733+H733</f>
        <v>139.5</v>
      </c>
    </row>
    <row r="734" spans="1:11" s="80" customFormat="1" ht="22.5" x14ac:dyDescent="0.2">
      <c r="A734" s="210" t="s">
        <v>603</v>
      </c>
      <c r="B734" s="77" t="s">
        <v>328</v>
      </c>
      <c r="C734" s="74" t="s">
        <v>407</v>
      </c>
      <c r="D734" s="77" t="s">
        <v>251</v>
      </c>
      <c r="E734" s="77" t="s">
        <v>601</v>
      </c>
      <c r="F734" s="74"/>
      <c r="G734" s="160">
        <f>G735</f>
        <v>110.9</v>
      </c>
      <c r="H734" s="160">
        <f t="shared" ref="H734:I734" si="402">H735</f>
        <v>0</v>
      </c>
      <c r="I734" s="160">
        <f t="shared" si="402"/>
        <v>110.9</v>
      </c>
      <c r="J734" s="48"/>
      <c r="K734" s="48"/>
    </row>
    <row r="735" spans="1:11" s="80" customFormat="1" x14ac:dyDescent="0.2">
      <c r="A735" s="73" t="s">
        <v>482</v>
      </c>
      <c r="B735" s="77" t="s">
        <v>328</v>
      </c>
      <c r="C735" s="74" t="s">
        <v>407</v>
      </c>
      <c r="D735" s="77" t="s">
        <v>251</v>
      </c>
      <c r="E735" s="77" t="s">
        <v>601</v>
      </c>
      <c r="F735" s="74">
        <v>200</v>
      </c>
      <c r="G735" s="160">
        <f t="shared" si="400"/>
        <v>110.9</v>
      </c>
      <c r="H735" s="160">
        <f t="shared" si="400"/>
        <v>0</v>
      </c>
      <c r="I735" s="160">
        <f t="shared" si="400"/>
        <v>110.9</v>
      </c>
      <c r="J735" s="48"/>
      <c r="K735" s="48"/>
    </row>
    <row r="736" spans="1:11" s="80" customFormat="1" ht="22.5" x14ac:dyDescent="0.2">
      <c r="A736" s="73" t="s">
        <v>128</v>
      </c>
      <c r="B736" s="95" t="s">
        <v>328</v>
      </c>
      <c r="C736" s="74" t="s">
        <v>407</v>
      </c>
      <c r="D736" s="77" t="s">
        <v>251</v>
      </c>
      <c r="E736" s="77" t="s">
        <v>601</v>
      </c>
      <c r="F736" s="74">
        <v>240</v>
      </c>
      <c r="G736" s="160">
        <f t="shared" si="400"/>
        <v>110.9</v>
      </c>
      <c r="H736" s="160">
        <f t="shared" si="400"/>
        <v>0</v>
      </c>
      <c r="I736" s="160">
        <f t="shared" si="400"/>
        <v>110.9</v>
      </c>
      <c r="J736" s="48"/>
      <c r="K736" s="48"/>
    </row>
    <row r="737" spans="1:11" s="80" customFormat="1" x14ac:dyDescent="0.2">
      <c r="A737" s="101" t="s">
        <v>518</v>
      </c>
      <c r="B737" s="77" t="s">
        <v>328</v>
      </c>
      <c r="C737" s="74" t="s">
        <v>407</v>
      </c>
      <c r="D737" s="77" t="s">
        <v>251</v>
      </c>
      <c r="E737" s="77" t="s">
        <v>601</v>
      </c>
      <c r="F737" s="74">
        <v>244</v>
      </c>
      <c r="G737" s="160">
        <v>110.9</v>
      </c>
      <c r="H737" s="228"/>
      <c r="I737" s="155">
        <f t="shared" ref="I737" si="403">G737+H737</f>
        <v>110.9</v>
      </c>
      <c r="J737" s="48"/>
      <c r="K737" s="48"/>
    </row>
    <row r="738" spans="1:11" s="80" customFormat="1" ht="22.5" x14ac:dyDescent="0.2">
      <c r="A738" s="212" t="s">
        <v>604</v>
      </c>
      <c r="B738" s="77" t="s">
        <v>328</v>
      </c>
      <c r="C738" s="74" t="s">
        <v>407</v>
      </c>
      <c r="D738" s="77" t="s">
        <v>251</v>
      </c>
      <c r="E738" s="77" t="s">
        <v>602</v>
      </c>
      <c r="F738" s="74"/>
      <c r="G738" s="160">
        <f>G739</f>
        <v>29.6</v>
      </c>
      <c r="H738" s="160">
        <f t="shared" ref="H738:I738" si="404">H739</f>
        <v>0</v>
      </c>
      <c r="I738" s="160">
        <f t="shared" si="404"/>
        <v>29.6</v>
      </c>
      <c r="J738" s="48"/>
      <c r="K738" s="48"/>
    </row>
    <row r="739" spans="1:11" s="80" customFormat="1" x14ac:dyDescent="0.2">
      <c r="A739" s="73" t="s">
        <v>482</v>
      </c>
      <c r="B739" s="77" t="s">
        <v>328</v>
      </c>
      <c r="C739" s="74" t="s">
        <v>407</v>
      </c>
      <c r="D739" s="77" t="s">
        <v>251</v>
      </c>
      <c r="E739" s="77" t="s">
        <v>602</v>
      </c>
      <c r="F739" s="74">
        <v>200</v>
      </c>
      <c r="G739" s="160">
        <f t="shared" si="400"/>
        <v>29.6</v>
      </c>
      <c r="H739" s="160">
        <f t="shared" si="400"/>
        <v>0</v>
      </c>
      <c r="I739" s="160">
        <f t="shared" si="400"/>
        <v>29.6</v>
      </c>
      <c r="J739" s="48"/>
      <c r="K739" s="48"/>
    </row>
    <row r="740" spans="1:11" s="80" customFormat="1" ht="22.5" x14ac:dyDescent="0.2">
      <c r="A740" s="73" t="s">
        <v>128</v>
      </c>
      <c r="B740" s="95" t="s">
        <v>328</v>
      </c>
      <c r="C740" s="74" t="s">
        <v>407</v>
      </c>
      <c r="D740" s="77" t="s">
        <v>251</v>
      </c>
      <c r="E740" s="77" t="s">
        <v>602</v>
      </c>
      <c r="F740" s="74">
        <v>240</v>
      </c>
      <c r="G740" s="160">
        <f t="shared" si="400"/>
        <v>29.6</v>
      </c>
      <c r="H740" s="160">
        <f t="shared" si="400"/>
        <v>0</v>
      </c>
      <c r="I740" s="160">
        <f t="shared" si="400"/>
        <v>29.6</v>
      </c>
      <c r="J740" s="48"/>
      <c r="K740" s="48"/>
    </row>
    <row r="741" spans="1:11" s="80" customFormat="1" x14ac:dyDescent="0.2">
      <c r="A741" s="101" t="s">
        <v>518</v>
      </c>
      <c r="B741" s="77" t="s">
        <v>328</v>
      </c>
      <c r="C741" s="74" t="s">
        <v>407</v>
      </c>
      <c r="D741" s="77" t="s">
        <v>251</v>
      </c>
      <c r="E741" s="77" t="s">
        <v>602</v>
      </c>
      <c r="F741" s="74">
        <v>244</v>
      </c>
      <c r="G741" s="160">
        <f>8.4+21.2</f>
        <v>29.6</v>
      </c>
      <c r="H741" s="228"/>
      <c r="I741" s="155">
        <f t="shared" ref="I741" si="405">G741+H741</f>
        <v>29.6</v>
      </c>
      <c r="J741" s="48"/>
      <c r="K741" s="48"/>
    </row>
    <row r="742" spans="1:11" s="80" customFormat="1" x14ac:dyDescent="0.2">
      <c r="A742" s="211" t="s">
        <v>605</v>
      </c>
      <c r="B742" s="77" t="s">
        <v>328</v>
      </c>
      <c r="C742" s="74" t="s">
        <v>407</v>
      </c>
      <c r="D742" s="77" t="s">
        <v>251</v>
      </c>
      <c r="E742" s="77" t="s">
        <v>691</v>
      </c>
      <c r="F742" s="74"/>
      <c r="G742" s="160">
        <f>G744</f>
        <v>500</v>
      </c>
      <c r="H742" s="160">
        <f t="shared" ref="H742:I742" si="406">H744</f>
        <v>0</v>
      </c>
      <c r="I742" s="160">
        <f t="shared" si="406"/>
        <v>500</v>
      </c>
      <c r="J742" s="48"/>
      <c r="K742" s="48"/>
    </row>
    <row r="743" spans="1:11" s="80" customFormat="1" x14ac:dyDescent="0.2">
      <c r="A743" s="211" t="s">
        <v>613</v>
      </c>
      <c r="B743" s="77" t="s">
        <v>328</v>
      </c>
      <c r="C743" s="74" t="s">
        <v>407</v>
      </c>
      <c r="D743" s="77" t="s">
        <v>251</v>
      </c>
      <c r="E743" s="77" t="s">
        <v>692</v>
      </c>
      <c r="F743" s="74"/>
      <c r="G743" s="160">
        <f>G744</f>
        <v>500</v>
      </c>
      <c r="H743" s="160">
        <f t="shared" ref="H743:I744" si="407">H744</f>
        <v>0</v>
      </c>
      <c r="I743" s="160">
        <f t="shared" si="407"/>
        <v>500</v>
      </c>
      <c r="J743" s="48"/>
      <c r="K743" s="48"/>
    </row>
    <row r="744" spans="1:11" s="80" customFormat="1" x14ac:dyDescent="0.2">
      <c r="A744" s="73" t="s">
        <v>482</v>
      </c>
      <c r="B744" s="77" t="s">
        <v>328</v>
      </c>
      <c r="C744" s="74" t="s">
        <v>407</v>
      </c>
      <c r="D744" s="77" t="s">
        <v>251</v>
      </c>
      <c r="E744" s="77" t="s">
        <v>692</v>
      </c>
      <c r="F744" s="74">
        <v>200</v>
      </c>
      <c r="G744" s="160">
        <f>G745</f>
        <v>500</v>
      </c>
      <c r="H744" s="160">
        <f t="shared" si="407"/>
        <v>0</v>
      </c>
      <c r="I744" s="160">
        <f t="shared" si="407"/>
        <v>500</v>
      </c>
      <c r="J744" s="48"/>
      <c r="K744" s="48"/>
    </row>
    <row r="745" spans="1:11" s="80" customFormat="1" ht="22.5" x14ac:dyDescent="0.2">
      <c r="A745" s="73" t="s">
        <v>128</v>
      </c>
      <c r="B745" s="95" t="s">
        <v>328</v>
      </c>
      <c r="C745" s="74" t="s">
        <v>407</v>
      </c>
      <c r="D745" s="77" t="s">
        <v>251</v>
      </c>
      <c r="E745" s="77" t="s">
        <v>692</v>
      </c>
      <c r="F745" s="74">
        <v>240</v>
      </c>
      <c r="G745" s="160">
        <f t="shared" ref="G745:I745" si="408">G746</f>
        <v>500</v>
      </c>
      <c r="H745" s="160">
        <f t="shared" si="408"/>
        <v>0</v>
      </c>
      <c r="I745" s="160">
        <f t="shared" si="408"/>
        <v>500</v>
      </c>
      <c r="J745" s="48"/>
      <c r="K745" s="48"/>
    </row>
    <row r="746" spans="1:11" s="80" customFormat="1" x14ac:dyDescent="0.2">
      <c r="A746" s="101" t="s">
        <v>518</v>
      </c>
      <c r="B746" s="77" t="s">
        <v>328</v>
      </c>
      <c r="C746" s="74" t="s">
        <v>407</v>
      </c>
      <c r="D746" s="77" t="s">
        <v>251</v>
      </c>
      <c r="E746" s="77" t="s">
        <v>692</v>
      </c>
      <c r="F746" s="74">
        <v>244</v>
      </c>
      <c r="G746" s="160">
        <v>500</v>
      </c>
      <c r="H746" s="228"/>
      <c r="I746" s="155">
        <f t="shared" ref="I746" si="409">G746+H746</f>
        <v>500</v>
      </c>
      <c r="J746" s="48"/>
      <c r="K746" s="48"/>
    </row>
    <row r="747" spans="1:11" s="80" customFormat="1" ht="21" x14ac:dyDescent="0.2">
      <c r="A747" s="88" t="s">
        <v>416</v>
      </c>
      <c r="B747" s="89" t="s">
        <v>417</v>
      </c>
      <c r="C747" s="87"/>
      <c r="D747" s="89"/>
      <c r="E747" s="89"/>
      <c r="F747" s="87"/>
      <c r="G747" s="147">
        <f>G748</f>
        <v>2172.3000000000002</v>
      </c>
      <c r="H747" s="147">
        <f t="shared" ref="H747:I747" si="410">H748</f>
        <v>138</v>
      </c>
      <c r="I747" s="147">
        <f t="shared" si="410"/>
        <v>2310.3000000000002</v>
      </c>
      <c r="J747" s="48"/>
      <c r="K747" s="48"/>
    </row>
    <row r="748" spans="1:11" s="80" customFormat="1" x14ac:dyDescent="0.2">
      <c r="A748" s="88" t="s">
        <v>418</v>
      </c>
      <c r="B748" s="89" t="s">
        <v>417</v>
      </c>
      <c r="C748" s="87" t="s">
        <v>105</v>
      </c>
      <c r="D748" s="89" t="s">
        <v>156</v>
      </c>
      <c r="E748" s="89" t="s">
        <v>157</v>
      </c>
      <c r="F748" s="87" t="s">
        <v>158</v>
      </c>
      <c r="G748" s="147">
        <f>G749+G756</f>
        <v>2172.3000000000002</v>
      </c>
      <c r="H748" s="147">
        <f t="shared" ref="H748:I748" si="411">H749+H756</f>
        <v>138</v>
      </c>
      <c r="I748" s="147">
        <f t="shared" si="411"/>
        <v>2310.3000000000002</v>
      </c>
      <c r="J748" s="48"/>
      <c r="K748" s="48"/>
    </row>
    <row r="749" spans="1:11" s="80" customFormat="1" ht="21" x14ac:dyDescent="0.2">
      <c r="A749" s="88" t="s">
        <v>419</v>
      </c>
      <c r="B749" s="89" t="s">
        <v>417</v>
      </c>
      <c r="C749" s="87" t="s">
        <v>105</v>
      </c>
      <c r="D749" s="89" t="s">
        <v>226</v>
      </c>
      <c r="E749" s="89" t="s">
        <v>157</v>
      </c>
      <c r="F749" s="87" t="s">
        <v>158</v>
      </c>
      <c r="G749" s="147">
        <f>G750</f>
        <v>874.8</v>
      </c>
      <c r="H749" s="147">
        <f t="shared" ref="H749:I752" si="412">H750</f>
        <v>138</v>
      </c>
      <c r="I749" s="147">
        <f t="shared" si="412"/>
        <v>1012.8</v>
      </c>
      <c r="J749" s="48"/>
      <c r="K749" s="48"/>
    </row>
    <row r="750" spans="1:11" x14ac:dyDescent="0.2">
      <c r="A750" s="90" t="s">
        <v>420</v>
      </c>
      <c r="B750" s="94" t="s">
        <v>417</v>
      </c>
      <c r="C750" s="92" t="s">
        <v>105</v>
      </c>
      <c r="D750" s="94" t="s">
        <v>226</v>
      </c>
      <c r="E750" s="94" t="s">
        <v>421</v>
      </c>
      <c r="F750" s="92" t="s">
        <v>158</v>
      </c>
      <c r="G750" s="148">
        <f>G751</f>
        <v>874.8</v>
      </c>
      <c r="H750" s="148">
        <f t="shared" si="412"/>
        <v>138</v>
      </c>
      <c r="I750" s="148">
        <f t="shared" si="412"/>
        <v>1012.8</v>
      </c>
    </row>
    <row r="751" spans="1:11" ht="22.5" x14ac:dyDescent="0.2">
      <c r="A751" s="100" t="s">
        <v>203</v>
      </c>
      <c r="B751" s="77" t="s">
        <v>417</v>
      </c>
      <c r="C751" s="74" t="s">
        <v>105</v>
      </c>
      <c r="D751" s="77" t="s">
        <v>226</v>
      </c>
      <c r="E751" s="77" t="s">
        <v>422</v>
      </c>
      <c r="F751" s="74"/>
      <c r="G751" s="149">
        <f>G752</f>
        <v>874.8</v>
      </c>
      <c r="H751" s="149">
        <f t="shared" si="412"/>
        <v>138</v>
      </c>
      <c r="I751" s="149">
        <f t="shared" si="412"/>
        <v>1012.8</v>
      </c>
    </row>
    <row r="752" spans="1:11" ht="33.75" x14ac:dyDescent="0.2">
      <c r="A752" s="73" t="s">
        <v>118</v>
      </c>
      <c r="B752" s="77" t="s">
        <v>417</v>
      </c>
      <c r="C752" s="74" t="s">
        <v>105</v>
      </c>
      <c r="D752" s="77" t="s">
        <v>226</v>
      </c>
      <c r="E752" s="77" t="s">
        <v>422</v>
      </c>
      <c r="F752" s="74" t="s">
        <v>119</v>
      </c>
      <c r="G752" s="149">
        <f>G753</f>
        <v>874.8</v>
      </c>
      <c r="H752" s="149">
        <f t="shared" si="412"/>
        <v>138</v>
      </c>
      <c r="I752" s="149">
        <f t="shared" si="412"/>
        <v>1012.8</v>
      </c>
    </row>
    <row r="753" spans="1:11" x14ac:dyDescent="0.2">
      <c r="A753" s="73" t="s">
        <v>142</v>
      </c>
      <c r="B753" s="77" t="s">
        <v>417</v>
      </c>
      <c r="C753" s="74" t="s">
        <v>105</v>
      </c>
      <c r="D753" s="77" t="s">
        <v>226</v>
      </c>
      <c r="E753" s="77" t="s">
        <v>422</v>
      </c>
      <c r="F753" s="74" t="s">
        <v>205</v>
      </c>
      <c r="G753" s="149">
        <f>G754+G755</f>
        <v>874.8</v>
      </c>
      <c r="H753" s="149">
        <f t="shared" ref="H753:I753" si="413">H754+H755</f>
        <v>138</v>
      </c>
      <c r="I753" s="149">
        <f t="shared" si="413"/>
        <v>1012.8</v>
      </c>
    </row>
    <row r="754" spans="1:11" x14ac:dyDescent="0.2">
      <c r="A754" s="100" t="s">
        <v>143</v>
      </c>
      <c r="B754" s="77" t="s">
        <v>417</v>
      </c>
      <c r="C754" s="74" t="s">
        <v>105</v>
      </c>
      <c r="D754" s="77" t="s">
        <v>226</v>
      </c>
      <c r="E754" s="77" t="s">
        <v>422</v>
      </c>
      <c r="F754" s="74" t="s">
        <v>206</v>
      </c>
      <c r="G754" s="149">
        <v>671.9</v>
      </c>
      <c r="H754" s="228">
        <v>106</v>
      </c>
      <c r="I754" s="155">
        <f t="shared" ref="I754:I755" si="414">G754+H754</f>
        <v>777.9</v>
      </c>
    </row>
    <row r="755" spans="1:11" ht="33.75" x14ac:dyDescent="0.2">
      <c r="A755" s="100" t="s">
        <v>144</v>
      </c>
      <c r="B755" s="77" t="s">
        <v>417</v>
      </c>
      <c r="C755" s="74" t="s">
        <v>105</v>
      </c>
      <c r="D755" s="77" t="s">
        <v>226</v>
      </c>
      <c r="E755" s="77" t="s">
        <v>422</v>
      </c>
      <c r="F755" s="74">
        <v>129</v>
      </c>
      <c r="G755" s="149">
        <v>202.9</v>
      </c>
      <c r="H755" s="228">
        <v>32</v>
      </c>
      <c r="I755" s="155">
        <f t="shared" si="414"/>
        <v>234.9</v>
      </c>
    </row>
    <row r="756" spans="1:11" ht="31.5" x14ac:dyDescent="0.2">
      <c r="A756" s="88" t="s">
        <v>423</v>
      </c>
      <c r="B756" s="89" t="s">
        <v>417</v>
      </c>
      <c r="C756" s="87" t="s">
        <v>105</v>
      </c>
      <c r="D756" s="89" t="s">
        <v>162</v>
      </c>
      <c r="E756" s="89" t="s">
        <v>157</v>
      </c>
      <c r="F756" s="87" t="s">
        <v>158</v>
      </c>
      <c r="G756" s="147">
        <f>G757</f>
        <v>1297.5</v>
      </c>
      <c r="H756" s="147">
        <f t="shared" ref="H756:I756" si="415">H757</f>
        <v>0</v>
      </c>
      <c r="I756" s="147">
        <f t="shared" si="415"/>
        <v>1297.5</v>
      </c>
    </row>
    <row r="757" spans="1:11" ht="30" customHeight="1" x14ac:dyDescent="0.2">
      <c r="A757" s="90" t="s">
        <v>434</v>
      </c>
      <c r="B757" s="94" t="s">
        <v>417</v>
      </c>
      <c r="C757" s="92" t="s">
        <v>105</v>
      </c>
      <c r="D757" s="94" t="s">
        <v>162</v>
      </c>
      <c r="E757" s="94" t="s">
        <v>424</v>
      </c>
      <c r="F757" s="92" t="s">
        <v>158</v>
      </c>
      <c r="G757" s="148">
        <f>G758+G762+G765+G769</f>
        <v>1297.5</v>
      </c>
      <c r="H757" s="148">
        <f t="shared" ref="H757:I757" si="416">H758+H762+H765+H769</f>
        <v>0</v>
      </c>
      <c r="I757" s="148">
        <f t="shared" si="416"/>
        <v>1297.5</v>
      </c>
    </row>
    <row r="758" spans="1:11" ht="19.5" customHeight="1" x14ac:dyDescent="0.2">
      <c r="A758" s="73" t="s">
        <v>118</v>
      </c>
      <c r="B758" s="77" t="s">
        <v>417</v>
      </c>
      <c r="C758" s="74" t="s">
        <v>105</v>
      </c>
      <c r="D758" s="77" t="s">
        <v>162</v>
      </c>
      <c r="E758" s="77" t="s">
        <v>425</v>
      </c>
      <c r="F758" s="74" t="s">
        <v>119</v>
      </c>
      <c r="G758" s="149">
        <f>G759</f>
        <v>766.5</v>
      </c>
      <c r="H758" s="149">
        <f t="shared" ref="H758:I758" si="417">H759</f>
        <v>0</v>
      </c>
      <c r="I758" s="149">
        <f t="shared" si="417"/>
        <v>766.5</v>
      </c>
    </row>
    <row r="759" spans="1:11" ht="14.25" customHeight="1" x14ac:dyDescent="0.2">
      <c r="A759" s="73" t="s">
        <v>142</v>
      </c>
      <c r="B759" s="77" t="s">
        <v>417</v>
      </c>
      <c r="C759" s="74" t="s">
        <v>105</v>
      </c>
      <c r="D759" s="77" t="s">
        <v>162</v>
      </c>
      <c r="E759" s="77" t="s">
        <v>425</v>
      </c>
      <c r="F759" s="74" t="s">
        <v>205</v>
      </c>
      <c r="G759" s="149">
        <f>G760+G761</f>
        <v>766.5</v>
      </c>
      <c r="H759" s="149">
        <f t="shared" ref="H759:I759" si="418">H760+H761</f>
        <v>0</v>
      </c>
      <c r="I759" s="149">
        <f t="shared" si="418"/>
        <v>766.5</v>
      </c>
    </row>
    <row r="760" spans="1:11" x14ac:dyDescent="0.2">
      <c r="A760" s="100" t="s">
        <v>143</v>
      </c>
      <c r="B760" s="77" t="s">
        <v>417</v>
      </c>
      <c r="C760" s="74" t="s">
        <v>105</v>
      </c>
      <c r="D760" s="77" t="s">
        <v>162</v>
      </c>
      <c r="E760" s="77" t="s">
        <v>425</v>
      </c>
      <c r="F760" s="74" t="s">
        <v>206</v>
      </c>
      <c r="G760" s="149">
        <v>588.70000000000005</v>
      </c>
      <c r="H760" s="228"/>
      <c r="I760" s="155">
        <f t="shared" ref="I760:I761" si="419">G760+H760</f>
        <v>588.70000000000005</v>
      </c>
    </row>
    <row r="761" spans="1:11" ht="33.75" x14ac:dyDescent="0.2">
      <c r="A761" s="100" t="s">
        <v>144</v>
      </c>
      <c r="B761" s="77" t="s">
        <v>417</v>
      </c>
      <c r="C761" s="74" t="s">
        <v>105</v>
      </c>
      <c r="D761" s="77" t="s">
        <v>162</v>
      </c>
      <c r="E761" s="77" t="s">
        <v>425</v>
      </c>
      <c r="F761" s="74">
        <v>129</v>
      </c>
      <c r="G761" s="149">
        <v>177.8</v>
      </c>
      <c r="H761" s="228"/>
      <c r="I761" s="155">
        <f t="shared" si="419"/>
        <v>177.8</v>
      </c>
    </row>
    <row r="762" spans="1:11" ht="33.75" x14ac:dyDescent="0.2">
      <c r="A762" s="73" t="s">
        <v>118</v>
      </c>
      <c r="B762" s="77" t="s">
        <v>417</v>
      </c>
      <c r="C762" s="74" t="s">
        <v>105</v>
      </c>
      <c r="D762" s="77" t="s">
        <v>162</v>
      </c>
      <c r="E762" s="77" t="s">
        <v>426</v>
      </c>
      <c r="F762" s="74">
        <v>100</v>
      </c>
      <c r="G762" s="149">
        <f>G763</f>
        <v>3.6</v>
      </c>
      <c r="H762" s="149">
        <f t="shared" ref="H762:I763" si="420">H763</f>
        <v>0</v>
      </c>
      <c r="I762" s="149">
        <f t="shared" si="420"/>
        <v>3.6</v>
      </c>
    </row>
    <row r="763" spans="1:11" s="55" customFormat="1" ht="11.25" x14ac:dyDescent="0.2">
      <c r="A763" s="73" t="s">
        <v>142</v>
      </c>
      <c r="B763" s="77" t="s">
        <v>417</v>
      </c>
      <c r="C763" s="74" t="s">
        <v>105</v>
      </c>
      <c r="D763" s="77" t="s">
        <v>162</v>
      </c>
      <c r="E763" s="77" t="s">
        <v>426</v>
      </c>
      <c r="F763" s="74">
        <v>120</v>
      </c>
      <c r="G763" s="149">
        <f>G764</f>
        <v>3.6</v>
      </c>
      <c r="H763" s="149">
        <f t="shared" si="420"/>
        <v>0</v>
      </c>
      <c r="I763" s="149">
        <f t="shared" si="420"/>
        <v>3.6</v>
      </c>
    </row>
    <row r="764" spans="1:11" ht="22.5" x14ac:dyDescent="0.2">
      <c r="A764" s="63" t="s">
        <v>257</v>
      </c>
      <c r="B764" s="77" t="s">
        <v>417</v>
      </c>
      <c r="C764" s="74" t="s">
        <v>105</v>
      </c>
      <c r="D764" s="77" t="s">
        <v>162</v>
      </c>
      <c r="E764" s="77" t="s">
        <v>426</v>
      </c>
      <c r="F764" s="74" t="s">
        <v>259</v>
      </c>
      <c r="G764" s="149">
        <v>3.6</v>
      </c>
      <c r="H764" s="228"/>
      <c r="I764" s="155">
        <f t="shared" ref="I764" si="421">G764+H764</f>
        <v>3.6</v>
      </c>
    </row>
    <row r="765" spans="1:11" x14ac:dyDescent="0.2">
      <c r="A765" s="73" t="s">
        <v>482</v>
      </c>
      <c r="B765" s="77" t="s">
        <v>417</v>
      </c>
      <c r="C765" s="74" t="s">
        <v>105</v>
      </c>
      <c r="D765" s="77" t="s">
        <v>162</v>
      </c>
      <c r="E765" s="77" t="s">
        <v>426</v>
      </c>
      <c r="F765" s="74">
        <v>200</v>
      </c>
      <c r="G765" s="149">
        <f>G766</f>
        <v>525.4</v>
      </c>
      <c r="H765" s="149">
        <f t="shared" ref="H765:I765" si="422">H766</f>
        <v>0</v>
      </c>
      <c r="I765" s="149">
        <f t="shared" si="422"/>
        <v>525.4</v>
      </c>
    </row>
    <row r="766" spans="1:11" s="80" customFormat="1" ht="22.5" x14ac:dyDescent="0.2">
      <c r="A766" s="73" t="s">
        <v>128</v>
      </c>
      <c r="B766" s="77" t="s">
        <v>417</v>
      </c>
      <c r="C766" s="74" t="s">
        <v>105</v>
      </c>
      <c r="D766" s="77" t="s">
        <v>162</v>
      </c>
      <c r="E766" s="77" t="s">
        <v>426</v>
      </c>
      <c r="F766" s="74">
        <v>240</v>
      </c>
      <c r="G766" s="149">
        <f>G768+G767</f>
        <v>525.4</v>
      </c>
      <c r="H766" s="149">
        <f t="shared" ref="H766:I766" si="423">H768+H767</f>
        <v>0</v>
      </c>
      <c r="I766" s="149">
        <f t="shared" si="423"/>
        <v>525.4</v>
      </c>
      <c r="J766" s="48"/>
      <c r="K766" s="48"/>
    </row>
    <row r="767" spans="1:11" s="80" customFormat="1" ht="22.5" x14ac:dyDescent="0.2">
      <c r="A767" s="101" t="s">
        <v>145</v>
      </c>
      <c r="B767" s="77" t="s">
        <v>417</v>
      </c>
      <c r="C767" s="74" t="s">
        <v>105</v>
      </c>
      <c r="D767" s="77" t="s">
        <v>162</v>
      </c>
      <c r="E767" s="77" t="s">
        <v>426</v>
      </c>
      <c r="F767" s="74">
        <v>242</v>
      </c>
      <c r="G767" s="149">
        <v>0</v>
      </c>
      <c r="H767" s="228"/>
      <c r="I767" s="155">
        <f t="shared" ref="I767:I768" si="424">G767+H767</f>
        <v>0</v>
      </c>
      <c r="J767" s="48"/>
      <c r="K767" s="48"/>
    </row>
    <row r="768" spans="1:11" s="80" customFormat="1" x14ac:dyDescent="0.2">
      <c r="A768" s="101" t="s">
        <v>518</v>
      </c>
      <c r="B768" s="77" t="s">
        <v>417</v>
      </c>
      <c r="C768" s="74" t="s">
        <v>105</v>
      </c>
      <c r="D768" s="77" t="s">
        <v>162</v>
      </c>
      <c r="E768" s="77" t="s">
        <v>426</v>
      </c>
      <c r="F768" s="74" t="s">
        <v>131</v>
      </c>
      <c r="G768" s="149">
        <f>194.4+331</f>
        <v>525.4</v>
      </c>
      <c r="H768" s="228"/>
      <c r="I768" s="155">
        <f t="shared" si="424"/>
        <v>525.4</v>
      </c>
      <c r="J768" s="48"/>
      <c r="K768" s="48"/>
    </row>
    <row r="769" spans="1:11" s="80" customFormat="1" x14ac:dyDescent="0.2">
      <c r="A769" s="101" t="s">
        <v>146</v>
      </c>
      <c r="B769" s="77" t="s">
        <v>417</v>
      </c>
      <c r="C769" s="74" t="s">
        <v>105</v>
      </c>
      <c r="D769" s="77" t="s">
        <v>162</v>
      </c>
      <c r="E769" s="77" t="s">
        <v>426</v>
      </c>
      <c r="F769" s="74" t="s">
        <v>208</v>
      </c>
      <c r="G769" s="149">
        <f>G770</f>
        <v>2</v>
      </c>
      <c r="H769" s="149">
        <f t="shared" ref="H769:I770" si="425">H770</f>
        <v>0</v>
      </c>
      <c r="I769" s="149">
        <f t="shared" si="425"/>
        <v>2</v>
      </c>
      <c r="J769" s="48"/>
      <c r="K769" s="48"/>
    </row>
    <row r="770" spans="1:11" s="80" customFormat="1" x14ac:dyDescent="0.2">
      <c r="A770" s="101" t="s">
        <v>147</v>
      </c>
      <c r="B770" s="77" t="s">
        <v>417</v>
      </c>
      <c r="C770" s="74" t="s">
        <v>105</v>
      </c>
      <c r="D770" s="77" t="s">
        <v>162</v>
      </c>
      <c r="E770" s="77" t="s">
        <v>426</v>
      </c>
      <c r="F770" s="74" t="s">
        <v>148</v>
      </c>
      <c r="G770" s="149">
        <f>G771</f>
        <v>2</v>
      </c>
      <c r="H770" s="149">
        <f t="shared" si="425"/>
        <v>0</v>
      </c>
      <c r="I770" s="149">
        <f t="shared" si="425"/>
        <v>2</v>
      </c>
      <c r="J770" s="48"/>
      <c r="K770" s="48"/>
    </row>
    <row r="771" spans="1:11" s="80" customFormat="1" x14ac:dyDescent="0.2">
      <c r="A771" s="64" t="s">
        <v>209</v>
      </c>
      <c r="B771" s="77" t="s">
        <v>417</v>
      </c>
      <c r="C771" s="74" t="s">
        <v>105</v>
      </c>
      <c r="D771" s="77" t="s">
        <v>162</v>
      </c>
      <c r="E771" s="77" t="s">
        <v>426</v>
      </c>
      <c r="F771" s="74">
        <v>852</v>
      </c>
      <c r="G771" s="149">
        <v>2</v>
      </c>
      <c r="H771" s="228"/>
      <c r="I771" s="155">
        <f t="shared" ref="I771" si="426">G771+H771</f>
        <v>2</v>
      </c>
      <c r="J771" s="48"/>
      <c r="K771" s="48"/>
    </row>
    <row r="772" spans="1:11" s="80" customFormat="1" ht="21" x14ac:dyDescent="0.2">
      <c r="A772" s="88" t="s">
        <v>427</v>
      </c>
      <c r="B772" s="96" t="s">
        <v>428</v>
      </c>
      <c r="C772" s="87"/>
      <c r="D772" s="89"/>
      <c r="E772" s="89"/>
      <c r="F772" s="87"/>
      <c r="G772" s="159">
        <f>G773</f>
        <v>1732.9</v>
      </c>
      <c r="H772" s="159">
        <f t="shared" ref="H772:I774" si="427">H773</f>
        <v>307.8</v>
      </c>
      <c r="I772" s="159">
        <f t="shared" si="427"/>
        <v>2040.7000000000003</v>
      </c>
      <c r="J772" s="48"/>
      <c r="K772" s="48"/>
    </row>
    <row r="773" spans="1:11" s="80" customFormat="1" x14ac:dyDescent="0.2">
      <c r="A773" s="88" t="s">
        <v>418</v>
      </c>
      <c r="B773" s="89" t="s">
        <v>428</v>
      </c>
      <c r="C773" s="87" t="s">
        <v>105</v>
      </c>
      <c r="D773" s="89"/>
      <c r="E773" s="89"/>
      <c r="F773" s="87"/>
      <c r="G773" s="159">
        <f>G774</f>
        <v>1732.9</v>
      </c>
      <c r="H773" s="159">
        <f t="shared" si="427"/>
        <v>307.8</v>
      </c>
      <c r="I773" s="159">
        <f t="shared" si="427"/>
        <v>2040.7000000000003</v>
      </c>
      <c r="J773" s="48"/>
      <c r="K773" s="48"/>
    </row>
    <row r="774" spans="1:11" s="80" customFormat="1" ht="21" x14ac:dyDescent="0.2">
      <c r="A774" s="88" t="s">
        <v>284</v>
      </c>
      <c r="B774" s="96" t="s">
        <v>428</v>
      </c>
      <c r="C774" s="87" t="s">
        <v>105</v>
      </c>
      <c r="D774" s="89" t="s">
        <v>195</v>
      </c>
      <c r="E774" s="89" t="s">
        <v>157</v>
      </c>
      <c r="F774" s="87" t="s">
        <v>158</v>
      </c>
      <c r="G774" s="147">
        <f>G775</f>
        <v>1732.9</v>
      </c>
      <c r="H774" s="147">
        <f t="shared" si="427"/>
        <v>307.8</v>
      </c>
      <c r="I774" s="147">
        <f t="shared" si="427"/>
        <v>2040.7000000000003</v>
      </c>
      <c r="J774" s="48"/>
      <c r="K774" s="48"/>
    </row>
    <row r="775" spans="1:11" s="80" customFormat="1" x14ac:dyDescent="0.2">
      <c r="A775" s="99" t="s">
        <v>429</v>
      </c>
      <c r="B775" s="98" t="s">
        <v>428</v>
      </c>
      <c r="C775" s="92" t="s">
        <v>105</v>
      </c>
      <c r="D775" s="94" t="s">
        <v>195</v>
      </c>
      <c r="E775" s="94" t="s">
        <v>430</v>
      </c>
      <c r="F775" s="92" t="s">
        <v>158</v>
      </c>
      <c r="G775" s="148">
        <f>G776+G780+G783</f>
        <v>1732.9</v>
      </c>
      <c r="H775" s="148">
        <f t="shared" ref="H775:I775" si="428">H776+H780+H783</f>
        <v>307.8</v>
      </c>
      <c r="I775" s="148">
        <f t="shared" si="428"/>
        <v>2040.7000000000003</v>
      </c>
      <c r="J775" s="48"/>
      <c r="K775" s="48"/>
    </row>
    <row r="776" spans="1:11" s="80" customFormat="1" ht="33.75" x14ac:dyDescent="0.2">
      <c r="A776" s="73" t="s">
        <v>118</v>
      </c>
      <c r="B776" s="95" t="s">
        <v>428</v>
      </c>
      <c r="C776" s="74" t="s">
        <v>105</v>
      </c>
      <c r="D776" s="77" t="s">
        <v>195</v>
      </c>
      <c r="E776" s="77" t="s">
        <v>431</v>
      </c>
      <c r="F776" s="74" t="s">
        <v>119</v>
      </c>
      <c r="G776" s="149">
        <f>G777</f>
        <v>1632.9</v>
      </c>
      <c r="H776" s="149">
        <f t="shared" ref="H776:I776" si="429">H777</f>
        <v>307.8</v>
      </c>
      <c r="I776" s="149">
        <f t="shared" si="429"/>
        <v>1940.7000000000003</v>
      </c>
      <c r="J776" s="48"/>
      <c r="K776" s="48"/>
    </row>
    <row r="777" spans="1:11" s="80" customFormat="1" x14ac:dyDescent="0.2">
      <c r="A777" s="73" t="s">
        <v>142</v>
      </c>
      <c r="B777" s="95" t="s">
        <v>428</v>
      </c>
      <c r="C777" s="74" t="s">
        <v>105</v>
      </c>
      <c r="D777" s="77" t="s">
        <v>195</v>
      </c>
      <c r="E777" s="77" t="s">
        <v>431</v>
      </c>
      <c r="F777" s="74" t="s">
        <v>205</v>
      </c>
      <c r="G777" s="149">
        <f>G778+G779</f>
        <v>1632.9</v>
      </c>
      <c r="H777" s="149">
        <f t="shared" ref="H777:I777" si="430">H778+H779</f>
        <v>307.8</v>
      </c>
      <c r="I777" s="149">
        <f t="shared" si="430"/>
        <v>1940.7000000000003</v>
      </c>
      <c r="J777" s="48"/>
      <c r="K777" s="48"/>
    </row>
    <row r="778" spans="1:11" s="80" customFormat="1" x14ac:dyDescent="0.2">
      <c r="A778" s="100" t="s">
        <v>143</v>
      </c>
      <c r="B778" s="95" t="s">
        <v>428</v>
      </c>
      <c r="C778" s="74" t="s">
        <v>105</v>
      </c>
      <c r="D778" s="77" t="s">
        <v>195</v>
      </c>
      <c r="E778" s="77" t="s">
        <v>431</v>
      </c>
      <c r="F778" s="74" t="s">
        <v>206</v>
      </c>
      <c r="G778" s="149">
        <v>1254.2</v>
      </c>
      <c r="H778" s="228">
        <v>236.4</v>
      </c>
      <c r="I778" s="155">
        <f t="shared" ref="I778:I779" si="431">G778+H778</f>
        <v>1490.6000000000001</v>
      </c>
      <c r="J778" s="48"/>
      <c r="K778" s="48"/>
    </row>
    <row r="779" spans="1:11" s="80" customFormat="1" ht="33.75" x14ac:dyDescent="0.2">
      <c r="A779" s="100" t="s">
        <v>144</v>
      </c>
      <c r="B779" s="95" t="s">
        <v>428</v>
      </c>
      <c r="C779" s="74" t="s">
        <v>105</v>
      </c>
      <c r="D779" s="77" t="s">
        <v>195</v>
      </c>
      <c r="E779" s="77" t="s">
        <v>431</v>
      </c>
      <c r="F779" s="74">
        <v>129</v>
      </c>
      <c r="G779" s="149">
        <v>378.7</v>
      </c>
      <c r="H779" s="228">
        <v>71.400000000000006</v>
      </c>
      <c r="I779" s="155">
        <f t="shared" si="431"/>
        <v>450.1</v>
      </c>
      <c r="J779" s="48"/>
      <c r="K779" s="48"/>
    </row>
    <row r="780" spans="1:11" s="80" customFormat="1" ht="33.75" x14ac:dyDescent="0.2">
      <c r="A780" s="73" t="s">
        <v>118</v>
      </c>
      <c r="B780" s="95" t="s">
        <v>428</v>
      </c>
      <c r="C780" s="74" t="s">
        <v>105</v>
      </c>
      <c r="D780" s="77" t="s">
        <v>195</v>
      </c>
      <c r="E780" s="77" t="s">
        <v>432</v>
      </c>
      <c r="F780" s="74">
        <v>100</v>
      </c>
      <c r="G780" s="149">
        <f>G781</f>
        <v>22</v>
      </c>
      <c r="H780" s="149">
        <f t="shared" ref="H780:I781" si="432">H781</f>
        <v>0</v>
      </c>
      <c r="I780" s="149">
        <f t="shared" si="432"/>
        <v>22</v>
      </c>
      <c r="J780" s="48"/>
      <c r="K780" s="48"/>
    </row>
    <row r="781" spans="1:11" s="80" customFormat="1" x14ac:dyDescent="0.2">
      <c r="A781" s="73" t="s">
        <v>142</v>
      </c>
      <c r="B781" s="95" t="s">
        <v>428</v>
      </c>
      <c r="C781" s="74" t="s">
        <v>105</v>
      </c>
      <c r="D781" s="77" t="s">
        <v>195</v>
      </c>
      <c r="E781" s="77" t="s">
        <v>432</v>
      </c>
      <c r="F781" s="74">
        <v>120</v>
      </c>
      <c r="G781" s="149">
        <f>G782</f>
        <v>22</v>
      </c>
      <c r="H781" s="149">
        <f t="shared" si="432"/>
        <v>0</v>
      </c>
      <c r="I781" s="149">
        <f t="shared" si="432"/>
        <v>22</v>
      </c>
      <c r="J781" s="48"/>
      <c r="K781" s="48"/>
    </row>
    <row r="782" spans="1:11" ht="22.5" x14ac:dyDescent="0.2">
      <c r="A782" s="63" t="s">
        <v>257</v>
      </c>
      <c r="B782" s="95" t="s">
        <v>428</v>
      </c>
      <c r="C782" s="74" t="s">
        <v>105</v>
      </c>
      <c r="D782" s="77" t="s">
        <v>195</v>
      </c>
      <c r="E782" s="77" t="s">
        <v>432</v>
      </c>
      <c r="F782" s="74">
        <v>122</v>
      </c>
      <c r="G782" s="149">
        <v>22</v>
      </c>
      <c r="H782" s="228"/>
      <c r="I782" s="155">
        <f t="shared" ref="I782" si="433">G782+H782</f>
        <v>22</v>
      </c>
    </row>
    <row r="783" spans="1:11" x14ac:dyDescent="0.2">
      <c r="A783" s="73" t="s">
        <v>482</v>
      </c>
      <c r="B783" s="95" t="s">
        <v>428</v>
      </c>
      <c r="C783" s="74" t="s">
        <v>105</v>
      </c>
      <c r="D783" s="77" t="s">
        <v>195</v>
      </c>
      <c r="E783" s="77" t="s">
        <v>432</v>
      </c>
      <c r="F783" s="74" t="s">
        <v>127</v>
      </c>
      <c r="G783" s="149">
        <f>G784</f>
        <v>78</v>
      </c>
      <c r="H783" s="149">
        <f t="shared" ref="H783:I783" si="434">H784</f>
        <v>0</v>
      </c>
      <c r="I783" s="149">
        <f t="shared" si="434"/>
        <v>78</v>
      </c>
    </row>
    <row r="784" spans="1:11" ht="22.5" x14ac:dyDescent="0.2">
      <c r="A784" s="101" t="s">
        <v>128</v>
      </c>
      <c r="B784" s="95" t="s">
        <v>428</v>
      </c>
      <c r="C784" s="74" t="s">
        <v>105</v>
      </c>
      <c r="D784" s="77" t="s">
        <v>195</v>
      </c>
      <c r="E784" s="77" t="s">
        <v>432</v>
      </c>
      <c r="F784" s="74" t="s">
        <v>129</v>
      </c>
      <c r="G784" s="149">
        <f>G786+G785</f>
        <v>78</v>
      </c>
      <c r="H784" s="149">
        <f t="shared" ref="H784:I784" si="435">H786+H785</f>
        <v>0</v>
      </c>
      <c r="I784" s="149">
        <f t="shared" si="435"/>
        <v>78</v>
      </c>
    </row>
    <row r="785" spans="1:9" ht="22.5" x14ac:dyDescent="0.2">
      <c r="A785" s="101" t="s">
        <v>145</v>
      </c>
      <c r="B785" s="95" t="s">
        <v>428</v>
      </c>
      <c r="C785" s="74" t="s">
        <v>105</v>
      </c>
      <c r="D785" s="77" t="s">
        <v>195</v>
      </c>
      <c r="E785" s="77" t="s">
        <v>432</v>
      </c>
      <c r="F785" s="74">
        <v>242</v>
      </c>
      <c r="G785" s="149">
        <v>48.5</v>
      </c>
      <c r="H785" s="228"/>
      <c r="I785" s="155">
        <f t="shared" ref="I785:I786" si="436">G785+H785</f>
        <v>48.5</v>
      </c>
    </row>
    <row r="786" spans="1:9" x14ac:dyDescent="0.2">
      <c r="A786" s="101" t="s">
        <v>518</v>
      </c>
      <c r="B786" s="95" t="s">
        <v>428</v>
      </c>
      <c r="C786" s="74" t="s">
        <v>105</v>
      </c>
      <c r="D786" s="77" t="s">
        <v>195</v>
      </c>
      <c r="E786" s="77" t="s">
        <v>432</v>
      </c>
      <c r="F786" s="74" t="s">
        <v>131</v>
      </c>
      <c r="G786" s="149">
        <v>29.5</v>
      </c>
      <c r="H786" s="228"/>
      <c r="I786" s="155">
        <f t="shared" si="436"/>
        <v>29.5</v>
      </c>
    </row>
    <row r="792" spans="1:9" s="55" customFormat="1" ht="11.25" x14ac:dyDescent="0.2">
      <c r="A792" s="51"/>
      <c r="B792" s="52"/>
      <c r="C792" s="56"/>
      <c r="D792" s="52"/>
      <c r="E792" s="52"/>
      <c r="F792" s="56"/>
      <c r="G792" s="49"/>
      <c r="H792" s="219"/>
      <c r="I792" s="219"/>
    </row>
    <row r="793" spans="1:9" s="55" customFormat="1" ht="11.25" x14ac:dyDescent="0.2">
      <c r="A793" s="51"/>
      <c r="B793" s="52"/>
      <c r="C793" s="56"/>
      <c r="D793" s="52"/>
      <c r="E793" s="52"/>
      <c r="F793" s="56"/>
      <c r="G793" s="49"/>
      <c r="H793" s="219"/>
      <c r="I793" s="219"/>
    </row>
    <row r="794" spans="1:9" s="55" customFormat="1" ht="11.25" x14ac:dyDescent="0.2">
      <c r="A794" s="51"/>
      <c r="B794" s="52"/>
      <c r="C794" s="56"/>
      <c r="D794" s="52"/>
      <c r="E794" s="52"/>
      <c r="F794" s="56"/>
      <c r="G794" s="49"/>
      <c r="H794" s="219"/>
      <c r="I794" s="219"/>
    </row>
    <row r="799" spans="1:9" s="55" customFormat="1" ht="11.25" x14ac:dyDescent="0.2">
      <c r="A799" s="51"/>
      <c r="B799" s="52"/>
      <c r="C799" s="56"/>
      <c r="D799" s="52"/>
      <c r="E799" s="52"/>
      <c r="F799" s="56"/>
      <c r="G799" s="49"/>
      <c r="H799" s="219"/>
      <c r="I799" s="219"/>
    </row>
    <row r="800" spans="1:9" s="55" customFormat="1" ht="11.25" x14ac:dyDescent="0.2">
      <c r="A800" s="51"/>
      <c r="B800" s="52"/>
      <c r="C800" s="56"/>
      <c r="D800" s="52"/>
      <c r="E800" s="52"/>
      <c r="F800" s="56"/>
      <c r="G800" s="49"/>
      <c r="H800" s="219"/>
      <c r="I800" s="219"/>
    </row>
    <row r="801" spans="1:9" s="55" customFormat="1" ht="11.25" x14ac:dyDescent="0.2">
      <c r="A801" s="51"/>
      <c r="B801" s="52"/>
      <c r="C801" s="56"/>
      <c r="D801" s="52"/>
      <c r="E801" s="52"/>
      <c r="F801" s="56"/>
      <c r="G801" s="49"/>
      <c r="H801" s="219"/>
      <c r="I801" s="219"/>
    </row>
    <row r="802" spans="1:9" s="55" customFormat="1" ht="11.25" x14ac:dyDescent="0.2">
      <c r="A802" s="51"/>
      <c r="B802" s="52"/>
      <c r="C802" s="56"/>
      <c r="D802" s="52"/>
      <c r="E802" s="52"/>
      <c r="F802" s="56"/>
      <c r="G802" s="49"/>
      <c r="H802" s="219"/>
      <c r="I802" s="219"/>
    </row>
  </sheetData>
  <autoFilter ref="B13:F786"/>
  <mergeCells count="10">
    <mergeCell ref="B7:G7"/>
    <mergeCell ref="B8:G8"/>
    <mergeCell ref="B9:G9"/>
    <mergeCell ref="A11:G11"/>
    <mergeCell ref="B1:G1"/>
    <mergeCell ref="B2:G2"/>
    <mergeCell ref="B3:G3"/>
    <mergeCell ref="B4:G4"/>
    <mergeCell ref="B5:G5"/>
    <mergeCell ref="B6:G6"/>
  </mergeCells>
  <hyperlinks>
    <hyperlink ref="A577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  <hyperlink ref="A585" r:id="rId2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" right="0.7" top="0.75" bottom="0.75" header="0.3" footer="0.3"/>
  <pageSetup paperSize="9" scale="7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63"/>
  <sheetViews>
    <sheetView view="pageBreakPreview" topLeftCell="A11" zoomScale="80" zoomScaleNormal="90" zoomScaleSheetLayoutView="80" workbookViewId="0">
      <selection activeCell="D29" sqref="D29"/>
    </sheetView>
  </sheetViews>
  <sheetFormatPr defaultRowHeight="12" x14ac:dyDescent="0.2"/>
  <cols>
    <col min="1" max="1" width="21.5703125" style="120" customWidth="1"/>
    <col min="2" max="2" width="106.7109375" style="124" customWidth="1"/>
    <col min="3" max="3" width="14.85546875" style="207" customWidth="1"/>
    <col min="4" max="4" width="9.140625" style="120"/>
    <col min="5" max="5" width="15.7109375" style="120" customWidth="1"/>
    <col min="6" max="6" width="11.140625" style="120" bestFit="1" customWidth="1"/>
    <col min="7" max="248" width="9.140625" style="120"/>
    <col min="249" max="249" width="4" style="120" customWidth="1"/>
    <col min="250" max="250" width="54.85546875" style="120" customWidth="1"/>
    <col min="251" max="251" width="106.7109375" style="120" customWidth="1"/>
    <col min="252" max="253" width="0" style="120" hidden="1" customWidth="1"/>
    <col min="254" max="254" width="16.28515625" style="120" customWidth="1"/>
    <col min="255" max="255" width="11.5703125" style="120" customWidth="1"/>
    <col min="256" max="256" width="16.28515625" style="120" customWidth="1"/>
    <col min="257" max="258" width="0" style="120" hidden="1" customWidth="1"/>
    <col min="259" max="504" width="9.140625" style="120"/>
    <col min="505" max="505" width="4" style="120" customWidth="1"/>
    <col min="506" max="506" width="54.85546875" style="120" customWidth="1"/>
    <col min="507" max="507" width="106.7109375" style="120" customWidth="1"/>
    <col min="508" max="509" width="0" style="120" hidden="1" customWidth="1"/>
    <col min="510" max="510" width="16.28515625" style="120" customWidth="1"/>
    <col min="511" max="511" width="11.5703125" style="120" customWidth="1"/>
    <col min="512" max="512" width="16.28515625" style="120" customWidth="1"/>
    <col min="513" max="514" width="0" style="120" hidden="1" customWidth="1"/>
    <col min="515" max="760" width="9.140625" style="120"/>
    <col min="761" max="761" width="4" style="120" customWidth="1"/>
    <col min="762" max="762" width="54.85546875" style="120" customWidth="1"/>
    <col min="763" max="763" width="106.7109375" style="120" customWidth="1"/>
    <col min="764" max="765" width="0" style="120" hidden="1" customWidth="1"/>
    <col min="766" max="766" width="16.28515625" style="120" customWidth="1"/>
    <col min="767" max="767" width="11.5703125" style="120" customWidth="1"/>
    <col min="768" max="768" width="16.28515625" style="120" customWidth="1"/>
    <col min="769" max="770" width="0" style="120" hidden="1" customWidth="1"/>
    <col min="771" max="1016" width="9.140625" style="120"/>
    <col min="1017" max="1017" width="4" style="120" customWidth="1"/>
    <col min="1018" max="1018" width="54.85546875" style="120" customWidth="1"/>
    <col min="1019" max="1019" width="106.7109375" style="120" customWidth="1"/>
    <col min="1020" max="1021" width="0" style="120" hidden="1" customWidth="1"/>
    <col min="1022" max="1022" width="16.28515625" style="120" customWidth="1"/>
    <col min="1023" max="1023" width="11.5703125" style="120" customWidth="1"/>
    <col min="1024" max="1024" width="16.28515625" style="120" customWidth="1"/>
    <col min="1025" max="1026" width="0" style="120" hidden="1" customWidth="1"/>
    <col min="1027" max="1272" width="9.140625" style="120"/>
    <col min="1273" max="1273" width="4" style="120" customWidth="1"/>
    <col min="1274" max="1274" width="54.85546875" style="120" customWidth="1"/>
    <col min="1275" max="1275" width="106.7109375" style="120" customWidth="1"/>
    <col min="1276" max="1277" width="0" style="120" hidden="1" customWidth="1"/>
    <col min="1278" max="1278" width="16.28515625" style="120" customWidth="1"/>
    <col min="1279" max="1279" width="11.5703125" style="120" customWidth="1"/>
    <col min="1280" max="1280" width="16.28515625" style="120" customWidth="1"/>
    <col min="1281" max="1282" width="0" style="120" hidden="1" customWidth="1"/>
    <col min="1283" max="1528" width="9.140625" style="120"/>
    <col min="1529" max="1529" width="4" style="120" customWidth="1"/>
    <col min="1530" max="1530" width="54.85546875" style="120" customWidth="1"/>
    <col min="1531" max="1531" width="106.7109375" style="120" customWidth="1"/>
    <col min="1532" max="1533" width="0" style="120" hidden="1" customWidth="1"/>
    <col min="1534" max="1534" width="16.28515625" style="120" customWidth="1"/>
    <col min="1535" max="1535" width="11.5703125" style="120" customWidth="1"/>
    <col min="1536" max="1536" width="16.28515625" style="120" customWidth="1"/>
    <col min="1537" max="1538" width="0" style="120" hidden="1" customWidth="1"/>
    <col min="1539" max="1784" width="9.140625" style="120"/>
    <col min="1785" max="1785" width="4" style="120" customWidth="1"/>
    <col min="1786" max="1786" width="54.85546875" style="120" customWidth="1"/>
    <col min="1787" max="1787" width="106.7109375" style="120" customWidth="1"/>
    <col min="1788" max="1789" width="0" style="120" hidden="1" customWidth="1"/>
    <col min="1790" max="1790" width="16.28515625" style="120" customWidth="1"/>
    <col min="1791" max="1791" width="11.5703125" style="120" customWidth="1"/>
    <col min="1792" max="1792" width="16.28515625" style="120" customWidth="1"/>
    <col min="1793" max="1794" width="0" style="120" hidden="1" customWidth="1"/>
    <col min="1795" max="2040" width="9.140625" style="120"/>
    <col min="2041" max="2041" width="4" style="120" customWidth="1"/>
    <col min="2042" max="2042" width="54.85546875" style="120" customWidth="1"/>
    <col min="2043" max="2043" width="106.7109375" style="120" customWidth="1"/>
    <col min="2044" max="2045" width="0" style="120" hidden="1" customWidth="1"/>
    <col min="2046" max="2046" width="16.28515625" style="120" customWidth="1"/>
    <col min="2047" max="2047" width="11.5703125" style="120" customWidth="1"/>
    <col min="2048" max="2048" width="16.28515625" style="120" customWidth="1"/>
    <col min="2049" max="2050" width="0" style="120" hidden="1" customWidth="1"/>
    <col min="2051" max="2296" width="9.140625" style="120"/>
    <col min="2297" max="2297" width="4" style="120" customWidth="1"/>
    <col min="2298" max="2298" width="54.85546875" style="120" customWidth="1"/>
    <col min="2299" max="2299" width="106.7109375" style="120" customWidth="1"/>
    <col min="2300" max="2301" width="0" style="120" hidden="1" customWidth="1"/>
    <col min="2302" max="2302" width="16.28515625" style="120" customWidth="1"/>
    <col min="2303" max="2303" width="11.5703125" style="120" customWidth="1"/>
    <col min="2304" max="2304" width="16.28515625" style="120" customWidth="1"/>
    <col min="2305" max="2306" width="0" style="120" hidden="1" customWidth="1"/>
    <col min="2307" max="2552" width="9.140625" style="120"/>
    <col min="2553" max="2553" width="4" style="120" customWidth="1"/>
    <col min="2554" max="2554" width="54.85546875" style="120" customWidth="1"/>
    <col min="2555" max="2555" width="106.7109375" style="120" customWidth="1"/>
    <col min="2556" max="2557" width="0" style="120" hidden="1" customWidth="1"/>
    <col min="2558" max="2558" width="16.28515625" style="120" customWidth="1"/>
    <col min="2559" max="2559" width="11.5703125" style="120" customWidth="1"/>
    <col min="2560" max="2560" width="16.28515625" style="120" customWidth="1"/>
    <col min="2561" max="2562" width="0" style="120" hidden="1" customWidth="1"/>
    <col min="2563" max="2808" width="9.140625" style="120"/>
    <col min="2809" max="2809" width="4" style="120" customWidth="1"/>
    <col min="2810" max="2810" width="54.85546875" style="120" customWidth="1"/>
    <col min="2811" max="2811" width="106.7109375" style="120" customWidth="1"/>
    <col min="2812" max="2813" width="0" style="120" hidden="1" customWidth="1"/>
    <col min="2814" max="2814" width="16.28515625" style="120" customWidth="1"/>
    <col min="2815" max="2815" width="11.5703125" style="120" customWidth="1"/>
    <col min="2816" max="2816" width="16.28515625" style="120" customWidth="1"/>
    <col min="2817" max="2818" width="0" style="120" hidden="1" customWidth="1"/>
    <col min="2819" max="3064" width="9.140625" style="120"/>
    <col min="3065" max="3065" width="4" style="120" customWidth="1"/>
    <col min="3066" max="3066" width="54.85546875" style="120" customWidth="1"/>
    <col min="3067" max="3067" width="106.7109375" style="120" customWidth="1"/>
    <col min="3068" max="3069" width="0" style="120" hidden="1" customWidth="1"/>
    <col min="3070" max="3070" width="16.28515625" style="120" customWidth="1"/>
    <col min="3071" max="3071" width="11.5703125" style="120" customWidth="1"/>
    <col min="3072" max="3072" width="16.28515625" style="120" customWidth="1"/>
    <col min="3073" max="3074" width="0" style="120" hidden="1" customWidth="1"/>
    <col min="3075" max="3320" width="9.140625" style="120"/>
    <col min="3321" max="3321" width="4" style="120" customWidth="1"/>
    <col min="3322" max="3322" width="54.85546875" style="120" customWidth="1"/>
    <col min="3323" max="3323" width="106.7109375" style="120" customWidth="1"/>
    <col min="3324" max="3325" width="0" style="120" hidden="1" customWidth="1"/>
    <col min="3326" max="3326" width="16.28515625" style="120" customWidth="1"/>
    <col min="3327" max="3327" width="11.5703125" style="120" customWidth="1"/>
    <col min="3328" max="3328" width="16.28515625" style="120" customWidth="1"/>
    <col min="3329" max="3330" width="0" style="120" hidden="1" customWidth="1"/>
    <col min="3331" max="3576" width="9.140625" style="120"/>
    <col min="3577" max="3577" width="4" style="120" customWidth="1"/>
    <col min="3578" max="3578" width="54.85546875" style="120" customWidth="1"/>
    <col min="3579" max="3579" width="106.7109375" style="120" customWidth="1"/>
    <col min="3580" max="3581" width="0" style="120" hidden="1" customWidth="1"/>
    <col min="3582" max="3582" width="16.28515625" style="120" customWidth="1"/>
    <col min="3583" max="3583" width="11.5703125" style="120" customWidth="1"/>
    <col min="3584" max="3584" width="16.28515625" style="120" customWidth="1"/>
    <col min="3585" max="3586" width="0" style="120" hidden="1" customWidth="1"/>
    <col min="3587" max="3832" width="9.140625" style="120"/>
    <col min="3833" max="3833" width="4" style="120" customWidth="1"/>
    <col min="3834" max="3834" width="54.85546875" style="120" customWidth="1"/>
    <col min="3835" max="3835" width="106.7109375" style="120" customWidth="1"/>
    <col min="3836" max="3837" width="0" style="120" hidden="1" customWidth="1"/>
    <col min="3838" max="3838" width="16.28515625" style="120" customWidth="1"/>
    <col min="3839" max="3839" width="11.5703125" style="120" customWidth="1"/>
    <col min="3840" max="3840" width="16.28515625" style="120" customWidth="1"/>
    <col min="3841" max="3842" width="0" style="120" hidden="1" customWidth="1"/>
    <col min="3843" max="4088" width="9.140625" style="120"/>
    <col min="4089" max="4089" width="4" style="120" customWidth="1"/>
    <col min="4090" max="4090" width="54.85546875" style="120" customWidth="1"/>
    <col min="4091" max="4091" width="106.7109375" style="120" customWidth="1"/>
    <col min="4092" max="4093" width="0" style="120" hidden="1" customWidth="1"/>
    <col min="4094" max="4094" width="16.28515625" style="120" customWidth="1"/>
    <col min="4095" max="4095" width="11.5703125" style="120" customWidth="1"/>
    <col min="4096" max="4096" width="16.28515625" style="120" customWidth="1"/>
    <col min="4097" max="4098" width="0" style="120" hidden="1" customWidth="1"/>
    <col min="4099" max="4344" width="9.140625" style="120"/>
    <col min="4345" max="4345" width="4" style="120" customWidth="1"/>
    <col min="4346" max="4346" width="54.85546875" style="120" customWidth="1"/>
    <col min="4347" max="4347" width="106.7109375" style="120" customWidth="1"/>
    <col min="4348" max="4349" width="0" style="120" hidden="1" customWidth="1"/>
    <col min="4350" max="4350" width="16.28515625" style="120" customWidth="1"/>
    <col min="4351" max="4351" width="11.5703125" style="120" customWidth="1"/>
    <col min="4352" max="4352" width="16.28515625" style="120" customWidth="1"/>
    <col min="4353" max="4354" width="0" style="120" hidden="1" customWidth="1"/>
    <col min="4355" max="4600" width="9.140625" style="120"/>
    <col min="4601" max="4601" width="4" style="120" customWidth="1"/>
    <col min="4602" max="4602" width="54.85546875" style="120" customWidth="1"/>
    <col min="4603" max="4603" width="106.7109375" style="120" customWidth="1"/>
    <col min="4604" max="4605" width="0" style="120" hidden="1" customWidth="1"/>
    <col min="4606" max="4606" width="16.28515625" style="120" customWidth="1"/>
    <col min="4607" max="4607" width="11.5703125" style="120" customWidth="1"/>
    <col min="4608" max="4608" width="16.28515625" style="120" customWidth="1"/>
    <col min="4609" max="4610" width="0" style="120" hidden="1" customWidth="1"/>
    <col min="4611" max="4856" width="9.140625" style="120"/>
    <col min="4857" max="4857" width="4" style="120" customWidth="1"/>
    <col min="4858" max="4858" width="54.85546875" style="120" customWidth="1"/>
    <col min="4859" max="4859" width="106.7109375" style="120" customWidth="1"/>
    <col min="4860" max="4861" width="0" style="120" hidden="1" customWidth="1"/>
    <col min="4862" max="4862" width="16.28515625" style="120" customWidth="1"/>
    <col min="4863" max="4863" width="11.5703125" style="120" customWidth="1"/>
    <col min="4864" max="4864" width="16.28515625" style="120" customWidth="1"/>
    <col min="4865" max="4866" width="0" style="120" hidden="1" customWidth="1"/>
    <col min="4867" max="5112" width="9.140625" style="120"/>
    <col min="5113" max="5113" width="4" style="120" customWidth="1"/>
    <col min="5114" max="5114" width="54.85546875" style="120" customWidth="1"/>
    <col min="5115" max="5115" width="106.7109375" style="120" customWidth="1"/>
    <col min="5116" max="5117" width="0" style="120" hidden="1" customWidth="1"/>
    <col min="5118" max="5118" width="16.28515625" style="120" customWidth="1"/>
    <col min="5119" max="5119" width="11.5703125" style="120" customWidth="1"/>
    <col min="5120" max="5120" width="16.28515625" style="120" customWidth="1"/>
    <col min="5121" max="5122" width="0" style="120" hidden="1" customWidth="1"/>
    <col min="5123" max="5368" width="9.140625" style="120"/>
    <col min="5369" max="5369" width="4" style="120" customWidth="1"/>
    <col min="5370" max="5370" width="54.85546875" style="120" customWidth="1"/>
    <col min="5371" max="5371" width="106.7109375" style="120" customWidth="1"/>
    <col min="5372" max="5373" width="0" style="120" hidden="1" customWidth="1"/>
    <col min="5374" max="5374" width="16.28515625" style="120" customWidth="1"/>
    <col min="5375" max="5375" width="11.5703125" style="120" customWidth="1"/>
    <col min="5376" max="5376" width="16.28515625" style="120" customWidth="1"/>
    <col min="5377" max="5378" width="0" style="120" hidden="1" customWidth="1"/>
    <col min="5379" max="5624" width="9.140625" style="120"/>
    <col min="5625" max="5625" width="4" style="120" customWidth="1"/>
    <col min="5626" max="5626" width="54.85546875" style="120" customWidth="1"/>
    <col min="5627" max="5627" width="106.7109375" style="120" customWidth="1"/>
    <col min="5628" max="5629" width="0" style="120" hidden="1" customWidth="1"/>
    <col min="5630" max="5630" width="16.28515625" style="120" customWidth="1"/>
    <col min="5631" max="5631" width="11.5703125" style="120" customWidth="1"/>
    <col min="5632" max="5632" width="16.28515625" style="120" customWidth="1"/>
    <col min="5633" max="5634" width="0" style="120" hidden="1" customWidth="1"/>
    <col min="5635" max="5880" width="9.140625" style="120"/>
    <col min="5881" max="5881" width="4" style="120" customWidth="1"/>
    <col min="5882" max="5882" width="54.85546875" style="120" customWidth="1"/>
    <col min="5883" max="5883" width="106.7109375" style="120" customWidth="1"/>
    <col min="5884" max="5885" width="0" style="120" hidden="1" customWidth="1"/>
    <col min="5886" max="5886" width="16.28515625" style="120" customWidth="1"/>
    <col min="5887" max="5887" width="11.5703125" style="120" customWidth="1"/>
    <col min="5888" max="5888" width="16.28515625" style="120" customWidth="1"/>
    <col min="5889" max="5890" width="0" style="120" hidden="1" customWidth="1"/>
    <col min="5891" max="6136" width="9.140625" style="120"/>
    <col min="6137" max="6137" width="4" style="120" customWidth="1"/>
    <col min="6138" max="6138" width="54.85546875" style="120" customWidth="1"/>
    <col min="6139" max="6139" width="106.7109375" style="120" customWidth="1"/>
    <col min="6140" max="6141" width="0" style="120" hidden="1" customWidth="1"/>
    <col min="6142" max="6142" width="16.28515625" style="120" customWidth="1"/>
    <col min="6143" max="6143" width="11.5703125" style="120" customWidth="1"/>
    <col min="6144" max="6144" width="16.28515625" style="120" customWidth="1"/>
    <col min="6145" max="6146" width="0" style="120" hidden="1" customWidth="1"/>
    <col min="6147" max="6392" width="9.140625" style="120"/>
    <col min="6393" max="6393" width="4" style="120" customWidth="1"/>
    <col min="6394" max="6394" width="54.85546875" style="120" customWidth="1"/>
    <col min="6395" max="6395" width="106.7109375" style="120" customWidth="1"/>
    <col min="6396" max="6397" width="0" style="120" hidden="1" customWidth="1"/>
    <col min="6398" max="6398" width="16.28515625" style="120" customWidth="1"/>
    <col min="6399" max="6399" width="11.5703125" style="120" customWidth="1"/>
    <col min="6400" max="6400" width="16.28515625" style="120" customWidth="1"/>
    <col min="6401" max="6402" width="0" style="120" hidden="1" customWidth="1"/>
    <col min="6403" max="6648" width="9.140625" style="120"/>
    <col min="6649" max="6649" width="4" style="120" customWidth="1"/>
    <col min="6650" max="6650" width="54.85546875" style="120" customWidth="1"/>
    <col min="6651" max="6651" width="106.7109375" style="120" customWidth="1"/>
    <col min="6652" max="6653" width="0" style="120" hidden="1" customWidth="1"/>
    <col min="6654" max="6654" width="16.28515625" style="120" customWidth="1"/>
    <col min="6655" max="6655" width="11.5703125" style="120" customWidth="1"/>
    <col min="6656" max="6656" width="16.28515625" style="120" customWidth="1"/>
    <col min="6657" max="6658" width="0" style="120" hidden="1" customWidth="1"/>
    <col min="6659" max="6904" width="9.140625" style="120"/>
    <col min="6905" max="6905" width="4" style="120" customWidth="1"/>
    <col min="6906" max="6906" width="54.85546875" style="120" customWidth="1"/>
    <col min="6907" max="6907" width="106.7109375" style="120" customWidth="1"/>
    <col min="6908" max="6909" width="0" style="120" hidden="1" customWidth="1"/>
    <col min="6910" max="6910" width="16.28515625" style="120" customWidth="1"/>
    <col min="6911" max="6911" width="11.5703125" style="120" customWidth="1"/>
    <col min="6912" max="6912" width="16.28515625" style="120" customWidth="1"/>
    <col min="6913" max="6914" width="0" style="120" hidden="1" customWidth="1"/>
    <col min="6915" max="7160" width="9.140625" style="120"/>
    <col min="7161" max="7161" width="4" style="120" customWidth="1"/>
    <col min="7162" max="7162" width="54.85546875" style="120" customWidth="1"/>
    <col min="7163" max="7163" width="106.7109375" style="120" customWidth="1"/>
    <col min="7164" max="7165" width="0" style="120" hidden="1" customWidth="1"/>
    <col min="7166" max="7166" width="16.28515625" style="120" customWidth="1"/>
    <col min="7167" max="7167" width="11.5703125" style="120" customWidth="1"/>
    <col min="7168" max="7168" width="16.28515625" style="120" customWidth="1"/>
    <col min="7169" max="7170" width="0" style="120" hidden="1" customWidth="1"/>
    <col min="7171" max="7416" width="9.140625" style="120"/>
    <col min="7417" max="7417" width="4" style="120" customWidth="1"/>
    <col min="7418" max="7418" width="54.85546875" style="120" customWidth="1"/>
    <col min="7419" max="7419" width="106.7109375" style="120" customWidth="1"/>
    <col min="7420" max="7421" width="0" style="120" hidden="1" customWidth="1"/>
    <col min="7422" max="7422" width="16.28515625" style="120" customWidth="1"/>
    <col min="7423" max="7423" width="11.5703125" style="120" customWidth="1"/>
    <col min="7424" max="7424" width="16.28515625" style="120" customWidth="1"/>
    <col min="7425" max="7426" width="0" style="120" hidden="1" customWidth="1"/>
    <col min="7427" max="7672" width="9.140625" style="120"/>
    <col min="7673" max="7673" width="4" style="120" customWidth="1"/>
    <col min="7674" max="7674" width="54.85546875" style="120" customWidth="1"/>
    <col min="7675" max="7675" width="106.7109375" style="120" customWidth="1"/>
    <col min="7676" max="7677" width="0" style="120" hidden="1" customWidth="1"/>
    <col min="7678" max="7678" width="16.28515625" style="120" customWidth="1"/>
    <col min="7679" max="7679" width="11.5703125" style="120" customWidth="1"/>
    <col min="7680" max="7680" width="16.28515625" style="120" customWidth="1"/>
    <col min="7681" max="7682" width="0" style="120" hidden="1" customWidth="1"/>
    <col min="7683" max="7928" width="9.140625" style="120"/>
    <col min="7929" max="7929" width="4" style="120" customWidth="1"/>
    <col min="7930" max="7930" width="54.85546875" style="120" customWidth="1"/>
    <col min="7931" max="7931" width="106.7109375" style="120" customWidth="1"/>
    <col min="7932" max="7933" width="0" style="120" hidden="1" customWidth="1"/>
    <col min="7934" max="7934" width="16.28515625" style="120" customWidth="1"/>
    <col min="7935" max="7935" width="11.5703125" style="120" customWidth="1"/>
    <col min="7936" max="7936" width="16.28515625" style="120" customWidth="1"/>
    <col min="7937" max="7938" width="0" style="120" hidden="1" customWidth="1"/>
    <col min="7939" max="8184" width="9.140625" style="120"/>
    <col min="8185" max="8185" width="4" style="120" customWidth="1"/>
    <col min="8186" max="8186" width="54.85546875" style="120" customWidth="1"/>
    <col min="8187" max="8187" width="106.7109375" style="120" customWidth="1"/>
    <col min="8188" max="8189" width="0" style="120" hidden="1" customWidth="1"/>
    <col min="8190" max="8190" width="16.28515625" style="120" customWidth="1"/>
    <col min="8191" max="8191" width="11.5703125" style="120" customWidth="1"/>
    <col min="8192" max="8192" width="16.28515625" style="120" customWidth="1"/>
    <col min="8193" max="8194" width="0" style="120" hidden="1" customWidth="1"/>
    <col min="8195" max="8440" width="9.140625" style="120"/>
    <col min="8441" max="8441" width="4" style="120" customWidth="1"/>
    <col min="8442" max="8442" width="54.85546875" style="120" customWidth="1"/>
    <col min="8443" max="8443" width="106.7109375" style="120" customWidth="1"/>
    <col min="8444" max="8445" width="0" style="120" hidden="1" customWidth="1"/>
    <col min="8446" max="8446" width="16.28515625" style="120" customWidth="1"/>
    <col min="8447" max="8447" width="11.5703125" style="120" customWidth="1"/>
    <col min="8448" max="8448" width="16.28515625" style="120" customWidth="1"/>
    <col min="8449" max="8450" width="0" style="120" hidden="1" customWidth="1"/>
    <col min="8451" max="8696" width="9.140625" style="120"/>
    <col min="8697" max="8697" width="4" style="120" customWidth="1"/>
    <col min="8698" max="8698" width="54.85546875" style="120" customWidth="1"/>
    <col min="8699" max="8699" width="106.7109375" style="120" customWidth="1"/>
    <col min="8700" max="8701" width="0" style="120" hidden="1" customWidth="1"/>
    <col min="8702" max="8702" width="16.28515625" style="120" customWidth="1"/>
    <col min="8703" max="8703" width="11.5703125" style="120" customWidth="1"/>
    <col min="8704" max="8704" width="16.28515625" style="120" customWidth="1"/>
    <col min="8705" max="8706" width="0" style="120" hidden="1" customWidth="1"/>
    <col min="8707" max="8952" width="9.140625" style="120"/>
    <col min="8953" max="8953" width="4" style="120" customWidth="1"/>
    <col min="8954" max="8954" width="54.85546875" style="120" customWidth="1"/>
    <col min="8955" max="8955" width="106.7109375" style="120" customWidth="1"/>
    <col min="8956" max="8957" width="0" style="120" hidden="1" customWidth="1"/>
    <col min="8958" max="8958" width="16.28515625" style="120" customWidth="1"/>
    <col min="8959" max="8959" width="11.5703125" style="120" customWidth="1"/>
    <col min="8960" max="8960" width="16.28515625" style="120" customWidth="1"/>
    <col min="8961" max="8962" width="0" style="120" hidden="1" customWidth="1"/>
    <col min="8963" max="9208" width="9.140625" style="120"/>
    <col min="9209" max="9209" width="4" style="120" customWidth="1"/>
    <col min="9210" max="9210" width="54.85546875" style="120" customWidth="1"/>
    <col min="9211" max="9211" width="106.7109375" style="120" customWidth="1"/>
    <col min="9212" max="9213" width="0" style="120" hidden="1" customWidth="1"/>
    <col min="9214" max="9214" width="16.28515625" style="120" customWidth="1"/>
    <col min="9215" max="9215" width="11.5703125" style="120" customWidth="1"/>
    <col min="9216" max="9216" width="16.28515625" style="120" customWidth="1"/>
    <col min="9217" max="9218" width="0" style="120" hidden="1" customWidth="1"/>
    <col min="9219" max="9464" width="9.140625" style="120"/>
    <col min="9465" max="9465" width="4" style="120" customWidth="1"/>
    <col min="9466" max="9466" width="54.85546875" style="120" customWidth="1"/>
    <col min="9467" max="9467" width="106.7109375" style="120" customWidth="1"/>
    <col min="9468" max="9469" width="0" style="120" hidden="1" customWidth="1"/>
    <col min="9470" max="9470" width="16.28515625" style="120" customWidth="1"/>
    <col min="9471" max="9471" width="11.5703125" style="120" customWidth="1"/>
    <col min="9472" max="9472" width="16.28515625" style="120" customWidth="1"/>
    <col min="9473" max="9474" width="0" style="120" hidden="1" customWidth="1"/>
    <col min="9475" max="9720" width="9.140625" style="120"/>
    <col min="9721" max="9721" width="4" style="120" customWidth="1"/>
    <col min="9722" max="9722" width="54.85546875" style="120" customWidth="1"/>
    <col min="9723" max="9723" width="106.7109375" style="120" customWidth="1"/>
    <col min="9724" max="9725" width="0" style="120" hidden="1" customWidth="1"/>
    <col min="9726" max="9726" width="16.28515625" style="120" customWidth="1"/>
    <col min="9727" max="9727" width="11.5703125" style="120" customWidth="1"/>
    <col min="9728" max="9728" width="16.28515625" style="120" customWidth="1"/>
    <col min="9729" max="9730" width="0" style="120" hidden="1" customWidth="1"/>
    <col min="9731" max="9976" width="9.140625" style="120"/>
    <col min="9977" max="9977" width="4" style="120" customWidth="1"/>
    <col min="9978" max="9978" width="54.85546875" style="120" customWidth="1"/>
    <col min="9979" max="9979" width="106.7109375" style="120" customWidth="1"/>
    <col min="9980" max="9981" width="0" style="120" hidden="1" customWidth="1"/>
    <col min="9982" max="9982" width="16.28515625" style="120" customWidth="1"/>
    <col min="9983" max="9983" width="11.5703125" style="120" customWidth="1"/>
    <col min="9984" max="9984" width="16.28515625" style="120" customWidth="1"/>
    <col min="9985" max="9986" width="0" style="120" hidden="1" customWidth="1"/>
    <col min="9987" max="10232" width="9.140625" style="120"/>
    <col min="10233" max="10233" width="4" style="120" customWidth="1"/>
    <col min="10234" max="10234" width="54.85546875" style="120" customWidth="1"/>
    <col min="10235" max="10235" width="106.7109375" style="120" customWidth="1"/>
    <col min="10236" max="10237" width="0" style="120" hidden="1" customWidth="1"/>
    <col min="10238" max="10238" width="16.28515625" style="120" customWidth="1"/>
    <col min="10239" max="10239" width="11.5703125" style="120" customWidth="1"/>
    <col min="10240" max="10240" width="16.28515625" style="120" customWidth="1"/>
    <col min="10241" max="10242" width="0" style="120" hidden="1" customWidth="1"/>
    <col min="10243" max="10488" width="9.140625" style="120"/>
    <col min="10489" max="10489" width="4" style="120" customWidth="1"/>
    <col min="10490" max="10490" width="54.85546875" style="120" customWidth="1"/>
    <col min="10491" max="10491" width="106.7109375" style="120" customWidth="1"/>
    <col min="10492" max="10493" width="0" style="120" hidden="1" customWidth="1"/>
    <col min="10494" max="10494" width="16.28515625" style="120" customWidth="1"/>
    <col min="10495" max="10495" width="11.5703125" style="120" customWidth="1"/>
    <col min="10496" max="10496" width="16.28515625" style="120" customWidth="1"/>
    <col min="10497" max="10498" width="0" style="120" hidden="1" customWidth="1"/>
    <col min="10499" max="10744" width="9.140625" style="120"/>
    <col min="10745" max="10745" width="4" style="120" customWidth="1"/>
    <col min="10746" max="10746" width="54.85546875" style="120" customWidth="1"/>
    <col min="10747" max="10747" width="106.7109375" style="120" customWidth="1"/>
    <col min="10748" max="10749" width="0" style="120" hidden="1" customWidth="1"/>
    <col min="10750" max="10750" width="16.28515625" style="120" customWidth="1"/>
    <col min="10751" max="10751" width="11.5703125" style="120" customWidth="1"/>
    <col min="10752" max="10752" width="16.28515625" style="120" customWidth="1"/>
    <col min="10753" max="10754" width="0" style="120" hidden="1" customWidth="1"/>
    <col min="10755" max="11000" width="9.140625" style="120"/>
    <col min="11001" max="11001" width="4" style="120" customWidth="1"/>
    <col min="11002" max="11002" width="54.85546875" style="120" customWidth="1"/>
    <col min="11003" max="11003" width="106.7109375" style="120" customWidth="1"/>
    <col min="11004" max="11005" width="0" style="120" hidden="1" customWidth="1"/>
    <col min="11006" max="11006" width="16.28515625" style="120" customWidth="1"/>
    <col min="11007" max="11007" width="11.5703125" style="120" customWidth="1"/>
    <col min="11008" max="11008" width="16.28515625" style="120" customWidth="1"/>
    <col min="11009" max="11010" width="0" style="120" hidden="1" customWidth="1"/>
    <col min="11011" max="11256" width="9.140625" style="120"/>
    <col min="11257" max="11257" width="4" style="120" customWidth="1"/>
    <col min="11258" max="11258" width="54.85546875" style="120" customWidth="1"/>
    <col min="11259" max="11259" width="106.7109375" style="120" customWidth="1"/>
    <col min="11260" max="11261" width="0" style="120" hidden="1" customWidth="1"/>
    <col min="11262" max="11262" width="16.28515625" style="120" customWidth="1"/>
    <col min="11263" max="11263" width="11.5703125" style="120" customWidth="1"/>
    <col min="11264" max="11264" width="16.28515625" style="120" customWidth="1"/>
    <col min="11265" max="11266" width="0" style="120" hidden="1" customWidth="1"/>
    <col min="11267" max="11512" width="9.140625" style="120"/>
    <col min="11513" max="11513" width="4" style="120" customWidth="1"/>
    <col min="11514" max="11514" width="54.85546875" style="120" customWidth="1"/>
    <col min="11515" max="11515" width="106.7109375" style="120" customWidth="1"/>
    <col min="11516" max="11517" width="0" style="120" hidden="1" customWidth="1"/>
    <col min="11518" max="11518" width="16.28515625" style="120" customWidth="1"/>
    <col min="11519" max="11519" width="11.5703125" style="120" customWidth="1"/>
    <col min="11520" max="11520" width="16.28515625" style="120" customWidth="1"/>
    <col min="11521" max="11522" width="0" style="120" hidden="1" customWidth="1"/>
    <col min="11523" max="11768" width="9.140625" style="120"/>
    <col min="11769" max="11769" width="4" style="120" customWidth="1"/>
    <col min="11770" max="11770" width="54.85546875" style="120" customWidth="1"/>
    <col min="11771" max="11771" width="106.7109375" style="120" customWidth="1"/>
    <col min="11772" max="11773" width="0" style="120" hidden="1" customWidth="1"/>
    <col min="11774" max="11774" width="16.28515625" style="120" customWidth="1"/>
    <col min="11775" max="11775" width="11.5703125" style="120" customWidth="1"/>
    <col min="11776" max="11776" width="16.28515625" style="120" customWidth="1"/>
    <col min="11777" max="11778" width="0" style="120" hidden="1" customWidth="1"/>
    <col min="11779" max="12024" width="9.140625" style="120"/>
    <col min="12025" max="12025" width="4" style="120" customWidth="1"/>
    <col min="12026" max="12026" width="54.85546875" style="120" customWidth="1"/>
    <col min="12027" max="12027" width="106.7109375" style="120" customWidth="1"/>
    <col min="12028" max="12029" width="0" style="120" hidden="1" customWidth="1"/>
    <col min="12030" max="12030" width="16.28515625" style="120" customWidth="1"/>
    <col min="12031" max="12031" width="11.5703125" style="120" customWidth="1"/>
    <col min="12032" max="12032" width="16.28515625" style="120" customWidth="1"/>
    <col min="12033" max="12034" width="0" style="120" hidden="1" customWidth="1"/>
    <col min="12035" max="12280" width="9.140625" style="120"/>
    <col min="12281" max="12281" width="4" style="120" customWidth="1"/>
    <col min="12282" max="12282" width="54.85546875" style="120" customWidth="1"/>
    <col min="12283" max="12283" width="106.7109375" style="120" customWidth="1"/>
    <col min="12284" max="12285" width="0" style="120" hidden="1" customWidth="1"/>
    <col min="12286" max="12286" width="16.28515625" style="120" customWidth="1"/>
    <col min="12287" max="12287" width="11.5703125" style="120" customWidth="1"/>
    <col min="12288" max="12288" width="16.28515625" style="120" customWidth="1"/>
    <col min="12289" max="12290" width="0" style="120" hidden="1" customWidth="1"/>
    <col min="12291" max="12536" width="9.140625" style="120"/>
    <col min="12537" max="12537" width="4" style="120" customWidth="1"/>
    <col min="12538" max="12538" width="54.85546875" style="120" customWidth="1"/>
    <col min="12539" max="12539" width="106.7109375" style="120" customWidth="1"/>
    <col min="12540" max="12541" width="0" style="120" hidden="1" customWidth="1"/>
    <col min="12542" max="12542" width="16.28515625" style="120" customWidth="1"/>
    <col min="12543" max="12543" width="11.5703125" style="120" customWidth="1"/>
    <col min="12544" max="12544" width="16.28515625" style="120" customWidth="1"/>
    <col min="12545" max="12546" width="0" style="120" hidden="1" customWidth="1"/>
    <col min="12547" max="12792" width="9.140625" style="120"/>
    <col min="12793" max="12793" width="4" style="120" customWidth="1"/>
    <col min="12794" max="12794" width="54.85546875" style="120" customWidth="1"/>
    <col min="12795" max="12795" width="106.7109375" style="120" customWidth="1"/>
    <col min="12796" max="12797" width="0" style="120" hidden="1" customWidth="1"/>
    <col min="12798" max="12798" width="16.28515625" style="120" customWidth="1"/>
    <col min="12799" max="12799" width="11.5703125" style="120" customWidth="1"/>
    <col min="12800" max="12800" width="16.28515625" style="120" customWidth="1"/>
    <col min="12801" max="12802" width="0" style="120" hidden="1" customWidth="1"/>
    <col min="12803" max="13048" width="9.140625" style="120"/>
    <col min="13049" max="13049" width="4" style="120" customWidth="1"/>
    <col min="13050" max="13050" width="54.85546875" style="120" customWidth="1"/>
    <col min="13051" max="13051" width="106.7109375" style="120" customWidth="1"/>
    <col min="13052" max="13053" width="0" style="120" hidden="1" customWidth="1"/>
    <col min="13054" max="13054" width="16.28515625" style="120" customWidth="1"/>
    <col min="13055" max="13055" width="11.5703125" style="120" customWidth="1"/>
    <col min="13056" max="13056" width="16.28515625" style="120" customWidth="1"/>
    <col min="13057" max="13058" width="0" style="120" hidden="1" customWidth="1"/>
    <col min="13059" max="13304" width="9.140625" style="120"/>
    <col min="13305" max="13305" width="4" style="120" customWidth="1"/>
    <col min="13306" max="13306" width="54.85546875" style="120" customWidth="1"/>
    <col min="13307" max="13307" width="106.7109375" style="120" customWidth="1"/>
    <col min="13308" max="13309" width="0" style="120" hidden="1" customWidth="1"/>
    <col min="13310" max="13310" width="16.28515625" style="120" customWidth="1"/>
    <col min="13311" max="13311" width="11.5703125" style="120" customWidth="1"/>
    <col min="13312" max="13312" width="16.28515625" style="120" customWidth="1"/>
    <col min="13313" max="13314" width="0" style="120" hidden="1" customWidth="1"/>
    <col min="13315" max="13560" width="9.140625" style="120"/>
    <col min="13561" max="13561" width="4" style="120" customWidth="1"/>
    <col min="13562" max="13562" width="54.85546875" style="120" customWidth="1"/>
    <col min="13563" max="13563" width="106.7109375" style="120" customWidth="1"/>
    <col min="13564" max="13565" width="0" style="120" hidden="1" customWidth="1"/>
    <col min="13566" max="13566" width="16.28515625" style="120" customWidth="1"/>
    <col min="13567" max="13567" width="11.5703125" style="120" customWidth="1"/>
    <col min="13568" max="13568" width="16.28515625" style="120" customWidth="1"/>
    <col min="13569" max="13570" width="0" style="120" hidden="1" customWidth="1"/>
    <col min="13571" max="13816" width="9.140625" style="120"/>
    <col min="13817" max="13817" width="4" style="120" customWidth="1"/>
    <col min="13818" max="13818" width="54.85546875" style="120" customWidth="1"/>
    <col min="13819" max="13819" width="106.7109375" style="120" customWidth="1"/>
    <col min="13820" max="13821" width="0" style="120" hidden="1" customWidth="1"/>
    <col min="13822" max="13822" width="16.28515625" style="120" customWidth="1"/>
    <col min="13823" max="13823" width="11.5703125" style="120" customWidth="1"/>
    <col min="13824" max="13824" width="16.28515625" style="120" customWidth="1"/>
    <col min="13825" max="13826" width="0" style="120" hidden="1" customWidth="1"/>
    <col min="13827" max="14072" width="9.140625" style="120"/>
    <col min="14073" max="14073" width="4" style="120" customWidth="1"/>
    <col min="14074" max="14074" width="54.85546875" style="120" customWidth="1"/>
    <col min="14075" max="14075" width="106.7109375" style="120" customWidth="1"/>
    <col min="14076" max="14077" width="0" style="120" hidden="1" customWidth="1"/>
    <col min="14078" max="14078" width="16.28515625" style="120" customWidth="1"/>
    <col min="14079" max="14079" width="11.5703125" style="120" customWidth="1"/>
    <col min="14080" max="14080" width="16.28515625" style="120" customWidth="1"/>
    <col min="14081" max="14082" width="0" style="120" hidden="1" customWidth="1"/>
    <col min="14083" max="14328" width="9.140625" style="120"/>
    <col min="14329" max="14329" width="4" style="120" customWidth="1"/>
    <col min="14330" max="14330" width="54.85546875" style="120" customWidth="1"/>
    <col min="14331" max="14331" width="106.7109375" style="120" customWidth="1"/>
    <col min="14332" max="14333" width="0" style="120" hidden="1" customWidth="1"/>
    <col min="14334" max="14334" width="16.28515625" style="120" customWidth="1"/>
    <col min="14335" max="14335" width="11.5703125" style="120" customWidth="1"/>
    <col min="14336" max="14336" width="16.28515625" style="120" customWidth="1"/>
    <col min="14337" max="14338" width="0" style="120" hidden="1" customWidth="1"/>
    <col min="14339" max="14584" width="9.140625" style="120"/>
    <col min="14585" max="14585" width="4" style="120" customWidth="1"/>
    <col min="14586" max="14586" width="54.85546875" style="120" customWidth="1"/>
    <col min="14587" max="14587" width="106.7109375" style="120" customWidth="1"/>
    <col min="14588" max="14589" width="0" style="120" hidden="1" customWidth="1"/>
    <col min="14590" max="14590" width="16.28515625" style="120" customWidth="1"/>
    <col min="14591" max="14591" width="11.5703125" style="120" customWidth="1"/>
    <col min="14592" max="14592" width="16.28515625" style="120" customWidth="1"/>
    <col min="14593" max="14594" width="0" style="120" hidden="1" customWidth="1"/>
    <col min="14595" max="14840" width="9.140625" style="120"/>
    <col min="14841" max="14841" width="4" style="120" customWidth="1"/>
    <col min="14842" max="14842" width="54.85546875" style="120" customWidth="1"/>
    <col min="14843" max="14843" width="106.7109375" style="120" customWidth="1"/>
    <col min="14844" max="14845" width="0" style="120" hidden="1" customWidth="1"/>
    <col min="14846" max="14846" width="16.28515625" style="120" customWidth="1"/>
    <col min="14847" max="14847" width="11.5703125" style="120" customWidth="1"/>
    <col min="14848" max="14848" width="16.28515625" style="120" customWidth="1"/>
    <col min="14849" max="14850" width="0" style="120" hidden="1" customWidth="1"/>
    <col min="14851" max="15096" width="9.140625" style="120"/>
    <col min="15097" max="15097" width="4" style="120" customWidth="1"/>
    <col min="15098" max="15098" width="54.85546875" style="120" customWidth="1"/>
    <col min="15099" max="15099" width="106.7109375" style="120" customWidth="1"/>
    <col min="15100" max="15101" width="0" style="120" hidden="1" customWidth="1"/>
    <col min="15102" max="15102" width="16.28515625" style="120" customWidth="1"/>
    <col min="15103" max="15103" width="11.5703125" style="120" customWidth="1"/>
    <col min="15104" max="15104" width="16.28515625" style="120" customWidth="1"/>
    <col min="15105" max="15106" width="0" style="120" hidden="1" customWidth="1"/>
    <col min="15107" max="15352" width="9.140625" style="120"/>
    <col min="15353" max="15353" width="4" style="120" customWidth="1"/>
    <col min="15354" max="15354" width="54.85546875" style="120" customWidth="1"/>
    <col min="15355" max="15355" width="106.7109375" style="120" customWidth="1"/>
    <col min="15356" max="15357" width="0" style="120" hidden="1" customWidth="1"/>
    <col min="15358" max="15358" width="16.28515625" style="120" customWidth="1"/>
    <col min="15359" max="15359" width="11.5703125" style="120" customWidth="1"/>
    <col min="15360" max="15360" width="16.28515625" style="120" customWidth="1"/>
    <col min="15361" max="15362" width="0" style="120" hidden="1" customWidth="1"/>
    <col min="15363" max="15608" width="9.140625" style="120"/>
    <col min="15609" max="15609" width="4" style="120" customWidth="1"/>
    <col min="15610" max="15610" width="54.85546875" style="120" customWidth="1"/>
    <col min="15611" max="15611" width="106.7109375" style="120" customWidth="1"/>
    <col min="15612" max="15613" width="0" style="120" hidden="1" customWidth="1"/>
    <col min="15614" max="15614" width="16.28515625" style="120" customWidth="1"/>
    <col min="15615" max="15615" width="11.5703125" style="120" customWidth="1"/>
    <col min="15616" max="15616" width="16.28515625" style="120" customWidth="1"/>
    <col min="15617" max="15618" width="0" style="120" hidden="1" customWidth="1"/>
    <col min="15619" max="15864" width="9.140625" style="120"/>
    <col min="15865" max="15865" width="4" style="120" customWidth="1"/>
    <col min="15866" max="15866" width="54.85546875" style="120" customWidth="1"/>
    <col min="15867" max="15867" width="106.7109375" style="120" customWidth="1"/>
    <col min="15868" max="15869" width="0" style="120" hidden="1" customWidth="1"/>
    <col min="15870" max="15870" width="16.28515625" style="120" customWidth="1"/>
    <col min="15871" max="15871" width="11.5703125" style="120" customWidth="1"/>
    <col min="15872" max="15872" width="16.28515625" style="120" customWidth="1"/>
    <col min="15873" max="15874" width="0" style="120" hidden="1" customWidth="1"/>
    <col min="15875" max="16120" width="9.140625" style="120"/>
    <col min="16121" max="16121" width="4" style="120" customWidth="1"/>
    <col min="16122" max="16122" width="54.85546875" style="120" customWidth="1"/>
    <col min="16123" max="16123" width="106.7109375" style="120" customWidth="1"/>
    <col min="16124" max="16125" width="0" style="120" hidden="1" customWidth="1"/>
    <col min="16126" max="16126" width="16.28515625" style="120" customWidth="1"/>
    <col min="16127" max="16127" width="11.5703125" style="120" customWidth="1"/>
    <col min="16128" max="16128" width="16.28515625" style="120" customWidth="1"/>
    <col min="16129" max="16130" width="0" style="120" hidden="1" customWidth="1"/>
    <col min="16131" max="16384" width="9.140625" style="120"/>
  </cols>
  <sheetData>
    <row r="1" spans="1:5" ht="12" customHeight="1" x14ac:dyDescent="0.2">
      <c r="A1" s="235" t="s">
        <v>506</v>
      </c>
      <c r="B1" s="235"/>
      <c r="C1" s="235"/>
      <c r="D1" s="235"/>
      <c r="E1" s="162"/>
    </row>
    <row r="2" spans="1:5" ht="12" customHeight="1" x14ac:dyDescent="0.2">
      <c r="A2" s="235" t="s">
        <v>722</v>
      </c>
      <c r="B2" s="235"/>
      <c r="C2" s="235"/>
      <c r="D2" s="235"/>
      <c r="E2" s="162"/>
    </row>
    <row r="3" spans="1:5" ht="12" customHeight="1" x14ac:dyDescent="0.2">
      <c r="A3" s="235" t="s">
        <v>91</v>
      </c>
      <c r="B3" s="235"/>
      <c r="C3" s="235"/>
      <c r="D3" s="235"/>
      <c r="E3" s="162"/>
    </row>
    <row r="4" spans="1:5" ht="12" customHeight="1" x14ac:dyDescent="0.2">
      <c r="A4" s="235" t="s">
        <v>92</v>
      </c>
      <c r="B4" s="235"/>
      <c r="C4" s="235"/>
      <c r="D4" s="235"/>
      <c r="E4" s="162"/>
    </row>
    <row r="5" spans="1:5" ht="12" customHeight="1" x14ac:dyDescent="0.2">
      <c r="A5" s="235" t="s">
        <v>708</v>
      </c>
      <c r="B5" s="235"/>
      <c r="C5" s="235"/>
      <c r="D5" s="235"/>
      <c r="E5" s="162"/>
    </row>
    <row r="6" spans="1:5" ht="12" customHeight="1" x14ac:dyDescent="0.2">
      <c r="A6" s="235" t="s">
        <v>717</v>
      </c>
      <c r="B6" s="235"/>
      <c r="C6" s="235"/>
      <c r="D6" s="235"/>
      <c r="E6" s="162"/>
    </row>
    <row r="7" spans="1:5" ht="12" customHeight="1" x14ac:dyDescent="0.2">
      <c r="A7" s="235" t="s">
        <v>92</v>
      </c>
      <c r="B7" s="235"/>
      <c r="C7" s="235"/>
      <c r="D7" s="235"/>
      <c r="E7" s="162"/>
    </row>
    <row r="8" spans="1:5" ht="12" customHeight="1" x14ac:dyDescent="0.2">
      <c r="A8" s="235" t="s">
        <v>539</v>
      </c>
      <c r="B8" s="235"/>
      <c r="C8" s="235"/>
      <c r="D8" s="235"/>
      <c r="E8" s="162"/>
    </row>
    <row r="9" spans="1:5" ht="12.75" x14ac:dyDescent="0.2">
      <c r="A9" s="251"/>
      <c r="B9" s="251"/>
      <c r="C9" s="196"/>
    </row>
    <row r="10" spans="1:5" x14ac:dyDescent="0.2">
      <c r="A10" s="245" t="s">
        <v>440</v>
      </c>
      <c r="B10" s="245"/>
      <c r="C10" s="245"/>
      <c r="D10" s="245"/>
    </row>
    <row r="11" spans="1:5" x14ac:dyDescent="0.2">
      <c r="A11" s="245" t="s">
        <v>680</v>
      </c>
      <c r="B11" s="245"/>
      <c r="C11" s="245"/>
      <c r="D11" s="245"/>
    </row>
    <row r="12" spans="1:5" x14ac:dyDescent="0.2">
      <c r="A12" s="245"/>
      <c r="B12" s="245"/>
      <c r="C12" s="245"/>
    </row>
    <row r="13" spans="1:5" x14ac:dyDescent="0.2">
      <c r="A13" s="121"/>
      <c r="B13" s="247"/>
      <c r="C13" s="247"/>
    </row>
    <row r="14" spans="1:5" ht="12" customHeight="1" x14ac:dyDescent="0.2">
      <c r="A14" s="248" t="s">
        <v>442</v>
      </c>
      <c r="B14" s="248" t="s">
        <v>443</v>
      </c>
      <c r="C14" s="249" t="s">
        <v>499</v>
      </c>
      <c r="D14" s="238" t="s">
        <v>710</v>
      </c>
      <c r="E14" s="240" t="s">
        <v>709</v>
      </c>
    </row>
    <row r="15" spans="1:5" s="122" customFormat="1" ht="16.5" customHeight="1" x14ac:dyDescent="0.2">
      <c r="A15" s="248"/>
      <c r="B15" s="248"/>
      <c r="C15" s="249" t="s">
        <v>444</v>
      </c>
      <c r="D15" s="239"/>
      <c r="E15" s="241"/>
    </row>
    <row r="16" spans="1:5" x14ac:dyDescent="0.2">
      <c r="A16" s="246"/>
      <c r="B16" s="246"/>
      <c r="C16" s="197">
        <f>C17+C24+C32+C37+C41+C43+C45+C48+C49+C50+C51+C52+C53+C54+C55+C56+C57+C58+C59+C60</f>
        <v>504414.39999999997</v>
      </c>
      <c r="D16" s="197">
        <f t="shared" ref="D16:E16" si="0">D17+D24+D32+D37+D41+D43+D45+D48+D49+D50+D51+D52+D53+D54+D55+D56+D57+D58+D59+D60</f>
        <v>27696.924849999996</v>
      </c>
      <c r="E16" s="197">
        <f t="shared" si="0"/>
        <v>532111.32485000009</v>
      </c>
    </row>
    <row r="17" spans="1:5" s="122" customFormat="1" ht="33.75" customHeight="1" x14ac:dyDescent="0.2">
      <c r="A17" s="250" t="s">
        <v>212</v>
      </c>
      <c r="B17" s="191" t="s">
        <v>660</v>
      </c>
      <c r="C17" s="198">
        <f>C18+C19+C20+C21+C22+C23</f>
        <v>362378.39999999997</v>
      </c>
      <c r="D17" s="198">
        <f t="shared" ref="D17:E17" si="1">D18+D19+D20+D21+D22+D23</f>
        <v>19114.399999999998</v>
      </c>
      <c r="E17" s="198">
        <f t="shared" si="1"/>
        <v>381492.8</v>
      </c>
    </row>
    <row r="18" spans="1:5" x14ac:dyDescent="0.2">
      <c r="A18" s="250"/>
      <c r="B18" s="123" t="s">
        <v>445</v>
      </c>
      <c r="C18" s="199">
        <f>'Пр 6 вед'!G201+'Пр 6 вед'!G338</f>
        <v>90519.099999999991</v>
      </c>
      <c r="D18" s="199">
        <f>'Пр 6 вед'!H201+'Пр 6 вед'!H338</f>
        <v>13700.5</v>
      </c>
      <c r="E18" s="199">
        <f>'Пр 6 вед'!I201+'Пр 6 вед'!I338</f>
        <v>104219.59999999999</v>
      </c>
    </row>
    <row r="19" spans="1:5" x14ac:dyDescent="0.2">
      <c r="A19" s="250"/>
      <c r="B19" s="123" t="s">
        <v>446</v>
      </c>
      <c r="C19" s="199">
        <f>'Пр 6 вед'!G238+'Пр 6 вед'!G276</f>
        <v>204658.4</v>
      </c>
      <c r="D19" s="199">
        <f>'Пр 6 вед'!H238+'Пр 6 вед'!H276</f>
        <v>-311.2</v>
      </c>
      <c r="E19" s="199">
        <f>'Пр 6 вед'!I238+'Пр 6 вед'!I276</f>
        <v>204347.2</v>
      </c>
    </row>
    <row r="20" spans="1:5" x14ac:dyDescent="0.2">
      <c r="A20" s="250"/>
      <c r="B20" s="123" t="s">
        <v>519</v>
      </c>
      <c r="C20" s="199">
        <f>'Пр 6 вед'!G281+'Пр 6 вед'!G23+'Пр 6 вед'!G289</f>
        <v>51315.5</v>
      </c>
      <c r="D20" s="199">
        <f>'Пр 6 вед'!H281+'Пр 6 вед'!H23+'Пр 6 вед'!H289</f>
        <v>4607.7999999999993</v>
      </c>
      <c r="E20" s="199">
        <f>'Пр 6 вед'!I281+'Пр 6 вед'!I23+'Пр 6 вед'!I289</f>
        <v>55923.299999999996</v>
      </c>
    </row>
    <row r="21" spans="1:5" x14ac:dyDescent="0.2">
      <c r="A21" s="250"/>
      <c r="B21" s="123" t="s">
        <v>447</v>
      </c>
      <c r="C21" s="199">
        <f>'Пр 6 вед'!G295</f>
        <v>2370</v>
      </c>
      <c r="D21" s="199">
        <f>'Пр 6 вед'!H295</f>
        <v>0</v>
      </c>
      <c r="E21" s="199">
        <f>'Пр 6 вед'!I295</f>
        <v>2370</v>
      </c>
    </row>
    <row r="22" spans="1:5" ht="22.5" x14ac:dyDescent="0.2">
      <c r="A22" s="250"/>
      <c r="B22" s="123" t="s">
        <v>520</v>
      </c>
      <c r="C22" s="199">
        <f>'Пр 6 вед'!G28+'Пр 6 вед'!G233+'Пр 6 вед'!G236+'Пр 6 вед'!G270+'Пр 6 вед'!G273+'Пр 6 вед'!G275+'Пр 6 вед'!G294</f>
        <v>1367.8000000000002</v>
      </c>
      <c r="D22" s="199">
        <f>'Пр 6 вед'!H28+'Пр 6 вед'!H233+'Пр 6 вед'!H236+'Пр 6 вед'!H270+'Пр 6 вед'!H273+'Пр 6 вед'!H275+'Пр 6 вед'!H294</f>
        <v>0</v>
      </c>
      <c r="E22" s="199">
        <f>'Пр 6 вед'!I28+'Пр 6 вед'!I233+'Пр 6 вед'!I236+'Пр 6 вед'!I270+'Пр 6 вед'!I273+'Пр 6 вед'!I275+'Пр 6 вед'!I294</f>
        <v>1367.8000000000002</v>
      </c>
    </row>
    <row r="23" spans="1:5" ht="22.5" x14ac:dyDescent="0.2">
      <c r="A23" s="250"/>
      <c r="B23" s="123" t="s">
        <v>521</v>
      </c>
      <c r="C23" s="199">
        <f>'Пр 6 вед'!G305</f>
        <v>12147.6</v>
      </c>
      <c r="D23" s="199">
        <f>'Пр 6 вед'!H305</f>
        <v>1117.3</v>
      </c>
      <c r="E23" s="199">
        <f>'Пр 6 вед'!I305</f>
        <v>13264.900000000001</v>
      </c>
    </row>
    <row r="24" spans="1:5" s="122" customFormat="1" ht="23.25" customHeight="1" x14ac:dyDescent="0.2">
      <c r="A24" s="242" t="s">
        <v>448</v>
      </c>
      <c r="B24" s="190" t="s">
        <v>661</v>
      </c>
      <c r="C24" s="200">
        <f>C25+C26+C27+C28+C29+C31+C30</f>
        <v>41287.5</v>
      </c>
      <c r="D24" s="200">
        <f t="shared" ref="D24:E24" si="2">D25+D26+D27+D28+D29+D31+D30</f>
        <v>3157.2</v>
      </c>
      <c r="E24" s="200">
        <f t="shared" si="2"/>
        <v>44444.7</v>
      </c>
    </row>
    <row r="25" spans="1:5" x14ac:dyDescent="0.2">
      <c r="A25" s="243"/>
      <c r="B25" s="108" t="s">
        <v>449</v>
      </c>
      <c r="C25" s="201">
        <f>'Пр 6 вед'!G36</f>
        <v>9985.9</v>
      </c>
      <c r="D25" s="201">
        <f>'Пр 6 вед'!H36</f>
        <v>598.9</v>
      </c>
      <c r="E25" s="201">
        <f>'Пр 6 вед'!I36</f>
        <v>10584.8</v>
      </c>
    </row>
    <row r="26" spans="1:5" x14ac:dyDescent="0.2">
      <c r="A26" s="243"/>
      <c r="B26" s="108" t="s">
        <v>450</v>
      </c>
      <c r="C26" s="201">
        <f>'Пр 6 вед'!G37</f>
        <v>16893.2</v>
      </c>
      <c r="D26" s="201">
        <f>'Пр 6 вед'!H37</f>
        <v>924.4</v>
      </c>
      <c r="E26" s="201">
        <f>'Пр 6 вед'!I37</f>
        <v>17817.599999999999</v>
      </c>
    </row>
    <row r="27" spans="1:5" ht="12" hidden="1" customHeight="1" x14ac:dyDescent="0.2">
      <c r="A27" s="243"/>
      <c r="B27" s="108" t="s">
        <v>451</v>
      </c>
      <c r="C27" s="201"/>
      <c r="D27" s="201"/>
      <c r="E27" s="201"/>
    </row>
    <row r="28" spans="1:5" x14ac:dyDescent="0.2">
      <c r="A28" s="243"/>
      <c r="B28" s="108" t="s">
        <v>452</v>
      </c>
      <c r="C28" s="201">
        <f>'Пр 6 вед'!G72</f>
        <v>500</v>
      </c>
      <c r="D28" s="201">
        <f>'Пр 6 вед'!H72</f>
        <v>0</v>
      </c>
      <c r="E28" s="201">
        <f>'Пр 6 вед'!I72</f>
        <v>500</v>
      </c>
    </row>
    <row r="29" spans="1:5" x14ac:dyDescent="0.2">
      <c r="A29" s="243"/>
      <c r="B29" s="108" t="s">
        <v>453</v>
      </c>
      <c r="C29" s="201">
        <f>'Пр 6 вед'!G73+'Пр 6 вед'!G52</f>
        <v>13698.400000000001</v>
      </c>
      <c r="D29" s="201">
        <f>'Пр 6 вед'!H73+'Пр 6 вед'!H52</f>
        <v>1633.9</v>
      </c>
      <c r="E29" s="201">
        <f>'Пр 6 вед'!I73+'Пр 6 вед'!I52</f>
        <v>15332.3</v>
      </c>
    </row>
    <row r="30" spans="1:5" ht="22.5" x14ac:dyDescent="0.2">
      <c r="A30" s="243"/>
      <c r="B30" s="183" t="s">
        <v>658</v>
      </c>
      <c r="C30" s="201">
        <f>'Пр 6 вед'!G62+'Пр 6 вед'!G50</f>
        <v>110</v>
      </c>
      <c r="D30" s="201">
        <f>'Пр 6 вед'!H62+'Пр 6 вед'!H50</f>
        <v>0</v>
      </c>
      <c r="E30" s="201">
        <f>'Пр 6 вед'!I62+'Пр 6 вед'!I50</f>
        <v>110</v>
      </c>
    </row>
    <row r="31" spans="1:5" x14ac:dyDescent="0.2">
      <c r="A31" s="244"/>
      <c r="B31" s="108" t="s">
        <v>659</v>
      </c>
      <c r="C31" s="201">
        <f>'Пр 6 вед'!G102+'Пр 6 вед'!G101+'Пр 6 вед'!G98</f>
        <v>100</v>
      </c>
      <c r="D31" s="201">
        <f>'Пр 6 вед'!H102+'Пр 6 вед'!H101+'Пр 6 вед'!H98</f>
        <v>0</v>
      </c>
      <c r="E31" s="201">
        <f>'Пр 6 вед'!I102+'Пр 6 вед'!I101+'Пр 6 вед'!I98</f>
        <v>100</v>
      </c>
    </row>
    <row r="32" spans="1:5" s="122" customFormat="1" ht="22.5" customHeight="1" x14ac:dyDescent="0.2">
      <c r="A32" s="250" t="s">
        <v>454</v>
      </c>
      <c r="B32" s="190" t="s">
        <v>662</v>
      </c>
      <c r="C32" s="200">
        <f>C33+C34+C35+C36</f>
        <v>3974.9</v>
      </c>
      <c r="D32" s="200">
        <f t="shared" ref="D32:E32" si="3">D33+D34+D35+D36</f>
        <v>228.1</v>
      </c>
      <c r="E32" s="200">
        <f t="shared" si="3"/>
        <v>4203</v>
      </c>
    </row>
    <row r="33" spans="1:5" x14ac:dyDescent="0.2">
      <c r="A33" s="250"/>
      <c r="B33" s="108" t="s">
        <v>455</v>
      </c>
      <c r="C33" s="201">
        <f>'Пр 6 вед'!G362</f>
        <v>405</v>
      </c>
      <c r="D33" s="201">
        <f>'Пр 6 вед'!H362</f>
        <v>0</v>
      </c>
      <c r="E33" s="201">
        <f>'Пр 6 вед'!I362</f>
        <v>405</v>
      </c>
    </row>
    <row r="34" spans="1:5" x14ac:dyDescent="0.2">
      <c r="A34" s="250"/>
      <c r="B34" s="108" t="s">
        <v>522</v>
      </c>
      <c r="C34" s="201">
        <f>'Пр 6 вед'!G386</f>
        <v>655</v>
      </c>
      <c r="D34" s="201">
        <f>'Пр 6 вед'!H386</f>
        <v>0</v>
      </c>
      <c r="E34" s="201">
        <f>'Пр 6 вед'!I386</f>
        <v>655</v>
      </c>
    </row>
    <row r="35" spans="1:5" x14ac:dyDescent="0.2">
      <c r="A35" s="250"/>
      <c r="B35" s="108" t="s">
        <v>523</v>
      </c>
      <c r="C35" s="201">
        <f>'Пр 6 вед'!G393</f>
        <v>500</v>
      </c>
      <c r="D35" s="201">
        <f>'Пр 6 вед'!H393</f>
        <v>0</v>
      </c>
      <c r="E35" s="201">
        <f>'Пр 6 вед'!I393</f>
        <v>500</v>
      </c>
    </row>
    <row r="36" spans="1:5" x14ac:dyDescent="0.2">
      <c r="A36" s="250"/>
      <c r="B36" s="108" t="s">
        <v>456</v>
      </c>
      <c r="C36" s="201">
        <f>'Пр 6 вед'!G343</f>
        <v>2414.9</v>
      </c>
      <c r="D36" s="201">
        <f>'Пр 6 вед'!H343</f>
        <v>228.1</v>
      </c>
      <c r="E36" s="201">
        <f>'Пр 6 вед'!I343</f>
        <v>2643</v>
      </c>
    </row>
    <row r="37" spans="1:5" s="122" customFormat="1" ht="33.75" customHeight="1" x14ac:dyDescent="0.2">
      <c r="A37" s="250" t="s">
        <v>154</v>
      </c>
      <c r="B37" s="190" t="s">
        <v>663</v>
      </c>
      <c r="C37" s="202">
        <f>C38+C39+C40</f>
        <v>78921.5</v>
      </c>
      <c r="D37" s="202">
        <f t="shared" ref="D37:E37" si="4">D38+D39+D40</f>
        <v>369.59999999999997</v>
      </c>
      <c r="E37" s="202">
        <f t="shared" si="4"/>
        <v>79291.100000000006</v>
      </c>
    </row>
    <row r="38" spans="1:5" x14ac:dyDescent="0.2">
      <c r="A38" s="250"/>
      <c r="B38" s="108" t="s">
        <v>457</v>
      </c>
      <c r="C38" s="203">
        <f>'Пр 6 вед'!G107+'Пр 6 вед'!G164+'Пр 6 вед'!G169+'Пр 6 вед'!G172</f>
        <v>65000.3</v>
      </c>
      <c r="D38" s="203">
        <f>'Пр 6 вед'!H107+'Пр 6 вед'!H164+'Пр 6 вед'!H169+'Пр 6 вед'!H172</f>
        <v>0</v>
      </c>
      <c r="E38" s="203">
        <f>'Пр 6 вед'!I107+'Пр 6 вед'!I164+'Пр 6 вед'!I169+'Пр 6 вед'!I172</f>
        <v>65000.3</v>
      </c>
    </row>
    <row r="39" spans="1:5" x14ac:dyDescent="0.2">
      <c r="A39" s="250"/>
      <c r="B39" s="108" t="s">
        <v>458</v>
      </c>
      <c r="C39" s="203">
        <f>'Пр 6 вед'!G133</f>
        <v>10538</v>
      </c>
      <c r="D39" s="203">
        <f>'Пр 6 вед'!H133</f>
        <v>0</v>
      </c>
      <c r="E39" s="203">
        <f>'Пр 6 вед'!I133</f>
        <v>10538</v>
      </c>
    </row>
    <row r="40" spans="1:5" x14ac:dyDescent="0.2">
      <c r="A40" s="250"/>
      <c r="B40" s="108" t="s">
        <v>459</v>
      </c>
      <c r="C40" s="203">
        <f>'Пр 6 вед'!G178</f>
        <v>3383.2000000000003</v>
      </c>
      <c r="D40" s="203">
        <f>'Пр 6 вед'!H178</f>
        <v>369.59999999999997</v>
      </c>
      <c r="E40" s="203">
        <f>'Пр 6 вед'!I178</f>
        <v>3752.8</v>
      </c>
    </row>
    <row r="41" spans="1:5" s="122" customFormat="1" x14ac:dyDescent="0.2">
      <c r="A41" s="250" t="s">
        <v>460</v>
      </c>
      <c r="B41" s="189" t="s">
        <v>664</v>
      </c>
      <c r="C41" s="200">
        <f>C42</f>
        <v>5410.6</v>
      </c>
      <c r="D41" s="200">
        <f t="shared" ref="D41:E41" si="5">D42</f>
        <v>219.10000000000002</v>
      </c>
      <c r="E41" s="200">
        <f t="shared" si="5"/>
        <v>5629.7</v>
      </c>
    </row>
    <row r="42" spans="1:5" ht="22.5" x14ac:dyDescent="0.2">
      <c r="A42" s="250"/>
      <c r="B42" s="109" t="s">
        <v>524</v>
      </c>
      <c r="C42" s="201">
        <f>'Пр 6 вед'!G396</f>
        <v>5410.6</v>
      </c>
      <c r="D42" s="201">
        <f>'Пр 6 вед'!H396</f>
        <v>219.10000000000002</v>
      </c>
      <c r="E42" s="201">
        <f>'Пр 6 вед'!I396</f>
        <v>5629.7</v>
      </c>
    </row>
    <row r="43" spans="1:5" s="122" customFormat="1" ht="12.75" customHeight="1" x14ac:dyDescent="0.2">
      <c r="A43" s="250" t="s">
        <v>461</v>
      </c>
      <c r="B43" s="188" t="s">
        <v>665</v>
      </c>
      <c r="C43" s="204">
        <f>C44</f>
        <v>300</v>
      </c>
      <c r="D43" s="204">
        <f t="shared" ref="D43:E43" si="6">D44</f>
        <v>0</v>
      </c>
      <c r="E43" s="204">
        <f t="shared" si="6"/>
        <v>300</v>
      </c>
    </row>
    <row r="44" spans="1:5" x14ac:dyDescent="0.2">
      <c r="A44" s="250"/>
      <c r="B44" s="184" t="s">
        <v>681</v>
      </c>
      <c r="C44" s="203">
        <f>'Пр 6 вед'!G683</f>
        <v>300</v>
      </c>
      <c r="D44" s="203">
        <f>'Пр 6 вед'!H683</f>
        <v>0</v>
      </c>
      <c r="E44" s="203">
        <f>'Пр 6 вед'!I683</f>
        <v>300</v>
      </c>
    </row>
    <row r="45" spans="1:5" s="122" customFormat="1" ht="15.75" customHeight="1" x14ac:dyDescent="0.2">
      <c r="A45" s="250"/>
      <c r="B45" s="187" t="s">
        <v>666</v>
      </c>
      <c r="C45" s="204">
        <f>C46+C47</f>
        <v>400</v>
      </c>
      <c r="D45" s="204">
        <f t="shared" ref="D45:E45" si="7">D46+D47</f>
        <v>0</v>
      </c>
      <c r="E45" s="204">
        <f t="shared" si="7"/>
        <v>400</v>
      </c>
    </row>
    <row r="46" spans="1:5" x14ac:dyDescent="0.2">
      <c r="A46" s="250"/>
      <c r="B46" s="181" t="s">
        <v>682</v>
      </c>
      <c r="C46" s="203">
        <f>'Пр 6 вед'!G574</f>
        <v>100</v>
      </c>
      <c r="D46" s="203">
        <f>'Пр 6 вед'!H574</f>
        <v>0</v>
      </c>
      <c r="E46" s="203">
        <f>'Пр 6 вед'!I574</f>
        <v>100</v>
      </c>
    </row>
    <row r="47" spans="1:5" x14ac:dyDescent="0.2">
      <c r="A47" s="250"/>
      <c r="B47" s="185" t="s">
        <v>683</v>
      </c>
      <c r="C47" s="203">
        <f>'Пр 6 вед'!G578</f>
        <v>300</v>
      </c>
      <c r="D47" s="203">
        <f>'Пр 6 вед'!H578</f>
        <v>0</v>
      </c>
      <c r="E47" s="203">
        <f>'Пр 6 вед'!I578</f>
        <v>300</v>
      </c>
    </row>
    <row r="48" spans="1:5" s="122" customFormat="1" ht="22.5" x14ac:dyDescent="0.2">
      <c r="A48" s="250"/>
      <c r="B48" s="186" t="s">
        <v>667</v>
      </c>
      <c r="C48" s="205">
        <f>'Пр 6 вед'!G534</f>
        <v>289.2</v>
      </c>
      <c r="D48" s="205">
        <f>'Пр 6 вед'!H534</f>
        <v>0</v>
      </c>
      <c r="E48" s="205">
        <f>'Пр 6 вед'!I534</f>
        <v>289.2</v>
      </c>
    </row>
    <row r="49" spans="1:5" s="122" customFormat="1" ht="24" customHeight="1" x14ac:dyDescent="0.2">
      <c r="A49" s="250"/>
      <c r="B49" s="192" t="s">
        <v>668</v>
      </c>
      <c r="C49" s="205">
        <f>'Пр 6 вед'!G552</f>
        <v>230</v>
      </c>
      <c r="D49" s="205">
        <f>'Пр 6 вед'!H552</f>
        <v>0</v>
      </c>
      <c r="E49" s="205">
        <f>'Пр 6 вед'!I552</f>
        <v>230</v>
      </c>
    </row>
    <row r="50" spans="1:5" ht="22.5" x14ac:dyDescent="0.2">
      <c r="A50" s="250"/>
      <c r="B50" s="189" t="s">
        <v>669</v>
      </c>
      <c r="C50" s="201">
        <f>'Пр 6 вед'!G598</f>
        <v>150</v>
      </c>
      <c r="D50" s="201">
        <f>'Пр 6 вед'!H598</f>
        <v>0</v>
      </c>
      <c r="E50" s="201">
        <f>'Пр 6 вед'!I598</f>
        <v>150</v>
      </c>
    </row>
    <row r="51" spans="1:5" x14ac:dyDescent="0.2">
      <c r="A51" s="250"/>
      <c r="B51" s="190" t="s">
        <v>670</v>
      </c>
      <c r="C51" s="201">
        <f>'Пр 6 вед'!G664</f>
        <v>80</v>
      </c>
      <c r="D51" s="201">
        <f>'Пр 6 вед'!H664</f>
        <v>0</v>
      </c>
      <c r="E51" s="201">
        <f>'Пр 6 вед'!I664</f>
        <v>80</v>
      </c>
    </row>
    <row r="52" spans="1:5" x14ac:dyDescent="0.2">
      <c r="A52" s="250"/>
      <c r="B52" s="193" t="s">
        <v>671</v>
      </c>
      <c r="C52" s="201">
        <f>'Пр 6 вед'!G729</f>
        <v>280</v>
      </c>
      <c r="D52" s="201">
        <f>'Пр 6 вед'!H729</f>
        <v>0</v>
      </c>
      <c r="E52" s="201">
        <f>'Пр 6 вед'!I729</f>
        <v>280</v>
      </c>
    </row>
    <row r="53" spans="1:5" x14ac:dyDescent="0.2">
      <c r="A53" s="250"/>
      <c r="B53" s="192" t="s">
        <v>672</v>
      </c>
      <c r="C53" s="201">
        <f>'Пр 6 вед'!G686</f>
        <v>300</v>
      </c>
      <c r="D53" s="201">
        <f>'Пр 6 вед'!H686</f>
        <v>0</v>
      </c>
      <c r="E53" s="201">
        <f>'Пр 6 вед'!I686</f>
        <v>300</v>
      </c>
    </row>
    <row r="54" spans="1:5" ht="22.5" x14ac:dyDescent="0.2">
      <c r="A54" s="250"/>
      <c r="B54" s="192" t="s">
        <v>673</v>
      </c>
      <c r="C54" s="201">
        <f>'Пр 6 вед'!G567</f>
        <v>4684</v>
      </c>
      <c r="D54" s="201">
        <f>'Пр 6 вед'!H567</f>
        <v>4110.5248499999998</v>
      </c>
      <c r="E54" s="201">
        <f>'Пр 6 вед'!I567</f>
        <v>8794.5248499999998</v>
      </c>
    </row>
    <row r="55" spans="1:5" x14ac:dyDescent="0.2">
      <c r="A55" s="250"/>
      <c r="B55" s="192" t="s">
        <v>674</v>
      </c>
      <c r="C55" s="201">
        <f>'Пр 6 вед'!G641+'Пр 6 вед'!G639</f>
        <v>3698.3</v>
      </c>
      <c r="D55" s="201">
        <f>'Пр 6 вед'!H641+'Пр 6 вед'!H639</f>
        <v>0</v>
      </c>
      <c r="E55" s="201">
        <f>'Пр 6 вед'!I641+'Пр 6 вед'!I639</f>
        <v>3698.3</v>
      </c>
    </row>
    <row r="56" spans="1:5" x14ac:dyDescent="0.2">
      <c r="A56" s="250"/>
      <c r="B56" s="193" t="s">
        <v>675</v>
      </c>
      <c r="C56" s="203">
        <f>'Пр 6 вед'!G604</f>
        <v>400</v>
      </c>
      <c r="D56" s="203">
        <f>'Пр 6 вед'!H604</f>
        <v>0</v>
      </c>
      <c r="E56" s="203">
        <f>'Пр 6 вед'!I604</f>
        <v>400</v>
      </c>
    </row>
    <row r="57" spans="1:5" x14ac:dyDescent="0.2">
      <c r="A57" s="250"/>
      <c r="B57" s="193" t="s">
        <v>676</v>
      </c>
      <c r="C57" s="206">
        <f>'Пр 6 вед'!G495</f>
        <v>40</v>
      </c>
      <c r="D57" s="206">
        <f>'Пр 6 вед'!H495</f>
        <v>498</v>
      </c>
      <c r="E57" s="206">
        <f>'Пр 6 вед'!I495</f>
        <v>538</v>
      </c>
    </row>
    <row r="58" spans="1:5" x14ac:dyDescent="0.2">
      <c r="A58" s="250"/>
      <c r="B58" s="194" t="s">
        <v>677</v>
      </c>
      <c r="C58" s="206">
        <f>'Пр 6 вед'!G726</f>
        <v>800</v>
      </c>
      <c r="D58" s="206">
        <f>'Пр 6 вед'!H726</f>
        <v>0</v>
      </c>
      <c r="E58" s="206">
        <f>'Пр 6 вед'!I726</f>
        <v>800</v>
      </c>
    </row>
    <row r="59" spans="1:5" ht="22.5" customHeight="1" x14ac:dyDescent="0.2">
      <c r="A59" s="250"/>
      <c r="B59" s="194" t="s">
        <v>678</v>
      </c>
      <c r="C59" s="206">
        <f>'Пр 6 вед'!G617</f>
        <v>500</v>
      </c>
      <c r="D59" s="206">
        <f>'Пр 6 вед'!H617</f>
        <v>0</v>
      </c>
      <c r="E59" s="206">
        <f>'Пр 6 вед'!I617</f>
        <v>500</v>
      </c>
    </row>
    <row r="60" spans="1:5" x14ac:dyDescent="0.2">
      <c r="A60" s="250"/>
      <c r="B60" s="195" t="s">
        <v>679</v>
      </c>
      <c r="C60" s="206">
        <f>'Пр 6 вед'!G627</f>
        <v>290</v>
      </c>
      <c r="D60" s="206">
        <f>'Пр 6 вед'!H627</f>
        <v>0</v>
      </c>
      <c r="E60" s="206">
        <f>'Пр 6 вед'!I627</f>
        <v>290</v>
      </c>
    </row>
    <row r="63" spans="1:5" x14ac:dyDescent="0.2">
      <c r="B63" s="125"/>
    </row>
  </sheetData>
  <mergeCells count="25">
    <mergeCell ref="A43:A60"/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1:D11"/>
    <mergeCell ref="A9:B9"/>
    <mergeCell ref="A17:A23"/>
    <mergeCell ref="A32:A36"/>
    <mergeCell ref="A37:A40"/>
    <mergeCell ref="A41:A42"/>
    <mergeCell ref="D14:D15"/>
    <mergeCell ref="E14:E15"/>
    <mergeCell ref="A24:A31"/>
    <mergeCell ref="A12:C12"/>
    <mergeCell ref="A16:B16"/>
    <mergeCell ref="B13:C13"/>
    <mergeCell ref="A14:A15"/>
    <mergeCell ref="B14:B15"/>
    <mergeCell ref="C14:C15"/>
  </mergeCells>
  <pageMargins left="0.7" right="0.7" top="0.75" bottom="0.75" header="0.3" footer="0.3"/>
  <pageSetup paperSize="9" scale="79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1"/>
  <sheetViews>
    <sheetView zoomScaleNormal="100" workbookViewId="0">
      <selection activeCell="D19" sqref="D19:E19"/>
    </sheetView>
  </sheetViews>
  <sheetFormatPr defaultRowHeight="12.75" x14ac:dyDescent="0.2"/>
  <cols>
    <col min="1" max="1" width="4.7109375" style="138" customWidth="1"/>
    <col min="2" max="2" width="31.85546875" style="138" customWidth="1"/>
    <col min="3" max="3" width="18.7109375" style="138" customWidth="1"/>
    <col min="4" max="4" width="14.5703125" style="138" customWidth="1"/>
    <col min="5" max="5" width="15.5703125" style="138" customWidth="1"/>
    <col min="6" max="256" width="9.140625" style="138"/>
    <col min="257" max="257" width="4.7109375" style="138" customWidth="1"/>
    <col min="258" max="258" width="31.85546875" style="138" customWidth="1"/>
    <col min="259" max="259" width="18.7109375" style="138" customWidth="1"/>
    <col min="260" max="260" width="14.5703125" style="138" customWidth="1"/>
    <col min="261" max="261" width="15.5703125" style="138" customWidth="1"/>
    <col min="262" max="512" width="9.140625" style="138"/>
    <col min="513" max="513" width="4.7109375" style="138" customWidth="1"/>
    <col min="514" max="514" width="31.85546875" style="138" customWidth="1"/>
    <col min="515" max="515" width="18.7109375" style="138" customWidth="1"/>
    <col min="516" max="516" width="14.5703125" style="138" customWidth="1"/>
    <col min="517" max="517" width="15.5703125" style="138" customWidth="1"/>
    <col min="518" max="768" width="9.140625" style="138"/>
    <col min="769" max="769" width="4.7109375" style="138" customWidth="1"/>
    <col min="770" max="770" width="31.85546875" style="138" customWidth="1"/>
    <col min="771" max="771" width="18.7109375" style="138" customWidth="1"/>
    <col min="772" max="772" width="14.5703125" style="138" customWidth="1"/>
    <col min="773" max="773" width="15.5703125" style="138" customWidth="1"/>
    <col min="774" max="1024" width="9.140625" style="138"/>
    <col min="1025" max="1025" width="4.7109375" style="138" customWidth="1"/>
    <col min="1026" max="1026" width="31.85546875" style="138" customWidth="1"/>
    <col min="1027" max="1027" width="18.7109375" style="138" customWidth="1"/>
    <col min="1028" max="1028" width="14.5703125" style="138" customWidth="1"/>
    <col min="1029" max="1029" width="15.5703125" style="138" customWidth="1"/>
    <col min="1030" max="1280" width="9.140625" style="138"/>
    <col min="1281" max="1281" width="4.7109375" style="138" customWidth="1"/>
    <col min="1282" max="1282" width="31.85546875" style="138" customWidth="1"/>
    <col min="1283" max="1283" width="18.7109375" style="138" customWidth="1"/>
    <col min="1284" max="1284" width="14.5703125" style="138" customWidth="1"/>
    <col min="1285" max="1285" width="15.5703125" style="138" customWidth="1"/>
    <col min="1286" max="1536" width="9.140625" style="138"/>
    <col min="1537" max="1537" width="4.7109375" style="138" customWidth="1"/>
    <col min="1538" max="1538" width="31.85546875" style="138" customWidth="1"/>
    <col min="1539" max="1539" width="18.7109375" style="138" customWidth="1"/>
    <col min="1540" max="1540" width="14.5703125" style="138" customWidth="1"/>
    <col min="1541" max="1541" width="15.5703125" style="138" customWidth="1"/>
    <col min="1542" max="1792" width="9.140625" style="138"/>
    <col min="1793" max="1793" width="4.7109375" style="138" customWidth="1"/>
    <col min="1794" max="1794" width="31.85546875" style="138" customWidth="1"/>
    <col min="1795" max="1795" width="18.7109375" style="138" customWidth="1"/>
    <col min="1796" max="1796" width="14.5703125" style="138" customWidth="1"/>
    <col min="1797" max="1797" width="15.5703125" style="138" customWidth="1"/>
    <col min="1798" max="2048" width="9.140625" style="138"/>
    <col min="2049" max="2049" width="4.7109375" style="138" customWidth="1"/>
    <col min="2050" max="2050" width="31.85546875" style="138" customWidth="1"/>
    <col min="2051" max="2051" width="18.7109375" style="138" customWidth="1"/>
    <col min="2052" max="2052" width="14.5703125" style="138" customWidth="1"/>
    <col min="2053" max="2053" width="15.5703125" style="138" customWidth="1"/>
    <col min="2054" max="2304" width="9.140625" style="138"/>
    <col min="2305" max="2305" width="4.7109375" style="138" customWidth="1"/>
    <col min="2306" max="2306" width="31.85546875" style="138" customWidth="1"/>
    <col min="2307" max="2307" width="18.7109375" style="138" customWidth="1"/>
    <col min="2308" max="2308" width="14.5703125" style="138" customWidth="1"/>
    <col min="2309" max="2309" width="15.5703125" style="138" customWidth="1"/>
    <col min="2310" max="2560" width="9.140625" style="138"/>
    <col min="2561" max="2561" width="4.7109375" style="138" customWidth="1"/>
    <col min="2562" max="2562" width="31.85546875" style="138" customWidth="1"/>
    <col min="2563" max="2563" width="18.7109375" style="138" customWidth="1"/>
    <col min="2564" max="2564" width="14.5703125" style="138" customWidth="1"/>
    <col min="2565" max="2565" width="15.5703125" style="138" customWidth="1"/>
    <col min="2566" max="2816" width="9.140625" style="138"/>
    <col min="2817" max="2817" width="4.7109375" style="138" customWidth="1"/>
    <col min="2818" max="2818" width="31.85546875" style="138" customWidth="1"/>
    <col min="2819" max="2819" width="18.7109375" style="138" customWidth="1"/>
    <col min="2820" max="2820" width="14.5703125" style="138" customWidth="1"/>
    <col min="2821" max="2821" width="15.5703125" style="138" customWidth="1"/>
    <col min="2822" max="3072" width="9.140625" style="138"/>
    <col min="3073" max="3073" width="4.7109375" style="138" customWidth="1"/>
    <col min="3074" max="3074" width="31.85546875" style="138" customWidth="1"/>
    <col min="3075" max="3075" width="18.7109375" style="138" customWidth="1"/>
    <col min="3076" max="3076" width="14.5703125" style="138" customWidth="1"/>
    <col min="3077" max="3077" width="15.5703125" style="138" customWidth="1"/>
    <col min="3078" max="3328" width="9.140625" style="138"/>
    <col min="3329" max="3329" width="4.7109375" style="138" customWidth="1"/>
    <col min="3330" max="3330" width="31.85546875" style="138" customWidth="1"/>
    <col min="3331" max="3331" width="18.7109375" style="138" customWidth="1"/>
    <col min="3332" max="3332" width="14.5703125" style="138" customWidth="1"/>
    <col min="3333" max="3333" width="15.5703125" style="138" customWidth="1"/>
    <col min="3334" max="3584" width="9.140625" style="138"/>
    <col min="3585" max="3585" width="4.7109375" style="138" customWidth="1"/>
    <col min="3586" max="3586" width="31.85546875" style="138" customWidth="1"/>
    <col min="3587" max="3587" width="18.7109375" style="138" customWidth="1"/>
    <col min="3588" max="3588" width="14.5703125" style="138" customWidth="1"/>
    <col min="3589" max="3589" width="15.5703125" style="138" customWidth="1"/>
    <col min="3590" max="3840" width="9.140625" style="138"/>
    <col min="3841" max="3841" width="4.7109375" style="138" customWidth="1"/>
    <col min="3842" max="3842" width="31.85546875" style="138" customWidth="1"/>
    <col min="3843" max="3843" width="18.7109375" style="138" customWidth="1"/>
    <col min="3844" max="3844" width="14.5703125" style="138" customWidth="1"/>
    <col min="3845" max="3845" width="15.5703125" style="138" customWidth="1"/>
    <col min="3846" max="4096" width="9.140625" style="138"/>
    <col min="4097" max="4097" width="4.7109375" style="138" customWidth="1"/>
    <col min="4098" max="4098" width="31.85546875" style="138" customWidth="1"/>
    <col min="4099" max="4099" width="18.7109375" style="138" customWidth="1"/>
    <col min="4100" max="4100" width="14.5703125" style="138" customWidth="1"/>
    <col min="4101" max="4101" width="15.5703125" style="138" customWidth="1"/>
    <col min="4102" max="4352" width="9.140625" style="138"/>
    <col min="4353" max="4353" width="4.7109375" style="138" customWidth="1"/>
    <col min="4354" max="4354" width="31.85546875" style="138" customWidth="1"/>
    <col min="4355" max="4355" width="18.7109375" style="138" customWidth="1"/>
    <col min="4356" max="4356" width="14.5703125" style="138" customWidth="1"/>
    <col min="4357" max="4357" width="15.5703125" style="138" customWidth="1"/>
    <col min="4358" max="4608" width="9.140625" style="138"/>
    <col min="4609" max="4609" width="4.7109375" style="138" customWidth="1"/>
    <col min="4610" max="4610" width="31.85546875" style="138" customWidth="1"/>
    <col min="4611" max="4611" width="18.7109375" style="138" customWidth="1"/>
    <col min="4612" max="4612" width="14.5703125" style="138" customWidth="1"/>
    <col min="4613" max="4613" width="15.5703125" style="138" customWidth="1"/>
    <col min="4614" max="4864" width="9.140625" style="138"/>
    <col min="4865" max="4865" width="4.7109375" style="138" customWidth="1"/>
    <col min="4866" max="4866" width="31.85546875" style="138" customWidth="1"/>
    <col min="4867" max="4867" width="18.7109375" style="138" customWidth="1"/>
    <col min="4868" max="4868" width="14.5703125" style="138" customWidth="1"/>
    <col min="4869" max="4869" width="15.5703125" style="138" customWidth="1"/>
    <col min="4870" max="5120" width="9.140625" style="138"/>
    <col min="5121" max="5121" width="4.7109375" style="138" customWidth="1"/>
    <col min="5122" max="5122" width="31.85546875" style="138" customWidth="1"/>
    <col min="5123" max="5123" width="18.7109375" style="138" customWidth="1"/>
    <col min="5124" max="5124" width="14.5703125" style="138" customWidth="1"/>
    <col min="5125" max="5125" width="15.5703125" style="138" customWidth="1"/>
    <col min="5126" max="5376" width="9.140625" style="138"/>
    <col min="5377" max="5377" width="4.7109375" style="138" customWidth="1"/>
    <col min="5378" max="5378" width="31.85546875" style="138" customWidth="1"/>
    <col min="5379" max="5379" width="18.7109375" style="138" customWidth="1"/>
    <col min="5380" max="5380" width="14.5703125" style="138" customWidth="1"/>
    <col min="5381" max="5381" width="15.5703125" style="138" customWidth="1"/>
    <col min="5382" max="5632" width="9.140625" style="138"/>
    <col min="5633" max="5633" width="4.7109375" style="138" customWidth="1"/>
    <col min="5634" max="5634" width="31.85546875" style="138" customWidth="1"/>
    <col min="5635" max="5635" width="18.7109375" style="138" customWidth="1"/>
    <col min="5636" max="5636" width="14.5703125" style="138" customWidth="1"/>
    <col min="5637" max="5637" width="15.5703125" style="138" customWidth="1"/>
    <col min="5638" max="5888" width="9.140625" style="138"/>
    <col min="5889" max="5889" width="4.7109375" style="138" customWidth="1"/>
    <col min="5890" max="5890" width="31.85546875" style="138" customWidth="1"/>
    <col min="5891" max="5891" width="18.7109375" style="138" customWidth="1"/>
    <col min="5892" max="5892" width="14.5703125" style="138" customWidth="1"/>
    <col min="5893" max="5893" width="15.5703125" style="138" customWidth="1"/>
    <col min="5894" max="6144" width="9.140625" style="138"/>
    <col min="6145" max="6145" width="4.7109375" style="138" customWidth="1"/>
    <col min="6146" max="6146" width="31.85546875" style="138" customWidth="1"/>
    <col min="6147" max="6147" width="18.7109375" style="138" customWidth="1"/>
    <col min="6148" max="6148" width="14.5703125" style="138" customWidth="1"/>
    <col min="6149" max="6149" width="15.5703125" style="138" customWidth="1"/>
    <col min="6150" max="6400" width="9.140625" style="138"/>
    <col min="6401" max="6401" width="4.7109375" style="138" customWidth="1"/>
    <col min="6402" max="6402" width="31.85546875" style="138" customWidth="1"/>
    <col min="6403" max="6403" width="18.7109375" style="138" customWidth="1"/>
    <col min="6404" max="6404" width="14.5703125" style="138" customWidth="1"/>
    <col min="6405" max="6405" width="15.5703125" style="138" customWidth="1"/>
    <col min="6406" max="6656" width="9.140625" style="138"/>
    <col min="6657" max="6657" width="4.7109375" style="138" customWidth="1"/>
    <col min="6658" max="6658" width="31.85546875" style="138" customWidth="1"/>
    <col min="6659" max="6659" width="18.7109375" style="138" customWidth="1"/>
    <col min="6660" max="6660" width="14.5703125" style="138" customWidth="1"/>
    <col min="6661" max="6661" width="15.5703125" style="138" customWidth="1"/>
    <col min="6662" max="6912" width="9.140625" style="138"/>
    <col min="6913" max="6913" width="4.7109375" style="138" customWidth="1"/>
    <col min="6914" max="6914" width="31.85546875" style="138" customWidth="1"/>
    <col min="6915" max="6915" width="18.7109375" style="138" customWidth="1"/>
    <col min="6916" max="6916" width="14.5703125" style="138" customWidth="1"/>
    <col min="6917" max="6917" width="15.5703125" style="138" customWidth="1"/>
    <col min="6918" max="7168" width="9.140625" style="138"/>
    <col min="7169" max="7169" width="4.7109375" style="138" customWidth="1"/>
    <col min="7170" max="7170" width="31.85546875" style="138" customWidth="1"/>
    <col min="7171" max="7171" width="18.7109375" style="138" customWidth="1"/>
    <col min="7172" max="7172" width="14.5703125" style="138" customWidth="1"/>
    <col min="7173" max="7173" width="15.5703125" style="138" customWidth="1"/>
    <col min="7174" max="7424" width="9.140625" style="138"/>
    <col min="7425" max="7425" width="4.7109375" style="138" customWidth="1"/>
    <col min="7426" max="7426" width="31.85546875" style="138" customWidth="1"/>
    <col min="7427" max="7427" width="18.7109375" style="138" customWidth="1"/>
    <col min="7428" max="7428" width="14.5703125" style="138" customWidth="1"/>
    <col min="7429" max="7429" width="15.5703125" style="138" customWidth="1"/>
    <col min="7430" max="7680" width="9.140625" style="138"/>
    <col min="7681" max="7681" width="4.7109375" style="138" customWidth="1"/>
    <col min="7682" max="7682" width="31.85546875" style="138" customWidth="1"/>
    <col min="7683" max="7683" width="18.7109375" style="138" customWidth="1"/>
    <col min="7684" max="7684" width="14.5703125" style="138" customWidth="1"/>
    <col min="7685" max="7685" width="15.5703125" style="138" customWidth="1"/>
    <col min="7686" max="7936" width="9.140625" style="138"/>
    <col min="7937" max="7937" width="4.7109375" style="138" customWidth="1"/>
    <col min="7938" max="7938" width="31.85546875" style="138" customWidth="1"/>
    <col min="7939" max="7939" width="18.7109375" style="138" customWidth="1"/>
    <col min="7940" max="7940" width="14.5703125" style="138" customWidth="1"/>
    <col min="7941" max="7941" width="15.5703125" style="138" customWidth="1"/>
    <col min="7942" max="8192" width="9.140625" style="138"/>
    <col min="8193" max="8193" width="4.7109375" style="138" customWidth="1"/>
    <col min="8194" max="8194" width="31.85546875" style="138" customWidth="1"/>
    <col min="8195" max="8195" width="18.7109375" style="138" customWidth="1"/>
    <col min="8196" max="8196" width="14.5703125" style="138" customWidth="1"/>
    <col min="8197" max="8197" width="15.5703125" style="138" customWidth="1"/>
    <col min="8198" max="8448" width="9.140625" style="138"/>
    <col min="8449" max="8449" width="4.7109375" style="138" customWidth="1"/>
    <col min="8450" max="8450" width="31.85546875" style="138" customWidth="1"/>
    <col min="8451" max="8451" width="18.7109375" style="138" customWidth="1"/>
    <col min="8452" max="8452" width="14.5703125" style="138" customWidth="1"/>
    <col min="8453" max="8453" width="15.5703125" style="138" customWidth="1"/>
    <col min="8454" max="8704" width="9.140625" style="138"/>
    <col min="8705" max="8705" width="4.7109375" style="138" customWidth="1"/>
    <col min="8706" max="8706" width="31.85546875" style="138" customWidth="1"/>
    <col min="8707" max="8707" width="18.7109375" style="138" customWidth="1"/>
    <col min="8708" max="8708" width="14.5703125" style="138" customWidth="1"/>
    <col min="8709" max="8709" width="15.5703125" style="138" customWidth="1"/>
    <col min="8710" max="8960" width="9.140625" style="138"/>
    <col min="8961" max="8961" width="4.7109375" style="138" customWidth="1"/>
    <col min="8962" max="8962" width="31.85546875" style="138" customWidth="1"/>
    <col min="8963" max="8963" width="18.7109375" style="138" customWidth="1"/>
    <col min="8964" max="8964" width="14.5703125" style="138" customWidth="1"/>
    <col min="8965" max="8965" width="15.5703125" style="138" customWidth="1"/>
    <col min="8966" max="9216" width="9.140625" style="138"/>
    <col min="9217" max="9217" width="4.7109375" style="138" customWidth="1"/>
    <col min="9218" max="9218" width="31.85546875" style="138" customWidth="1"/>
    <col min="9219" max="9219" width="18.7109375" style="138" customWidth="1"/>
    <col min="9220" max="9220" width="14.5703125" style="138" customWidth="1"/>
    <col min="9221" max="9221" width="15.5703125" style="138" customWidth="1"/>
    <col min="9222" max="9472" width="9.140625" style="138"/>
    <col min="9473" max="9473" width="4.7109375" style="138" customWidth="1"/>
    <col min="9474" max="9474" width="31.85546875" style="138" customWidth="1"/>
    <col min="9475" max="9475" width="18.7109375" style="138" customWidth="1"/>
    <col min="9476" max="9476" width="14.5703125" style="138" customWidth="1"/>
    <col min="9477" max="9477" width="15.5703125" style="138" customWidth="1"/>
    <col min="9478" max="9728" width="9.140625" style="138"/>
    <col min="9729" max="9729" width="4.7109375" style="138" customWidth="1"/>
    <col min="9730" max="9730" width="31.85546875" style="138" customWidth="1"/>
    <col min="9731" max="9731" width="18.7109375" style="138" customWidth="1"/>
    <col min="9732" max="9732" width="14.5703125" style="138" customWidth="1"/>
    <col min="9733" max="9733" width="15.5703125" style="138" customWidth="1"/>
    <col min="9734" max="9984" width="9.140625" style="138"/>
    <col min="9985" max="9985" width="4.7109375" style="138" customWidth="1"/>
    <col min="9986" max="9986" width="31.85546875" style="138" customWidth="1"/>
    <col min="9987" max="9987" width="18.7109375" style="138" customWidth="1"/>
    <col min="9988" max="9988" width="14.5703125" style="138" customWidth="1"/>
    <col min="9989" max="9989" width="15.5703125" style="138" customWidth="1"/>
    <col min="9990" max="10240" width="9.140625" style="138"/>
    <col min="10241" max="10241" width="4.7109375" style="138" customWidth="1"/>
    <col min="10242" max="10242" width="31.85546875" style="138" customWidth="1"/>
    <col min="10243" max="10243" width="18.7109375" style="138" customWidth="1"/>
    <col min="10244" max="10244" width="14.5703125" style="138" customWidth="1"/>
    <col min="10245" max="10245" width="15.5703125" style="138" customWidth="1"/>
    <col min="10246" max="10496" width="9.140625" style="138"/>
    <col min="10497" max="10497" width="4.7109375" style="138" customWidth="1"/>
    <col min="10498" max="10498" width="31.85546875" style="138" customWidth="1"/>
    <col min="10499" max="10499" width="18.7109375" style="138" customWidth="1"/>
    <col min="10500" max="10500" width="14.5703125" style="138" customWidth="1"/>
    <col min="10501" max="10501" width="15.5703125" style="138" customWidth="1"/>
    <col min="10502" max="10752" width="9.140625" style="138"/>
    <col min="10753" max="10753" width="4.7109375" style="138" customWidth="1"/>
    <col min="10754" max="10754" width="31.85546875" style="138" customWidth="1"/>
    <col min="10755" max="10755" width="18.7109375" style="138" customWidth="1"/>
    <col min="10756" max="10756" width="14.5703125" style="138" customWidth="1"/>
    <col min="10757" max="10757" width="15.5703125" style="138" customWidth="1"/>
    <col min="10758" max="11008" width="9.140625" style="138"/>
    <col min="11009" max="11009" width="4.7109375" style="138" customWidth="1"/>
    <col min="11010" max="11010" width="31.85546875" style="138" customWidth="1"/>
    <col min="11011" max="11011" width="18.7109375" style="138" customWidth="1"/>
    <col min="11012" max="11012" width="14.5703125" style="138" customWidth="1"/>
    <col min="11013" max="11013" width="15.5703125" style="138" customWidth="1"/>
    <col min="11014" max="11264" width="9.140625" style="138"/>
    <col min="11265" max="11265" width="4.7109375" style="138" customWidth="1"/>
    <col min="11266" max="11266" width="31.85546875" style="138" customWidth="1"/>
    <col min="11267" max="11267" width="18.7109375" style="138" customWidth="1"/>
    <col min="11268" max="11268" width="14.5703125" style="138" customWidth="1"/>
    <col min="11269" max="11269" width="15.5703125" style="138" customWidth="1"/>
    <col min="11270" max="11520" width="9.140625" style="138"/>
    <col min="11521" max="11521" width="4.7109375" style="138" customWidth="1"/>
    <col min="11522" max="11522" width="31.85546875" style="138" customWidth="1"/>
    <col min="11523" max="11523" width="18.7109375" style="138" customWidth="1"/>
    <col min="11524" max="11524" width="14.5703125" style="138" customWidth="1"/>
    <col min="11525" max="11525" width="15.5703125" style="138" customWidth="1"/>
    <col min="11526" max="11776" width="9.140625" style="138"/>
    <col min="11777" max="11777" width="4.7109375" style="138" customWidth="1"/>
    <col min="11778" max="11778" width="31.85546875" style="138" customWidth="1"/>
    <col min="11779" max="11779" width="18.7109375" style="138" customWidth="1"/>
    <col min="11780" max="11780" width="14.5703125" style="138" customWidth="1"/>
    <col min="11781" max="11781" width="15.5703125" style="138" customWidth="1"/>
    <col min="11782" max="12032" width="9.140625" style="138"/>
    <col min="12033" max="12033" width="4.7109375" style="138" customWidth="1"/>
    <col min="12034" max="12034" width="31.85546875" style="138" customWidth="1"/>
    <col min="12035" max="12035" width="18.7109375" style="138" customWidth="1"/>
    <col min="12036" max="12036" width="14.5703125" style="138" customWidth="1"/>
    <col min="12037" max="12037" width="15.5703125" style="138" customWidth="1"/>
    <col min="12038" max="12288" width="9.140625" style="138"/>
    <col min="12289" max="12289" width="4.7109375" style="138" customWidth="1"/>
    <col min="12290" max="12290" width="31.85546875" style="138" customWidth="1"/>
    <col min="12291" max="12291" width="18.7109375" style="138" customWidth="1"/>
    <col min="12292" max="12292" width="14.5703125" style="138" customWidth="1"/>
    <col min="12293" max="12293" width="15.5703125" style="138" customWidth="1"/>
    <col min="12294" max="12544" width="9.140625" style="138"/>
    <col min="12545" max="12545" width="4.7109375" style="138" customWidth="1"/>
    <col min="12546" max="12546" width="31.85546875" style="138" customWidth="1"/>
    <col min="12547" max="12547" width="18.7109375" style="138" customWidth="1"/>
    <col min="12548" max="12548" width="14.5703125" style="138" customWidth="1"/>
    <col min="12549" max="12549" width="15.5703125" style="138" customWidth="1"/>
    <col min="12550" max="12800" width="9.140625" style="138"/>
    <col min="12801" max="12801" width="4.7109375" style="138" customWidth="1"/>
    <col min="12802" max="12802" width="31.85546875" style="138" customWidth="1"/>
    <col min="12803" max="12803" width="18.7109375" style="138" customWidth="1"/>
    <col min="12804" max="12804" width="14.5703125" style="138" customWidth="1"/>
    <col min="12805" max="12805" width="15.5703125" style="138" customWidth="1"/>
    <col min="12806" max="13056" width="9.140625" style="138"/>
    <col min="13057" max="13057" width="4.7109375" style="138" customWidth="1"/>
    <col min="13058" max="13058" width="31.85546875" style="138" customWidth="1"/>
    <col min="13059" max="13059" width="18.7109375" style="138" customWidth="1"/>
    <col min="13060" max="13060" width="14.5703125" style="138" customWidth="1"/>
    <col min="13061" max="13061" width="15.5703125" style="138" customWidth="1"/>
    <col min="13062" max="13312" width="9.140625" style="138"/>
    <col min="13313" max="13313" width="4.7109375" style="138" customWidth="1"/>
    <col min="13314" max="13314" width="31.85546875" style="138" customWidth="1"/>
    <col min="13315" max="13315" width="18.7109375" style="138" customWidth="1"/>
    <col min="13316" max="13316" width="14.5703125" style="138" customWidth="1"/>
    <col min="13317" max="13317" width="15.5703125" style="138" customWidth="1"/>
    <col min="13318" max="13568" width="9.140625" style="138"/>
    <col min="13569" max="13569" width="4.7109375" style="138" customWidth="1"/>
    <col min="13570" max="13570" width="31.85546875" style="138" customWidth="1"/>
    <col min="13571" max="13571" width="18.7109375" style="138" customWidth="1"/>
    <col min="13572" max="13572" width="14.5703125" style="138" customWidth="1"/>
    <col min="13573" max="13573" width="15.5703125" style="138" customWidth="1"/>
    <col min="13574" max="13824" width="9.140625" style="138"/>
    <col min="13825" max="13825" width="4.7109375" style="138" customWidth="1"/>
    <col min="13826" max="13826" width="31.85546875" style="138" customWidth="1"/>
    <col min="13827" max="13827" width="18.7109375" style="138" customWidth="1"/>
    <col min="13828" max="13828" width="14.5703125" style="138" customWidth="1"/>
    <col min="13829" max="13829" width="15.5703125" style="138" customWidth="1"/>
    <col min="13830" max="14080" width="9.140625" style="138"/>
    <col min="14081" max="14081" width="4.7109375" style="138" customWidth="1"/>
    <col min="14082" max="14082" width="31.85546875" style="138" customWidth="1"/>
    <col min="14083" max="14083" width="18.7109375" style="138" customWidth="1"/>
    <col min="14084" max="14084" width="14.5703125" style="138" customWidth="1"/>
    <col min="14085" max="14085" width="15.5703125" style="138" customWidth="1"/>
    <col min="14086" max="14336" width="9.140625" style="138"/>
    <col min="14337" max="14337" width="4.7109375" style="138" customWidth="1"/>
    <col min="14338" max="14338" width="31.85546875" style="138" customWidth="1"/>
    <col min="14339" max="14339" width="18.7109375" style="138" customWidth="1"/>
    <col min="14340" max="14340" width="14.5703125" style="138" customWidth="1"/>
    <col min="14341" max="14341" width="15.5703125" style="138" customWidth="1"/>
    <col min="14342" max="14592" width="9.140625" style="138"/>
    <col min="14593" max="14593" width="4.7109375" style="138" customWidth="1"/>
    <col min="14594" max="14594" width="31.85546875" style="138" customWidth="1"/>
    <col min="14595" max="14595" width="18.7109375" style="138" customWidth="1"/>
    <col min="14596" max="14596" width="14.5703125" style="138" customWidth="1"/>
    <col min="14597" max="14597" width="15.5703125" style="138" customWidth="1"/>
    <col min="14598" max="14848" width="9.140625" style="138"/>
    <col min="14849" max="14849" width="4.7109375" style="138" customWidth="1"/>
    <col min="14850" max="14850" width="31.85546875" style="138" customWidth="1"/>
    <col min="14851" max="14851" width="18.7109375" style="138" customWidth="1"/>
    <col min="14852" max="14852" width="14.5703125" style="138" customWidth="1"/>
    <col min="14853" max="14853" width="15.5703125" style="138" customWidth="1"/>
    <col min="14854" max="15104" width="9.140625" style="138"/>
    <col min="15105" max="15105" width="4.7109375" style="138" customWidth="1"/>
    <col min="15106" max="15106" width="31.85546875" style="138" customWidth="1"/>
    <col min="15107" max="15107" width="18.7109375" style="138" customWidth="1"/>
    <col min="15108" max="15108" width="14.5703125" style="138" customWidth="1"/>
    <col min="15109" max="15109" width="15.5703125" style="138" customWidth="1"/>
    <col min="15110" max="15360" width="9.140625" style="138"/>
    <col min="15361" max="15361" width="4.7109375" style="138" customWidth="1"/>
    <col min="15362" max="15362" width="31.85546875" style="138" customWidth="1"/>
    <col min="15363" max="15363" width="18.7109375" style="138" customWidth="1"/>
    <col min="15364" max="15364" width="14.5703125" style="138" customWidth="1"/>
    <col min="15365" max="15365" width="15.5703125" style="138" customWidth="1"/>
    <col min="15366" max="15616" width="9.140625" style="138"/>
    <col min="15617" max="15617" width="4.7109375" style="138" customWidth="1"/>
    <col min="15618" max="15618" width="31.85546875" style="138" customWidth="1"/>
    <col min="15619" max="15619" width="18.7109375" style="138" customWidth="1"/>
    <col min="15620" max="15620" width="14.5703125" style="138" customWidth="1"/>
    <col min="15621" max="15621" width="15.5703125" style="138" customWidth="1"/>
    <col min="15622" max="15872" width="9.140625" style="138"/>
    <col min="15873" max="15873" width="4.7109375" style="138" customWidth="1"/>
    <col min="15874" max="15874" width="31.85546875" style="138" customWidth="1"/>
    <col min="15875" max="15875" width="18.7109375" style="138" customWidth="1"/>
    <col min="15876" max="15876" width="14.5703125" style="138" customWidth="1"/>
    <col min="15877" max="15877" width="15.5703125" style="138" customWidth="1"/>
    <col min="15878" max="16128" width="9.140625" style="138"/>
    <col min="16129" max="16129" width="4.7109375" style="138" customWidth="1"/>
    <col min="16130" max="16130" width="31.85546875" style="138" customWidth="1"/>
    <col min="16131" max="16131" width="18.7109375" style="138" customWidth="1"/>
    <col min="16132" max="16132" width="14.5703125" style="138" customWidth="1"/>
    <col min="16133" max="16133" width="15.5703125" style="138" customWidth="1"/>
    <col min="16134" max="16384" width="9.140625" style="138"/>
  </cols>
  <sheetData>
    <row r="1" spans="1:7" x14ac:dyDescent="0.2">
      <c r="B1" s="139"/>
      <c r="C1" s="256" t="s">
        <v>517</v>
      </c>
      <c r="D1" s="256"/>
      <c r="E1" s="256"/>
    </row>
    <row r="2" spans="1:7" x14ac:dyDescent="0.2">
      <c r="B2" s="140"/>
      <c r="C2" s="257" t="s">
        <v>723</v>
      </c>
      <c r="D2" s="257"/>
      <c r="E2" s="257"/>
    </row>
    <row r="3" spans="1:7" x14ac:dyDescent="0.2">
      <c r="B3" s="140"/>
      <c r="C3" s="257" t="s">
        <v>468</v>
      </c>
      <c r="D3" s="257"/>
      <c r="E3" s="257"/>
    </row>
    <row r="4" spans="1:7" x14ac:dyDescent="0.2">
      <c r="B4" s="140"/>
      <c r="C4" s="257" t="s">
        <v>469</v>
      </c>
      <c r="D4" s="257"/>
      <c r="E4" s="257"/>
    </row>
    <row r="5" spans="1:7" x14ac:dyDescent="0.2">
      <c r="B5" s="140"/>
      <c r="C5" s="257" t="s">
        <v>705</v>
      </c>
      <c r="D5" s="257"/>
      <c r="E5" s="257"/>
    </row>
    <row r="6" spans="1:7" x14ac:dyDescent="0.2">
      <c r="B6" s="140"/>
      <c r="C6" s="257" t="s">
        <v>718</v>
      </c>
      <c r="D6" s="257"/>
      <c r="E6" s="257"/>
    </row>
    <row r="7" spans="1:7" x14ac:dyDescent="0.2">
      <c r="B7" s="140"/>
      <c r="C7" s="258" t="s">
        <v>469</v>
      </c>
      <c r="D7" s="258"/>
      <c r="E7" s="258"/>
    </row>
    <row r="8" spans="1:7" x14ac:dyDescent="0.2">
      <c r="B8" s="140"/>
      <c r="C8" s="257" t="s">
        <v>561</v>
      </c>
      <c r="D8" s="257"/>
      <c r="E8" s="257"/>
    </row>
    <row r="9" spans="1:7" x14ac:dyDescent="0.2">
      <c r="B9" s="140"/>
      <c r="C9" s="139"/>
      <c r="D9" s="139"/>
      <c r="E9" s="139"/>
    </row>
    <row r="10" spans="1:7" ht="41.25" customHeight="1" x14ac:dyDescent="0.2">
      <c r="A10" s="259" t="s">
        <v>562</v>
      </c>
      <c r="B10" s="259"/>
      <c r="C10" s="259"/>
      <c r="D10" s="259"/>
      <c r="E10" s="259"/>
    </row>
    <row r="11" spans="1:7" x14ac:dyDescent="0.2">
      <c r="A11" s="260"/>
      <c r="B11" s="260"/>
      <c r="C11" s="260"/>
      <c r="D11" s="261" t="s">
        <v>470</v>
      </c>
      <c r="E11" s="261"/>
    </row>
    <row r="12" spans="1:7" s="141" customFormat="1" ht="33.75" x14ac:dyDescent="0.2">
      <c r="A12" s="8" t="s">
        <v>441</v>
      </c>
      <c r="B12" s="252" t="s">
        <v>471</v>
      </c>
      <c r="C12" s="253"/>
      <c r="D12" s="254" t="s">
        <v>479</v>
      </c>
      <c r="E12" s="255"/>
      <c r="F12" s="171" t="s">
        <v>710</v>
      </c>
      <c r="G12" s="220" t="s">
        <v>709</v>
      </c>
    </row>
    <row r="13" spans="1:7" x14ac:dyDescent="0.2">
      <c r="A13" s="142">
        <v>1</v>
      </c>
      <c r="B13" s="262" t="s">
        <v>472</v>
      </c>
      <c r="C13" s="263"/>
      <c r="D13" s="262">
        <v>183.5</v>
      </c>
      <c r="E13" s="263"/>
      <c r="F13" s="217"/>
      <c r="G13" s="217">
        <f>D13+F13</f>
        <v>183.5</v>
      </c>
    </row>
    <row r="14" spans="1:7" x14ac:dyDescent="0.2">
      <c r="A14" s="142">
        <v>2</v>
      </c>
      <c r="B14" s="262" t="s">
        <v>473</v>
      </c>
      <c r="C14" s="263"/>
      <c r="D14" s="262">
        <v>173.4</v>
      </c>
      <c r="E14" s="263"/>
      <c r="F14" s="217">
        <v>-25.4</v>
      </c>
      <c r="G14" s="217">
        <f t="shared" ref="G14:G19" si="0">D14+F14</f>
        <v>148</v>
      </c>
    </row>
    <row r="15" spans="1:7" x14ac:dyDescent="0.2">
      <c r="A15" s="142">
        <v>3</v>
      </c>
      <c r="B15" s="262" t="s">
        <v>474</v>
      </c>
      <c r="C15" s="263"/>
      <c r="D15" s="262">
        <v>183.5</v>
      </c>
      <c r="E15" s="263"/>
      <c r="F15" s="217">
        <v>-35.5</v>
      </c>
      <c r="G15" s="217">
        <f t="shared" si="0"/>
        <v>148</v>
      </c>
    </row>
    <row r="16" spans="1:7" x14ac:dyDescent="0.2">
      <c r="A16" s="142">
        <v>4</v>
      </c>
      <c r="B16" s="262" t="s">
        <v>475</v>
      </c>
      <c r="C16" s="263"/>
      <c r="D16" s="262">
        <v>148</v>
      </c>
      <c r="E16" s="263"/>
      <c r="F16" s="217"/>
      <c r="G16" s="217">
        <f t="shared" si="0"/>
        <v>148</v>
      </c>
    </row>
    <row r="17" spans="1:7" x14ac:dyDescent="0.2">
      <c r="A17" s="142">
        <v>5</v>
      </c>
      <c r="B17" s="262" t="s">
        <v>476</v>
      </c>
      <c r="C17" s="263"/>
      <c r="D17" s="262">
        <v>183.5</v>
      </c>
      <c r="E17" s="263"/>
      <c r="F17" s="217"/>
      <c r="G17" s="217">
        <f t="shared" si="0"/>
        <v>183.5</v>
      </c>
    </row>
    <row r="18" spans="1:7" x14ac:dyDescent="0.2">
      <c r="A18" s="142">
        <v>6</v>
      </c>
      <c r="B18" s="262" t="s">
        <v>477</v>
      </c>
      <c r="C18" s="263"/>
      <c r="D18" s="262">
        <v>112.6</v>
      </c>
      <c r="E18" s="263"/>
      <c r="F18" s="217"/>
      <c r="G18" s="217">
        <f t="shared" si="0"/>
        <v>112.6</v>
      </c>
    </row>
    <row r="19" spans="1:7" x14ac:dyDescent="0.2">
      <c r="A19" s="143"/>
      <c r="B19" s="264" t="s">
        <v>478</v>
      </c>
      <c r="C19" s="264"/>
      <c r="D19" s="264">
        <f>SUM(D13:D18)</f>
        <v>984.5</v>
      </c>
      <c r="E19" s="264"/>
      <c r="F19" s="217">
        <f>SUM(F13:F18)</f>
        <v>-60.9</v>
      </c>
      <c r="G19" s="217">
        <f t="shared" si="0"/>
        <v>923.6</v>
      </c>
    </row>
    <row r="20" spans="1:7" x14ac:dyDescent="0.2">
      <c r="D20" s="265"/>
      <c r="E20" s="265"/>
    </row>
    <row r="21" spans="1:7" x14ac:dyDescent="0.2">
      <c r="D21" s="265"/>
      <c r="E21" s="265"/>
    </row>
  </sheetData>
  <mergeCells count="29">
    <mergeCell ref="B19:C19"/>
    <mergeCell ref="D19:E19"/>
    <mergeCell ref="D20:E20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2:C12"/>
    <mergeCell ref="D12:E12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1:C11"/>
    <mergeCell ref="D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 2 доход на 2019г</vt:lpstr>
      <vt:lpstr>Пр 5 функ</vt:lpstr>
      <vt:lpstr>Пр 6 вед</vt:lpstr>
      <vt:lpstr>Пр 9 КЦП</vt:lpstr>
      <vt:lpstr>Пр 17 Вус</vt:lpstr>
      <vt:lpstr>'Пр 17 Вус'!Область_печати</vt:lpstr>
      <vt:lpstr>'Пр 2 доход на 2019г'!Область_печати</vt:lpstr>
      <vt:lpstr>'Пр 5 функ'!Область_печати</vt:lpstr>
      <vt:lpstr>'Пр 6 вед'!Область_печати</vt:lpstr>
      <vt:lpstr>'Пр 9 КЦП'!Область_печати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А-Х</dc:creator>
  <cp:lastModifiedBy>Эресоловна</cp:lastModifiedBy>
  <cp:lastPrinted>2019-03-27T01:42:23Z</cp:lastPrinted>
  <dcterms:created xsi:type="dcterms:W3CDTF">2017-11-07T03:09:50Z</dcterms:created>
  <dcterms:modified xsi:type="dcterms:W3CDTF">2019-03-27T01:52:32Z</dcterms:modified>
</cp:coreProperties>
</file>